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36" windowWidth="19680" windowHeight="9396" tabRatio="784" firstSheet="11" activeTab="14"/>
  </bookViews>
  <sheets>
    <sheet name="CONFIDENTIAL" sheetId="19" r:id="rId1"/>
    <sheet name="JAP-33 Page 1 (C)" sheetId="1" r:id="rId2"/>
    <sheet name="JAP-33 Page 2 (C)" sheetId="2" r:id="rId3"/>
    <sheet name="JAP-33 Page 3 (C)" sheetId="3" r:id="rId4"/>
    <sheet name="JAP-33 Page 3a" sheetId="4" r:id="rId5"/>
    <sheet name="JAP-33 Page 4 (C)" sheetId="5" r:id="rId6"/>
    <sheet name="JAP-33 Page 4a (C)" sheetId="6" r:id="rId7"/>
    <sheet name="JAP-33 Page 5" sheetId="7" r:id="rId8"/>
    <sheet name="JAP-33 Page 5a" sheetId="8" r:id="rId9"/>
    <sheet name="JAP-33 Page 6" sheetId="9" r:id="rId10"/>
    <sheet name="JAP-33 Page 6a" sheetId="10" r:id="rId11"/>
    <sheet name="JAP-33 Page 7" sheetId="11" r:id="rId12"/>
    <sheet name="JAP-33 Page 7a" sheetId="12" r:id="rId13"/>
    <sheet name="JAP-33 Page 8 (C)" sheetId="13" r:id="rId14"/>
    <sheet name="JAP-33 Page 8a (C)" sheetId="14" r:id="rId15"/>
    <sheet name="JAP-33 Page 9" sheetId="15" r:id="rId16"/>
    <sheet name="JAP-33 Page 9a" sheetId="16" r:id="rId17"/>
    <sheet name="JAP-33 Page 10" sheetId="17" r:id="rId18"/>
    <sheet name="JAP-33 Page 10a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[3]Quant!$D$71:$O$71</definedName>
    <definedName name="__123Graph_ABUDG6_DSCRPR">[3]Quant!$D$71:$O$71</definedName>
    <definedName name="__123Graph_ABUDG6_ESCRPR1">[3]Quant!$D$100:$O$100</definedName>
    <definedName name="__123Graph_B">[3]Quant!$D$72:$O$72</definedName>
    <definedName name="__123Graph_BBUDG6_DSCRPR">[3]Quant!$D$72:$O$72</definedName>
    <definedName name="__123Graph_BBUDG6_ESCRPR1">[3]Quant!$D$88:$O$88</definedName>
    <definedName name="__123Graph_D" hidden="1">[4]Inputs!#REF!</definedName>
    <definedName name="__123Graph_X">[3]Quant!$D$5:$O$5</definedName>
    <definedName name="__123Graph_XBUDG6_DSCRPR">[3]Quant!$D$5:$O$5</definedName>
    <definedName name="__123Graph_XBUDG6_ESCRPR1">[3]Quant!$D$5:$O$5</definedName>
    <definedName name="__Dec03">[5]BS!$T$7:$T$3582</definedName>
    <definedName name="__Dec04">[6]BS!$AC$7:$AC$3580</definedName>
    <definedName name="__Jul04">[6]BS!$X$7:$X$3582</definedName>
    <definedName name="__Jun04">[6]BS!$W$7:$W$3582</definedName>
    <definedName name="__Jun09">" BS!$AI$7:$AI$1643"</definedName>
    <definedName name="__May04">[6]BS!$V$7:$V$3582</definedName>
    <definedName name="__Nov03">[5]BS!$S$7:$S$3582</definedName>
    <definedName name="__Nov04">[6]BS!$AB$7:$AB$3582</definedName>
    <definedName name="__Oct03">[5]BS!$R$7:$R$3582</definedName>
    <definedName name="__Oct04">[6]BS!$AA$7:$AA$3582</definedName>
    <definedName name="__Sep03">[5]BS!$Q$7:$Q$3582</definedName>
    <definedName name="__Sep04">[6]BS!$Z$7:$Z$3582</definedName>
    <definedName name="_1__123Graph_ABUDG6_D_ESCRPR">[3]Quant!$D$71:$O$71</definedName>
    <definedName name="_1Price_Ta">#REF!</definedName>
    <definedName name="_2Price_Ta">#REF!</definedName>
    <definedName name="_3__123Graph_BBUDG6_D_ESCRPR">[3]Quant!$D$72:$O$72</definedName>
    <definedName name="_4__123Graph_BBUDG6_Dtons_inv">[3]Quant!$D$9:$O$9</definedName>
    <definedName name="_5__123Graph_CBUDG6_D_ESCRPR">[3]Quant!$D$100:$O$100</definedName>
    <definedName name="_6__123Graph_DBUDG6_D_ESCRPR">[3]Quant!$D$88:$O$88</definedName>
    <definedName name="_7__123Graph_XBUDG6_D_ESCRPR">[3]Quant!$D$5:$O$5</definedName>
    <definedName name="_8__123Graph_XBUDG6_Dtons_inv">[3]Quant!$D$5:$O$5</definedName>
    <definedName name="_Apr04">[6]BS!$U$7:$U$3582</definedName>
    <definedName name="_Aug04">[6]BS!$Y$7:$Y$3582</definedName>
    <definedName name="_B">'[7]Rate Design'!#REF!</definedName>
    <definedName name="_Dec03">[5]BS!$T$7:$T$3582</definedName>
    <definedName name="_Dec04">[6]BS!$AC$7:$AC$3580</definedName>
    <definedName name="_Feb04">[6]BS!$S$7:$S$3582</definedName>
    <definedName name="_Fill" hidden="1">#REF!</definedName>
    <definedName name="_GoBack" localSheetId="13">'JAP-33 Page 8 (C)'!$D$26</definedName>
    <definedName name="_Jan04">[6]BS!$R$7:$R$3582</definedName>
    <definedName name="_Jul04">[6]BS!$X$7:$X$3582</definedName>
    <definedName name="_Jun04">[6]BS!$W$7:$W$3582</definedName>
    <definedName name="_Jun09">" BS!$AI$7:$AI$1643"</definedName>
    <definedName name="_Key1" hidden="1">#REF!</definedName>
    <definedName name="_Key2" hidden="1">#REF!</definedName>
    <definedName name="_Mar04">[6]BS!$T$7:$T$3582</definedName>
    <definedName name="_May04">[6]BS!$V$7:$V$3582</definedName>
    <definedName name="_MEN2">[1]Jan!#REF!</definedName>
    <definedName name="_MEN3">[1]Jan!#REF!</definedName>
    <definedName name="_Nov03">[5]BS!$S$7:$S$3582</definedName>
    <definedName name="_Nov04">[6]BS!$AB$7:$AB$3582</definedName>
    <definedName name="_Oct03">[5]BS!$R$7:$R$3582</definedName>
    <definedName name="_Oct04">[6]BS!$AA$7:$AA$3582</definedName>
    <definedName name="_Order1">255</definedName>
    <definedName name="_Order2">255</definedName>
    <definedName name="_P">#REF!</definedName>
    <definedName name="_PC1">[8]CLASSIFIERS!$A$7:$IV$7</definedName>
    <definedName name="_PC2">[8]CLASSIFIERS!$A$10:$IV$10</definedName>
    <definedName name="_PC3">[8]CLASSIFIERS!$A$12:$IV$12</definedName>
    <definedName name="_PC4">[8]CLASSIFIERS!$A$13:$IV$13</definedName>
    <definedName name="_Regression_Int">1</definedName>
    <definedName name="_SEC24">[8]EXTERNAL!$A$112:$IV$114</definedName>
    <definedName name="_Sep03">[5]BS!$Q$7:$Q$3582</definedName>
    <definedName name="_Sep04">[6]BS!$Z$7:$Z$3582</definedName>
    <definedName name="_Sort" hidden="1">#REF!</definedName>
    <definedName name="_TOP1">[1]Jan!#REF!</definedName>
    <definedName name="a">[9]model!$A$6</definedName>
    <definedName name="AccessDatabase">"I:\COMTREL\FINICLE\TradeSummary.mdb"</definedName>
    <definedName name="Acct108364">'[10]Func Study'!#REF!</definedName>
    <definedName name="Acct108364S">'[10]Func Study'!#REF!</definedName>
    <definedName name="Acct228.42TROJD">'[11]Func Study'!#REF!</definedName>
    <definedName name="Acct2281SO">'[12]Func Study'!$H$2190</definedName>
    <definedName name="Acct2283SO">'[12]Func Study'!$H$2198</definedName>
    <definedName name="Acct22842TROJD">'[11]Func Study'!#REF!</definedName>
    <definedName name="Acct228SO">'[12]Func Study'!$H$2194</definedName>
    <definedName name="Acct350">'[12]Func Study'!$H$1628</definedName>
    <definedName name="Acct352">'[12]Func Study'!$H$1635</definedName>
    <definedName name="Acct353">'[12]Func Study'!$H$1641</definedName>
    <definedName name="Acct354">'[12]Func Study'!$H$1647</definedName>
    <definedName name="Acct355">'[12]Func Study'!$H$1654</definedName>
    <definedName name="Acct356">'[12]Func Study'!$H$1660</definedName>
    <definedName name="Acct357">'[12]Func Study'!$H$1666</definedName>
    <definedName name="Acct358">'[12]Func Study'!$H$1672</definedName>
    <definedName name="Acct359">'[12]Func Study'!$H$1678</definedName>
    <definedName name="Acct360">'[12]Func Study'!$H$1698</definedName>
    <definedName name="Acct361">'[12]Func Study'!$H$1704</definedName>
    <definedName name="Acct362">'[12]Func Study'!$H$1710</definedName>
    <definedName name="Acct364">'[12]Func Study'!$H$1717</definedName>
    <definedName name="Acct365">'[12]Func Study'!$H$1724</definedName>
    <definedName name="Acct366">'[12]Func Study'!$H$1731</definedName>
    <definedName name="Acct367">'[12]Func Study'!$H$1738</definedName>
    <definedName name="Acct368">'[12]Func Study'!$H$1744</definedName>
    <definedName name="Acct369">'[12]Func Study'!$H$1751</definedName>
    <definedName name="Acct370">'[12]Func Study'!$H$1762</definedName>
    <definedName name="Acct371">'[12]Func Study'!$H$1769</definedName>
    <definedName name="Acct372">'[12]Func Study'!$H$1776</definedName>
    <definedName name="Acct372A">'[12]Func Study'!$H$1775</definedName>
    <definedName name="Acct372DP">'[12]Func Study'!$H$1773</definedName>
    <definedName name="Acct372DS">'[12]Func Study'!$H$1774</definedName>
    <definedName name="Acct373">'[12]Func Study'!$H$1782</definedName>
    <definedName name="Acct41011">'[13]Functional Study'!#REF!</definedName>
    <definedName name="Acct41011BADDEBT">'[13]Functional Study'!#REF!</definedName>
    <definedName name="Acct41011DITEXP">'[13]Functional Study'!#REF!</definedName>
    <definedName name="Acct41011S">'[13]Functional Study'!#REF!</definedName>
    <definedName name="Acct41011SE">'[13]Functional Study'!#REF!</definedName>
    <definedName name="Acct41011SG1">'[13]Functional Study'!#REF!</definedName>
    <definedName name="Acct41011SG2">'[13]Functional Study'!#REF!</definedName>
    <definedName name="ACCT41011SGCT">'[13]Functional Study'!#REF!</definedName>
    <definedName name="Acct41011SGPP">'[13]Functional Study'!#REF!</definedName>
    <definedName name="Acct41011SNP">'[13]Functional Study'!#REF!</definedName>
    <definedName name="ACCT41011SNPD">'[13]Functional Study'!#REF!</definedName>
    <definedName name="Acct41011SO">'[13]Functional Study'!#REF!</definedName>
    <definedName name="Acct41011TROJP">'[13]Functional Study'!#REF!</definedName>
    <definedName name="Acct41111">'[13]Functional Study'!#REF!</definedName>
    <definedName name="Acct41111BADDEBT">'[13]Functional Study'!#REF!</definedName>
    <definedName name="Acct41111DITEXP">'[13]Functional Study'!#REF!</definedName>
    <definedName name="Acct41111S">'[13]Functional Study'!#REF!</definedName>
    <definedName name="Acct41111SE">'[13]Functional Study'!#REF!</definedName>
    <definedName name="Acct41111SG1">'[13]Functional Study'!#REF!</definedName>
    <definedName name="Acct41111SG2">'[13]Functional Study'!#REF!</definedName>
    <definedName name="Acct41111SG3">'[13]Functional Study'!#REF!</definedName>
    <definedName name="Acct41111SGPP">'[13]Functional Study'!#REF!</definedName>
    <definedName name="Acct41111SNP">'[13]Functional Study'!#REF!</definedName>
    <definedName name="Acct41111SNTP">'[13]Functional Study'!#REF!</definedName>
    <definedName name="Acct41111SO">'[13]Functional Study'!#REF!</definedName>
    <definedName name="Acct41111TROJP">'[13]Functional Study'!#REF!</definedName>
    <definedName name="Acct411BADDEBT">'[13]Functional Study'!#REF!</definedName>
    <definedName name="Acct411DGP">'[13]Functional Study'!#REF!</definedName>
    <definedName name="Acct411DGU">'[13]Functional Study'!#REF!</definedName>
    <definedName name="Acct411DITEXP">'[13]Functional Study'!#REF!</definedName>
    <definedName name="Acct411DNPP">'[13]Functional Study'!#REF!</definedName>
    <definedName name="Acct411DNPTP">'[13]Functional Study'!#REF!</definedName>
    <definedName name="Acct411S">'[13]Functional Study'!#REF!</definedName>
    <definedName name="Acct411SE">'[13]Functional Study'!#REF!</definedName>
    <definedName name="Acct411SG">'[13]Functional Study'!#REF!</definedName>
    <definedName name="Acct411SGPP">'[13]Functional Study'!#REF!</definedName>
    <definedName name="Acct411SO">'[13]Functional Study'!#REF!</definedName>
    <definedName name="Acct411TROJP">'[13]Functional Study'!#REF!</definedName>
    <definedName name="Acct447DGU">'[11]Func Study'!#REF!</definedName>
    <definedName name="Acct448S">'[12]Func Study'!$H$274</definedName>
    <definedName name="Acct450S">'[12]Func Study'!$H$302</definedName>
    <definedName name="Acct451S">'[12]Func Study'!$H$307</definedName>
    <definedName name="Acct454S">'[12]Func Study'!$H$318</definedName>
    <definedName name="Acct456S">'[12]Func Study'!$H$325</definedName>
    <definedName name="Acct510">'[12]Func Study'!#REF!</definedName>
    <definedName name="Acct510DNPPSU">'[12]Func Study'!#REF!</definedName>
    <definedName name="ACCT510JBG">'[12]Func Study'!#REF!</definedName>
    <definedName name="ACCT510SSGCH">'[12]Func Study'!#REF!</definedName>
    <definedName name="ACCT557CAGE">'[12]Func Study'!$H$683</definedName>
    <definedName name="Acct557CT">'[12]Func Study'!$H$681</definedName>
    <definedName name="Acct580">'[12]Func Study'!$H$791</definedName>
    <definedName name="Acct581">'[12]Func Study'!$H$796</definedName>
    <definedName name="Acct582">'[12]Func Study'!$H$801</definedName>
    <definedName name="Acct583">'[12]Func Study'!$H$806</definedName>
    <definedName name="Acct584">'[12]Func Study'!$H$811</definedName>
    <definedName name="Acct585">'[12]Func Study'!$H$816</definedName>
    <definedName name="Acct586">'[12]Func Study'!$H$821</definedName>
    <definedName name="Acct587">'[12]Func Study'!$H$826</definedName>
    <definedName name="Acct588">'[12]Func Study'!$H$831</definedName>
    <definedName name="Acct589">'[12]Func Study'!$H$836</definedName>
    <definedName name="Acct590">'[12]Func Study'!$H$841</definedName>
    <definedName name="Acct591">'[12]Func Study'!$H$846</definedName>
    <definedName name="Acct592">'[12]Func Study'!$H$851</definedName>
    <definedName name="Acct593">'[12]Func Study'!$H$856</definedName>
    <definedName name="Acct594">'[12]Func Study'!$H$861</definedName>
    <definedName name="Acct595">'[12]Func Study'!$H$866</definedName>
    <definedName name="Acct596">'[12]Func Study'!$H$876</definedName>
    <definedName name="Acct597">'[12]Func Study'!$H$881</definedName>
    <definedName name="Acct598">'[12]Func Study'!$H$886</definedName>
    <definedName name="ACCT904SG">'[14]Functional Study'!#REF!</definedName>
    <definedName name="AcctAGA">'[12]Func Study'!$H$296</definedName>
    <definedName name="AcctDFAD">'[12]Func Study'!#REF!</definedName>
    <definedName name="AcctDFAP">'[12]Func Study'!#REF!</definedName>
    <definedName name="AcctDFAT">'[12]Func Study'!#REF!</definedName>
    <definedName name="AcctTable">[15]Variables!$AK$42:$AK$396</definedName>
    <definedName name="AcctTS0">'[12]Func Study'!$H$1686</definedName>
    <definedName name="Acq1Plant">'[16]Acquisition Inputs'!$C$8</definedName>
    <definedName name="Acq2Plant">'[16]Acquisition Inputs'!$C$70</definedName>
    <definedName name="ActualROR">'[11]G+T+D+R+M'!$H$61</definedName>
    <definedName name="ADJPTDCE.T">[8]INTERNAL!$A$31:$IV$33</definedName>
    <definedName name="Adjs2avg">[17]Inputs!$L$255:'[17]Inputs'!$T$505</definedName>
    <definedName name="After_Tax_Cash_Discount">'[18]Assumptions (Input)'!$D$37</definedName>
    <definedName name="afudc_flag">'[18]Assumptions (Input)'!$B$13</definedName>
    <definedName name="ANCIL">[8]EXTERNAL!$A$163:$IV$165</definedName>
    <definedName name="APR">[19]Backup!#REF!</definedName>
    <definedName name="Apr04AMA">[6]BS!$AG$7:$AG$3582</definedName>
    <definedName name="APRT">#REF!</definedName>
    <definedName name="AS2DocOpenMode">"AS2DocumentEdit"</definedName>
    <definedName name="Assessment_Rate">'[18]Assumptions (Input)'!$B$7</definedName>
    <definedName name="AUG">[19]Backup!#REF!</definedName>
    <definedName name="Aug04AMA">[6]BS!$AK$7:$AK$3582</definedName>
    <definedName name="AUGT">#REF!</definedName>
    <definedName name="Aurora_Prices">"Monthly Price Summary'!$C$4:$H$63"</definedName>
    <definedName name="AvgFactors">[15]Factors!$B$3:$P$99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[20]LeadSht!$L$10</definedName>
    <definedName name="BOOK_LIFE">'[21]Lvl FCR'!$G$10</definedName>
    <definedName name="BOOKADJ">#REF!</definedName>
    <definedName name="BPAX">[8]EXTERNAL!$A$121:$IV$123</definedName>
    <definedName name="Button_1">"TradeSummary_Ken_Finicle_List"</definedName>
    <definedName name="CAE.T">[8]INTERNAL!$A$34:$IV$36</definedName>
    <definedName name="CAES1.T">[8]INTERNAL!$A$37:$IV$39</definedName>
    <definedName name="cap">[22]Readings!$B$2</definedName>
    <definedName name="Capital_Inflation">'[18]Assumptions (Input)'!$B$11</definedName>
    <definedName name="CASE">[23]INPUTS!$C$11</definedName>
    <definedName name="CaseDescription">'[16]Dispatch Cases'!$C$11</definedName>
    <definedName name="CBWorkbookPriority">-2060790043</definedName>
    <definedName name="CCGT_HeatRate">[16]Assumptions!$H$23</definedName>
    <definedName name="CCGTPrice">[16]Assumptions!$H$22</definedName>
    <definedName name="Check">#REF!</definedName>
    <definedName name="CL_RT2">'[24]Transp Data'!$A$6:$C$81</definedName>
    <definedName name="Classification">'[12]Func Study'!$AB$251</definedName>
    <definedName name="Close_Date">'[18]Capital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'[25]Virtual 49 Back-Up'!$E$54</definedName>
    <definedName name="ConversionFactor">[16]Assumptions!$I$65</definedName>
    <definedName name="COSFacVal">[12]Inputs!$R$5</definedName>
    <definedName name="CurrQtr">'[26]Inc Stmt'!$AJ$222</definedName>
    <definedName name="CUS">[8]CLASSIFIERS!$A$6:$IV$6</definedName>
    <definedName name="CUST_1">[8]EXTERNAL!$A$22:$IV$24</definedName>
    <definedName name="CUST_4">[8]EXTERNAL!$A$25:$IV$27</definedName>
    <definedName name="CUST_5">[8]EXTERNAL!$A$28:$IV$30</definedName>
    <definedName name="CUST_6">[8]EXTERNAL!$A$31:$IV$33</definedName>
    <definedName name="D108.05.T">[8]INTERNAL!$A$22:$IV$24</definedName>
    <definedName name="D108.10.T">[8]INTERNAL!$A$25:$IV$27</definedName>
    <definedName name="D361.T">[8]INTERNAL!$A$4:$IV$6</definedName>
    <definedName name="D362.T">[8]INTERNAL!$A$7:$IV$9</definedName>
    <definedName name="D364.T">[8]INTERNAL!$A$10:$IV$12</definedName>
    <definedName name="D366.T">[8]INTERNAL!$A$13:$IV$15</definedName>
    <definedName name="D368.T">[8]INTERNAL!$A$16:$IV$18</definedName>
    <definedName name="D370.T">[8]INTERNAL!$A$19:$IV$21</definedName>
    <definedName name="D372.T">[8]INTERNAL!$A$28:$IV$30</definedName>
    <definedName name="Data">'[27]Mix Variance'!$B$1:$N$31</definedName>
    <definedName name="Data.Avg">'[26]Avg Amts'!$A$5:$BP$34</definedName>
    <definedName name="Data.Qtrs.Avg">'[26]Avg Amts'!$A$5:$IV$5</definedName>
    <definedName name="data1">'[28]Mix Variance'!$O$5:$T$25</definedName>
    <definedName name="_xlnm.Database">[29]Invoice!#REF!</definedName>
    <definedName name="DATE">[30]Jan!#REF!</definedName>
    <definedName name="DebtPerc">[16]Assumptions!$I$58</definedName>
    <definedName name="DEC">[19]Backup!#REF!</definedName>
    <definedName name="Dec03AMA">[5]BS!$AJ$7:$AJ$3582</definedName>
    <definedName name="Dec04AMA">[6]BS!$AO$7:$AO$3582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">[8]CLASSIFIERS!$A$4:$IV$4</definedName>
    <definedName name="DEM_1">[8]EXTERNAL!$A$7:$IV$9</definedName>
    <definedName name="DEM_12CP">[8]EXTERNAL!$A$118:$IV$120</definedName>
    <definedName name="DEM_12NCP_P">[8]EXTERNAL!$A$187:$IV$189</definedName>
    <definedName name="DEM_12NCP_S">[8]EXTERNAL!$A$190:$IV$192</definedName>
    <definedName name="DEM_12NCP1">[8]EXTERNAL!$A$139:$IV$141</definedName>
    <definedName name="DEM_12NCP2">[8]EXTERNAL!$A$130:$IV$132</definedName>
    <definedName name="DEM_1A">[8]EXTERNAL!$A$115:$IV$117</definedName>
    <definedName name="DEM_2A">[8]EXTERNAL!$A$148:$IV$150</definedName>
    <definedName name="DEM_3A">[8]EXTERNAL!$A$199:$IV$201</definedName>
    <definedName name="DEM_3B">[8]EXTERNAL!$A$196:$IV$198</definedName>
    <definedName name="Demand">[11]Inputs!$D$8</definedName>
    <definedName name="Demand2">[31]Inputs!$D$11</definedName>
    <definedName name="DES1.T">[8]INTERNAL!$A$40:$IV$42</definedName>
    <definedName name="DES2.T">[8]INTERNAL!$A$43:$IV$45</definedName>
    <definedName name="DF_HeatRate">[16]Assumptions!$L$23</definedName>
    <definedName name="DFIT" hidden="1">{#N/A,#N/A,FALSE,"Coversheet";#N/A,#N/A,FALSE,"QA"}</definedName>
    <definedName name="DIR_40">[8]EXTERNAL!$A$193:$IV$195</definedName>
    <definedName name="DIR_449">[8]EXTERNAL!$A$127:$IV$129</definedName>
    <definedName name="DIR_449_ENERGY">[8]EXTERNAL!$A$160:$IV$162</definedName>
    <definedName name="DIR_449_HV">[8]EXTERNAL!$A$157:$IV$159</definedName>
    <definedName name="DIR_449_OATT">[8]EXTERNAL!$A$166:$IV$168</definedName>
    <definedName name="DIR_RESALE">[8]EXTERNAL!$A$124:$IV$126</definedName>
    <definedName name="DIR_RESALE_LARGE">[8]EXTERNAL!$A$154:$IV$156</definedName>
    <definedName name="DIR_RESALE_SMALL">[8]EXTERNAL!$A$151:$IV$153</definedName>
    <definedName name="DIR108.09">[8]EXTERNAL!$A$106:$IV$108</definedName>
    <definedName name="DIR235.00">[8]EXTERNAL!$A$85:$IV$87</definedName>
    <definedName name="DIR360.01">[8]EXTERNAL!$A$37:$IV$39</definedName>
    <definedName name="DIR361.01">[8]EXTERNAL!$A$40:$IV$42</definedName>
    <definedName name="DIR362.01">[8]EXTERNAL!$A$43:$IV$45</definedName>
    <definedName name="DIR364.01">[8]EXTERNAL!$A$46:$IV$48</definedName>
    <definedName name="DIR366.01">[8]EXTERNAL!$A$49:$IV$51</definedName>
    <definedName name="DIR368.03">[8]EXTERNAL!$A$55:$IV$57</definedName>
    <definedName name="DIR368.03C">[8]EXTERNAL!$A$52:$IV$54</definedName>
    <definedName name="DIR372.00">[8]EXTERNAL!$A$58:$IV$60</definedName>
    <definedName name="DIR373.00">[8]EXTERNAL!$A$61:$IV$63</definedName>
    <definedName name="DIR450.01">[8]EXTERNAL!$A$10:$IV$12</definedName>
    <definedName name="DIR450.02">[8]EXTERNAL!$A$184:$IV$186</definedName>
    <definedName name="DIR451.02">[8]EXTERNAL!$A$70:$IV$72</definedName>
    <definedName name="DIR451.03">[8]EXTERNAL!$A$136:$IV$138</definedName>
    <definedName name="DIR451.05">[8]EXTERNAL!$A$76:$IV$78</definedName>
    <definedName name="DIR451.06">[8]EXTERNAL!$A$109:$IV$111</definedName>
    <definedName name="DIR451.07">[8]EXTERNAL!$A$133:$IV$135</definedName>
    <definedName name="DIR454.04">[8]EXTERNAL!$A$73:$IV$75</definedName>
    <definedName name="DIR556.01">[8]EXTERNAL!$A$175:$IV$177</definedName>
    <definedName name="DIR565.02">[8]EXTERNAL!$A$178:$IV$180</definedName>
    <definedName name="DIR908.01">[8]EXTERNAL!$A$172:$IV$174</definedName>
    <definedName name="DIR920.01">[8]EXTERNAL!$A$181:$IV$183</definedName>
    <definedName name="Dis">'[12]Func Study'!$AB$250</definedName>
    <definedName name="DisFac">'[12]Func Dist Factor Table'!$A$11:$G$25</definedName>
    <definedName name="Dist_factor">#REF!</definedName>
    <definedName name="DistPeakMethod">[14]Inputs!#REF!</definedName>
    <definedName name="DocketNumber">'[32]JHS-4'!$AP$2</definedName>
    <definedName name="DP.T">[8]INTERNAL!$A$46:$IV$48</definedName>
    <definedName name="DUDE" hidden="1">#REF!</definedName>
    <definedName name="EBFIT.T">[8]INTERNAL!$A$88:$IV$90</definedName>
    <definedName name="EffTax">[23]INPUTS!$F$36</definedName>
    <definedName name="Electric_Prices">'[33]Monthly Price Summary'!$B$4:$E$27</definedName>
    <definedName name="ElecWC_LineItems">[34]BS!$AO$7:$AO$3420</definedName>
    <definedName name="ElRBLine">[6]BS!$AQ$7:$AQ$3303</definedName>
    <definedName name="EndDate">[16]Assumptions!$C$11</definedName>
    <definedName name="energy">[22]Readings!$B$3</definedName>
    <definedName name="ENERGY_1">[8]EXTERNAL!$A$4:$IV$6</definedName>
    <definedName name="ENERGY_2">[8]EXTERNAL!$A$145:$IV$147</definedName>
    <definedName name="Engy">[11]Inputs!$D$9</definedName>
    <definedName name="Engy2">[31]Inputs!$D$12</definedName>
    <definedName name="EPIS.T">[8]INTERNAL!$A$49:$IV$51</definedName>
    <definedName name="Escalator">1.025</definedName>
    <definedName name="f101top">#REF!</definedName>
    <definedName name="f104top">#REF!</definedName>
    <definedName name="f138top">#REF!</definedName>
    <definedName name="f140top">#REF!</definedName>
    <definedName name="Factorck">'[12]COS Factor Table'!$O$15:$O$113</definedName>
    <definedName name="FactorType">[15]Variables!$AK$2:$AL$12</definedName>
    <definedName name="FACTP">#REF!</definedName>
    <definedName name="FactSum">'[12]COS Factor Table'!$A$14:$O$113</definedName>
    <definedName name="FCR">'[25]Virtual 49 Back-Up'!$B$20</definedName>
    <definedName name="FEB">[19]Backup!#REF!</definedName>
    <definedName name="Feb04AMA">[6]BS!$AE$7:$AE$3582</definedName>
    <definedName name="FEBT">#REF!</definedName>
    <definedName name="Fed_Cap_Tax">[35]Inputs!$E$112</definedName>
    <definedName name="FedTaxRate">[16]Assumptions!$C$33</definedName>
    <definedName name="FIT">'[36]ROR &amp; CONV FACTOR'!$J$20</definedName>
    <definedName name="FIT_Tax_Rate">'[18]Assumptions (Input)'!$B$5</definedName>
    <definedName name="FranchiseTax">[17]Variables!$D$26</definedName>
    <definedName name="FTAX">[23]INPUTS!$F$35</definedName>
    <definedName name="Func">'[12]Func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'[12]Func Study'!$AB$250</definedName>
    <definedName name="GasRBLine">[6]BS!$AS$7:$AS$3631</definedName>
    <definedName name="GasWC_LineItem">[6]BS!$AR$7:$AR$3631</definedName>
    <definedName name="GP.T">[8]INTERNAL!$A$52:$IV$54</definedName>
    <definedName name="GREATER10MW">#REF!</definedName>
    <definedName name="GTD_Percents">#REF!</definedName>
    <definedName name="HEIGHT">#REF!</definedName>
    <definedName name="HTML_CodePage">1252</definedName>
    <definedName name="HTML_Control" localSheetId="17">{"'Sheet1'!$A$1:$J$121"}</definedName>
    <definedName name="HTML_Control" localSheetId="18">{"'Sheet1'!$A$1:$J$121"}</definedName>
    <definedName name="HTML_Control" localSheetId="7">{"'Sheet1'!$A$1:$J$121"}</definedName>
    <definedName name="HTML_Control" localSheetId="8">{"'Sheet1'!$A$1:$J$121"}</definedName>
    <definedName name="HTML_Control" localSheetId="9">{"'Sheet1'!$A$1:$J$121"}</definedName>
    <definedName name="HTML_Control" localSheetId="10">{"'Sheet1'!$A$1:$J$121"}</definedName>
    <definedName name="HTML_Control" localSheetId="11">{"'Sheet1'!$A$1:$J$121"}</definedName>
    <definedName name="HTML_Control" localSheetId="12">{"'Sheet1'!$A$1:$J$121"}</definedName>
    <definedName name="HTML_Control" localSheetId="13">{"'Sheet1'!$A$1:$J$121"}</definedName>
    <definedName name="HTML_Control" localSheetId="14">{"'Sheet1'!$A$1:$J$121"}</definedName>
    <definedName name="HTML_Control" localSheetId="15">{"'Sheet1'!$A$1:$J$121"}</definedName>
    <definedName name="HTML_Control" localSheetId="1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[8]INTERNAL!$A$85:$IV$87</definedName>
    <definedName name="ID_0303_RVN_data">#REF!</definedName>
    <definedName name="IDcontractsRVN">#REF!</definedName>
    <definedName name="inctaxrate">0.4</definedName>
    <definedName name="INDADJ">#REF!</definedName>
    <definedName name="INPUT">[37]Summary!#REF!</definedName>
    <definedName name="Instructions">#REF!</definedName>
    <definedName name="Insurance_Rate">'[18]Assumptions (Input)'!$B$9</definedName>
    <definedName name="INTRESEXCH">[38]Sheet1!$AG$1</definedName>
    <definedName name="JAN">[19]Backup!#REF!</definedName>
    <definedName name="Jan04AMA">[6]BS!$AD$7:$AD$3582</definedName>
    <definedName name="JANT">#REF!</definedName>
    <definedName name="jjj">[39]Inputs!$N$18</definedName>
    <definedName name="JUL">[19]Backup!#REF!</definedName>
    <definedName name="Jul04AMA">[6]BS!$AJ$7:$AJ$3582</definedName>
    <definedName name="JULT">#REF!</definedName>
    <definedName name="JUN">[19]Backup!#REF!</definedName>
    <definedName name="Jun04AMA">[6]BS!$AI$7:$AI$3582</definedName>
    <definedName name="JUNT">#REF!</definedName>
    <definedName name="Jurisdiction">[15]Variables!$AK$15</definedName>
    <definedName name="JurisNumber">[15]Variables!$AL$15</definedName>
    <definedName name="keep_Docket_Number">'[40]KJB-3 Sum'!$AQ$2</definedName>
    <definedName name="keep_FIT">'[40]KJB-7 Def'!$L$20</definedName>
    <definedName name="keep_KJB_3_Rate_Increase">'[40]KJB-7 Def'!$C$3</definedName>
    <definedName name="keep_KJB_4_Electric_Summary">'[40]KJB-3 Sum'!$AQ$3</definedName>
    <definedName name="keep_KJB_8_Common_Adjs">'[40]KJB-5 Cmn Adj'!$L$3</definedName>
    <definedName name="keep_KJB_9_Electric_Only">'[40]KJB-5 El Adj'!$E$3</definedName>
    <definedName name="keep_TESTYEAR">'[40]KJB-5 Cmn Adj'!$B$7</definedName>
    <definedName name="LABORMOD">#REF!</definedName>
    <definedName name="LABORROLL">#REF!</definedName>
    <definedName name="LATEPAY">[38]Sheet1!$E$3:$E$25</definedName>
    <definedName name="Levy_Rate">'[18]Assumptions (Input)'!$B$6</definedName>
    <definedName name="limcount">1</definedName>
    <definedName name="LINE.T">[8]INTERNAL!$A$55:$IV$57</definedName>
    <definedName name="Line_Ext_Credit">#REF!</definedName>
    <definedName name="LinkCos">'[12]JAM Download'!$K$4</definedName>
    <definedName name="LoadArray">'[41]Load Source Data'!$C$78:$X$89</definedName>
    <definedName name="LOG">[19]Backup!#REF!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SS">[19]Backup!#REF!</definedName>
    <definedName name="M9100F4_v4">[42]M9100F4!$A$1:$V$99</definedName>
    <definedName name="MACRS">'[18]MACRS RATES'!$A$3:$AT$10</definedName>
    <definedName name="MACTIT">#REF!</definedName>
    <definedName name="MAR">[19]Backup!#REF!</definedName>
    <definedName name="Mar04AMA">[6]BS!$AF$7:$AF$3582</definedName>
    <definedName name="MART">#REF!</definedName>
    <definedName name="MAY">[19]Backup!#REF!</definedName>
    <definedName name="May04AMA">[6]BS!$AH$7:$AH$3582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[43]Sheet1!$AF$3:$AJ$28</definedName>
    <definedName name="Method">[11]Inputs!$C$6</definedName>
    <definedName name="MONTH">[19]Backup!#REF!</definedName>
    <definedName name="monthlist">[44]Table!$R$2:$S$13</definedName>
    <definedName name="monthtotals">'[44]WA SBC'!$D$40:$O$40</definedName>
    <definedName name="MTD_Format">[45]Mthly!$B$11:$D$11,[45]Mthly!$B$32:$D$32</definedName>
    <definedName name="MTKWH">#REF!</definedName>
    <definedName name="MTR_YR3">[46]Variables!$E$14</definedName>
    <definedName name="MTREV">#REF!</definedName>
    <definedName name="MULT">#REF!</definedName>
    <definedName name="NCP_360">[8]EXTERNAL!$A$13:$IV$15</definedName>
    <definedName name="NCP_361">[8]EXTERNAL!$A$16:$IV$18</definedName>
    <definedName name="NCP_362">[8]EXTERNAL!$A$19:$IV$21</definedName>
    <definedName name="Net_to_Gross_Factor">[12]Inputs!$G$8</definedName>
    <definedName name="NetToGross">[17]Variables!$D$23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>[19]Backup!#REF!</definedName>
    <definedName name="Nov03AMA">[5]BS!$AI$7:$AI$3582</definedName>
    <definedName name="Nov04AMA">[6]BS!$AN$7:$AN$3582</definedName>
    <definedName name="NOVT">#REF!</definedName>
    <definedName name="NPC">[14]Inputs!$N$18</definedName>
    <definedName name="NRG">[8]CLASSIFIERS!$A$5:$IV$5</definedName>
    <definedName name="NUM">#REF!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'[18]MiscItems(Input)'!$B$5:$AO$8,'[18]MiscItems(Input)'!$B$13:$AO$13,'[18]MiscItems(Input)'!$B$15:$B$17,'[18]MiscItems(Input)'!$B$17:$AO$17,'[18]MiscItems(Input)'!$B$15:$AO$15</definedName>
    <definedName name="O_M_Rate">'[25]Virtual 49 Back-Up'!$B$21</definedName>
    <definedName name="OBCLEASE">[38]Sheet1!$AF$4:$AI$23</definedName>
    <definedName name="OCT">[19]Backup!#REF!</definedName>
    <definedName name="Oct03AMA">[5]BS!$AH$7:$AH$3582</definedName>
    <definedName name="Oct04AMA">[6]BS!$AM$7:$AM$3582</definedName>
    <definedName name="OCTT">#REF!</definedName>
    <definedName name="OH">[8]CLASSIFIERS!$A$8:$IV$8</definedName>
    <definedName name="OH_NCP">[8]EXTERNAL!$A$79:$IV$81</definedName>
    <definedName name="OH_SVC">[8]EXTERNAL!$A$142:$IV$144</definedName>
    <definedName name="OH_TFMR">[8]EXTERNAL!$A$97:$IV$99</definedName>
    <definedName name="OH_TFMRC">[8]EXTERNAL!$A$94:$IV$96</definedName>
    <definedName name="ONE">[1]Jan!#REF!</definedName>
    <definedName name="option">'[47]Dist Misc'!$F$120</definedName>
    <definedName name="OthRCF">[48]INPUTS!$F$41</definedName>
    <definedName name="OthUnc">[8]INPUTS!$F$36</definedName>
    <definedName name="outlookdata">'[49]pivoted data'!$D$3:$Q$90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[50]TransInvest!#REF!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[11]Inputs!$T$5</definedName>
    <definedName name="Percent_debt">[35]Inputs!$E$129</definedName>
    <definedName name="Plant_Input">'[18]Plant(Input)'!$B$7:$AP$9,'[18]Plant(Input)'!$B$11,'[18]Plant(Input)'!$B$15:$AP$15,'[18]Plant(Input)'!$B$18,'[18]Plant(Input)'!$B$20:$AP$20</definedName>
    <definedName name="PMAC">[19]Backup!#REF!</definedName>
    <definedName name="POWER.T">[8]INTERNAL!$A$58:$IV$60</definedName>
    <definedName name="PP.T">[8]INTERNAL!$A$61:$IV$63</definedName>
    <definedName name="PRESENT">#REF!</definedName>
    <definedName name="PreTaxDebtCost">[16]Assumptions!$I$56</definedName>
    <definedName name="PreTaxWACC">[16]Assumptions!$I$62</definedName>
    <definedName name="PRICCHNG">#REF!</definedName>
    <definedName name="Prices_Aurora">'[33]Monthly Price Summary'!$C$4:$H$63</definedName>
    <definedName name="Prior_Month">[20]Sch_120!$I$21</definedName>
    <definedName name="PROFORMA">[8]EXTERNAL!$A$67:$IV$69</definedName>
    <definedName name="PROFORMA_RETAIL">[8]EXTERNAL!$A$91:$IV$93</definedName>
    <definedName name="PROFORMA_RETAIL_TAX">[8]EXTERNAL!$A$169:$IV$171</definedName>
    <definedName name="Prov_Cap_Tax">[35]Inputs!$E$111</definedName>
    <definedName name="PTABLES">#REF!</definedName>
    <definedName name="PTDGP.T">[8]INTERNAL!$A$64:$IV$66</definedName>
    <definedName name="PTDMOD">#REF!</definedName>
    <definedName name="PTDP.T">[8]INTERNAL!$A$67:$IV$69</definedName>
    <definedName name="PTDROLL">#REF!</definedName>
    <definedName name="PTMOD">#REF!</definedName>
    <definedName name="PTROLL">#REF!</definedName>
    <definedName name="PWORKBACK">#REF!</definedName>
    <definedName name="QTD_Format">[51]QTD!$B$11:$D$11,[51]QTD!$B$35:$D$35</definedName>
    <definedName name="Query1">#REF!</definedName>
    <definedName name="RATE2">'[24]Transp Data'!$A$8:$I$112</definedName>
    <definedName name="Rates">[52]Codes!$A$1:$C$500</definedName>
    <definedName name="RB.T">[8]INTERNAL!$A$70:$IV$72</definedName>
    <definedName name="RC_ADJ">#REF!</definedName>
    <definedName name="Requlated_scenario">'[18]Assumptions (Input)'!$B$12</definedName>
    <definedName name="RESADJ">#REF!</definedName>
    <definedName name="ResExchCrRate">[53]Sch_194!$M$31</definedName>
    <definedName name="RESID">[8]EXTERNAL!$A$88:$IV$90</definedName>
    <definedName name="resource_lookup">'[54]#REF'!$B$3:$C$112</definedName>
    <definedName name="ResourceSupplier">[17]Variables!$D$28</definedName>
    <definedName name="ResRCF">[23]INPUTS!$F$44</definedName>
    <definedName name="ResUnc">[23]INPUTS!$F$39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[52]Codes!$F$2:$G$10</definedName>
    <definedName name="Revenue_by_month_take_2">#REF!</definedName>
    <definedName name="revenue_flag">'[18]Assumptions (Input)'!$C$12</definedName>
    <definedName name="Revenue_Taxes">'[18]Assumptions (Input)'!$B$8</definedName>
    <definedName name="RevenueCheck">#REF!</definedName>
    <definedName name="REVFAC1.T">[8]INTERNAL!$A$73:$IV$75</definedName>
    <definedName name="RevReqSettle">#REF!</definedName>
    <definedName name="REVVSTRS">#REF!</definedName>
    <definedName name="RISFORM">#REF!</definedName>
    <definedName name="ROD">[23]INPUTS!$F$30</definedName>
    <definedName name="ROR">[55]INPUTS!$F$29</definedName>
    <definedName name="SAPBEXhrIndnt">"Wide"</definedName>
    <definedName name="SAPsysID">"708C5W7SBKP804JT78WJ0JNKI"</definedName>
    <definedName name="SAPwbID">"ARS"</definedName>
    <definedName name="SBRCF">[48]INPUTS!$F$40</definedName>
    <definedName name="SbUnc">[8]INPUTS!$F$35</definedName>
    <definedName name="SCH33CUSTS">#REF!</definedName>
    <definedName name="SCH48ADJ">#REF!</definedName>
    <definedName name="SCH98NOR">#REF!</definedName>
    <definedName name="SCHED47">#REF!</definedName>
    <definedName name="Schedule">[14]Inputs!$N$14</definedName>
    <definedName name="se">#REF!</definedName>
    <definedName name="SECOND">[1]Jan!#REF!</definedName>
    <definedName name="SEP">[19]Backup!#REF!</definedName>
    <definedName name="Sep03AMA">[5]BS!$AG$7:$AG$3582</definedName>
    <definedName name="Sep04AMA">[6]BS!$AL$7:$AL$3582</definedName>
    <definedName name="SEPT">#REF!</definedName>
    <definedName name="SERVICES_3">#REF!</definedName>
    <definedName name="sg">#REF!</definedName>
    <definedName name="solver_eval">0</definedName>
    <definedName name="solver_ntri">1000</definedName>
    <definedName name="solver_rsmp">1</definedName>
    <definedName name="solver_seed">0</definedName>
    <definedName name="START">[1]Jan!#REF!</definedName>
    <definedName name="StartDate">[16]Assumptions!$C$9</definedName>
    <definedName name="STAX">[23]INPUTS!$F$34</definedName>
    <definedName name="SUM_TAB1">#REF!</definedName>
    <definedName name="SUM_TAB2">#REF!</definedName>
    <definedName name="SUM_TAB3">#REF!</definedName>
    <definedName name="SW.T">[8]INTERNAL!$A$76:$IV$78</definedName>
    <definedName name="SWPTD.T">[8]INTERNAL!$A$79:$IV$81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Name">"Dummy"</definedName>
    <definedName name="TABLEONE">#REF!</definedName>
    <definedName name="TargetROR">[11]Inputs!$G$29</definedName>
    <definedName name="TDMOD">#REF!</definedName>
    <definedName name="TDP.T">[8]INTERNAL!$A$82:$IV$84</definedName>
    <definedName name="TDROLL">#REF!</definedName>
    <definedName name="TEMPADJ">[38]Sheet1!$A$4:$E$40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[12]Inputs!$C$5</definedName>
    <definedName name="TESTYEAR">'[32]JHS-6'!$A$7</definedName>
    <definedName name="TFR">[8]CLASSIFIERS!$A$11:$IV$11</definedName>
    <definedName name="ThermalBookLife">[16]Assumptions!$C$25</definedName>
    <definedName name="Title">[16]Assumptions!$A$1</definedName>
    <definedName name="Total_Payment">Scheduled_Payment+Extra_Payment</definedName>
    <definedName name="TotalRateBase">'[12]G+T+D+R+M'!$H$58</definedName>
    <definedName name="TP.T">[8]INTERNAL!$A$91:$IV$93</definedName>
    <definedName name="transdb">'[56]Transp Unbilled'!$A$8:$E$174</definedName>
    <definedName name="TRANSM_2">[57]Transm2!$A$1:$M$461:'[57]10 Yr FC'!$M$47</definedName>
    <definedName name="UAACT115S">'[14]Functional Study'!#REF!</definedName>
    <definedName name="UAcct103">'[12]Func Study'!$AB$1613</definedName>
    <definedName name="UAcct105Dnpg">'[12]Func Study'!$AB$2010</definedName>
    <definedName name="UAcct105S">'[12]Func Study'!$AB$2005</definedName>
    <definedName name="UAcct105Seu">'[12]Func Study'!$AB$2009</definedName>
    <definedName name="UAcct105Snppo">'[12]Func Study'!$AB$2008</definedName>
    <definedName name="UAcct105Snpps">'[12]Func Study'!$AB$2006</definedName>
    <definedName name="UAcct105Snpt">'[12]Func Study'!$AB$2007</definedName>
    <definedName name="UAcct1081390">'[12]Func Study'!$AB$2451</definedName>
    <definedName name="UAcct1081390Rcl">'[12]Func Study'!$AB$2450</definedName>
    <definedName name="UAcct1081399">'[12]Func Study'!$AB$2459</definedName>
    <definedName name="UAcct1081399Rcl">'[12]Func Study'!$AB$2458</definedName>
    <definedName name="UAcct108360">'[12]Func Study'!$AB$2355</definedName>
    <definedName name="UAcct108361">'[12]Func Study'!$AB$2359</definedName>
    <definedName name="UAcct108362">'[12]Func Study'!$AB$2363</definedName>
    <definedName name="UAcct108364">'[12]Func Study'!$AB$2367</definedName>
    <definedName name="UAcct108365">'[12]Func Study'!$AB$2371</definedName>
    <definedName name="UAcct108366">'[12]Func Study'!$AB$2375</definedName>
    <definedName name="UAcct108367">'[12]Func Study'!$AB$2379</definedName>
    <definedName name="UAcct108368">'[12]Func Study'!$AB$2383</definedName>
    <definedName name="UAcct108369">'[12]Func Study'!$AB$2387</definedName>
    <definedName name="UAcct108370">'[12]Func Study'!$AB$2391</definedName>
    <definedName name="UAcct108371">'[12]Func Study'!$AB$2395</definedName>
    <definedName name="UAcct108372">'[12]Func Study'!$AB$2399</definedName>
    <definedName name="UAcct108373">'[12]Func Study'!$AB$2403</definedName>
    <definedName name="UAcct108D">'[12]Func Study'!$AB$2415</definedName>
    <definedName name="UAcct108D00">'[12]Func Study'!$AB$2407</definedName>
    <definedName name="UAcct108Ds">'[12]Func Study'!$AB$2411</definedName>
    <definedName name="UAcct108Ep">'[12]Func Study'!$AB$2327</definedName>
    <definedName name="UAcct108Gpcn">'[12]Func Study'!$AB$2429</definedName>
    <definedName name="UAcct108Gps">'[12]Func Study'!$AB$2425</definedName>
    <definedName name="UAcct108Gpse">'[12]Func Study'!$AB$2431</definedName>
    <definedName name="UAcct108Gpsg">'[12]Func Study'!$AB$2428</definedName>
    <definedName name="UAcct108Gpsgp">'[12]Func Study'!$AB$2426</definedName>
    <definedName name="UAcct108Gpsgu">'[12]Func Study'!$AB$2427</definedName>
    <definedName name="UAcct108Gpso">'[12]Func Study'!$AB$2430</definedName>
    <definedName name="UACCT108GPSSGCH">'[12]Func Study'!$AB$2434</definedName>
    <definedName name="UACCT108GPSSGCT">'[12]Func Study'!$AB$2433</definedName>
    <definedName name="UAcct108Hp">'[12]Func Study'!$AB$2313</definedName>
    <definedName name="UAcct108Mp">'[12]Func Study'!$AB$2444</definedName>
    <definedName name="UAcct108Np">'[12]Func Study'!$AB$2305</definedName>
    <definedName name="UAcct108Op">'[12]Func Study'!$AB$2322</definedName>
    <definedName name="UACCT108OPSSCCT">'[12]Func Study'!$AB$2321</definedName>
    <definedName name="UAcct108Sp">'[12]Func Study'!$AB$2299</definedName>
    <definedName name="UACCT108SPSSGCH">'[12]Func Study'!$AB$2298</definedName>
    <definedName name="UAcct108Tp">'[12]Func Study'!$AB$2346</definedName>
    <definedName name="UAcct111Clg">'[12]Func Study'!$AB$2487</definedName>
    <definedName name="UAcct111Clgsou">'[12]Func Study'!$AB$2485</definedName>
    <definedName name="UAcct111Clh">'[12]Func Study'!$AB$2493</definedName>
    <definedName name="UAcct111Cls">'[12]Func Study'!$AB$2478</definedName>
    <definedName name="UAcct111Ipcn">'[12]Func Study'!$AB$2502</definedName>
    <definedName name="UAcct111Ips">'[12]Func Study'!$AB$2497</definedName>
    <definedName name="UAcct111Ipse">'[12]Func Study'!$AB$2500</definedName>
    <definedName name="UAcct111Ipsg">'[12]Func Study'!$AB$2501</definedName>
    <definedName name="UAcct111Ipsgp">'[12]Func Study'!$AB$2498</definedName>
    <definedName name="UAcct111Ipsgu">'[12]Func Study'!$AB$2499</definedName>
    <definedName name="UAcct111Ipso">'[12]Func Study'!$AB$2506</definedName>
    <definedName name="UACCT111IPSSGCH">'[12]Func Study'!$AB$2505</definedName>
    <definedName name="UACCT111IPSSGCT">'[12]Func Study'!$AB$2504</definedName>
    <definedName name="UAcct114">'[12]Func Study'!$AB$2017</definedName>
    <definedName name="UACCT115">'[14]Functional Study'!#REF!</definedName>
    <definedName name="UACCT115DGP">'[14]Functional Study'!#REF!</definedName>
    <definedName name="UACCT115SG">'[14]Functional Study'!#REF!</definedName>
    <definedName name="UAcct120">'[12]Func Study'!$AB$2021</definedName>
    <definedName name="UAcct124">'[12]Func Study'!$AB$2026</definedName>
    <definedName name="UAcct141">'[12]Func Study'!$AB$2173</definedName>
    <definedName name="UAcct151">'[12]Func Study'!$AB$2049</definedName>
    <definedName name="Uacct151SSECT">'[12]Func Study'!$AB$2047</definedName>
    <definedName name="UAcct154">'[12]Func Study'!$AB$2083</definedName>
    <definedName name="Uacct154SSGCT">'[12]Func Study'!$AB$2080</definedName>
    <definedName name="UAcct163">'[12]Func Study'!$AB$2093</definedName>
    <definedName name="UAcct165">'[12]Func Study'!$AB$2108</definedName>
    <definedName name="UAcct165Gps">'[12]Func Study'!$AB$2104</definedName>
    <definedName name="UAcct182">'[12]Func Study'!$AB$2033</definedName>
    <definedName name="UAcct18222">'[12]Func Study'!$AB$2163</definedName>
    <definedName name="UAcct182M">'[12]Func Study'!$AB$2118</definedName>
    <definedName name="UAcct182MSSGCH">'[12]Func Study'!$AB$2113</definedName>
    <definedName name="UAcct186">'[12]Func Study'!$AB$2041</definedName>
    <definedName name="UAcct1869">'[12]Func Study'!$AB$2168</definedName>
    <definedName name="UAcct186M">'[12]Func Study'!$AB$2129</definedName>
    <definedName name="UAcct190">'[12]Func Study'!$AB$2243</definedName>
    <definedName name="UAcct190Baddebt">'[12]Func Study'!$AB$2237</definedName>
    <definedName name="UAcct190Dop">'[12]Func Study'!$AB$2235</definedName>
    <definedName name="UAcct2281">'[12]Func Study'!$AB$2191</definedName>
    <definedName name="UAcct2282">'[12]Func Study'!$AB$2195</definedName>
    <definedName name="UAcct2283">'[12]Func Study'!$AB$2200</definedName>
    <definedName name="UACCT22841SG">'[12]Func Study'!$AB$2205</definedName>
    <definedName name="UAcct22842">'[12]Func Study'!$AB$2211</definedName>
    <definedName name="UAcct22842Trojd">'[11]Func Study'!#REF!</definedName>
    <definedName name="UAcct235">'[12]Func Study'!$AB$2187</definedName>
    <definedName name="UACCT235CN">'[12]Func Study'!$AB$2186</definedName>
    <definedName name="UAcct252">'[12]Func Study'!$AB$2219</definedName>
    <definedName name="UAcct25316">'[12]Func Study'!$AB$2057</definedName>
    <definedName name="UAcct25317">'[12]Func Study'!$AB$2061</definedName>
    <definedName name="UAcct25318">'[12]Func Study'!$AB$2098</definedName>
    <definedName name="UAcct25319">'[12]Func Study'!$AB$2065</definedName>
    <definedName name="uacct25398">'[12]Func Study'!$AB$2222</definedName>
    <definedName name="UAcct25399">'[12]Func Study'!$AB$2230</definedName>
    <definedName name="UACCT254SO">'[12]Func Study'!$AB$2202</definedName>
    <definedName name="UAcct255">'[12]Func Study'!$AB$2284</definedName>
    <definedName name="UAcct281">'[12]Func Study'!$AB$2249</definedName>
    <definedName name="UAcct282">'[12]Func Study'!$AB$2259</definedName>
    <definedName name="UAcct282Cn">'[12]Func Study'!$AB$2256</definedName>
    <definedName name="UAcct282So">'[12]Func Study'!$AB$2255</definedName>
    <definedName name="UAcct283">'[12]Func Study'!$AB$2271</definedName>
    <definedName name="UAcct283So">'[12]Func Study'!$AB$2265</definedName>
    <definedName name="UAcct301S">'[12]Func Study'!$AB$1964</definedName>
    <definedName name="UAcct301Sg">'[12]Func Study'!$AB$1966</definedName>
    <definedName name="UAcct301So">'[12]Func Study'!$AB$1965</definedName>
    <definedName name="UAcct302S">'[12]Func Study'!$AB$1969</definedName>
    <definedName name="UAcct302Sg">'[12]Func Study'!$AB$1970</definedName>
    <definedName name="UAcct302Sgp">'[12]Func Study'!$AB$1971</definedName>
    <definedName name="UAcct302Sgu">'[12]Func Study'!$AB$1972</definedName>
    <definedName name="UAcct303Cn">'[12]Func Study'!$AB$1980</definedName>
    <definedName name="UAcct303S">'[12]Func Study'!$AB$1976</definedName>
    <definedName name="UAcct303Se">'[12]Func Study'!$AB$1979</definedName>
    <definedName name="UAcct303Sg">'[12]Func Study'!$AB$1977</definedName>
    <definedName name="UAcct303Sgu">'[12]Func Study'!$AB$1981</definedName>
    <definedName name="UAcct303So">'[12]Func Study'!$AB$1978</definedName>
    <definedName name="UACCT303SSGCH">'[12]Func Study'!$AB$1983</definedName>
    <definedName name="UAcct310">'[12]Func Study'!$AB$1414</definedName>
    <definedName name="UAcct310JBG">'[12]Func Study'!$AB$1413</definedName>
    <definedName name="UAcct311">'[12]Func Study'!$AB$1421</definedName>
    <definedName name="UAcct311JBG">'[12]Func Study'!$AB$1420</definedName>
    <definedName name="UAcct312">'[12]Func Study'!$AB$1428</definedName>
    <definedName name="UAcct312JBG">'[12]Func Study'!$AB$1427</definedName>
    <definedName name="UAcct314">'[12]Func Study'!$AB$1435</definedName>
    <definedName name="UAcct314JBG">'[12]Func Study'!$AB$1434</definedName>
    <definedName name="UAcct315">'[12]Func Study'!$AB$1442</definedName>
    <definedName name="UAcct315JBG">'[12]Func Study'!$AB$1441</definedName>
    <definedName name="UAcct316">'[12]Func Study'!$AB$1450</definedName>
    <definedName name="UAcct316JBG">'[12]Func Study'!$AB$1449</definedName>
    <definedName name="UAcct320">'[12]Func Study'!$AB$1466</definedName>
    <definedName name="UAcct321">'[12]Func Study'!$AB$1471</definedName>
    <definedName name="UAcct322">'[12]Func Study'!$AB$1476</definedName>
    <definedName name="UAcct323">'[12]Func Study'!$AB$1481</definedName>
    <definedName name="UAcct324">'[12]Func Study'!$AB$1486</definedName>
    <definedName name="UAcct325">'[12]Func Study'!$AB$1491</definedName>
    <definedName name="UAcct33">'[12]Func Study'!$AB$295</definedName>
    <definedName name="UAcct330">'[12]Func Study'!$AB$1508</definedName>
    <definedName name="UAcct331">'[12]Func Study'!$AB$1513</definedName>
    <definedName name="UAcct332">'[12]Func Study'!$AB$1518</definedName>
    <definedName name="UAcct333">'[12]Func Study'!$AB$1523</definedName>
    <definedName name="UAcct334">'[12]Func Study'!$AB$1528</definedName>
    <definedName name="UAcct335">'[12]Func Study'!$AB$1533</definedName>
    <definedName name="UAcct336">'[12]Func Study'!$AB$1539</definedName>
    <definedName name="UAcct340Dgu">'[12]Func Study'!$AB$1564</definedName>
    <definedName name="UAcct340Sgu">'[12]Func Study'!$AB$1565</definedName>
    <definedName name="UAcct341Dgu">'[12]Func Study'!$AB$1569</definedName>
    <definedName name="UAcct341Sgu">'[12]Func Study'!$AB$1570</definedName>
    <definedName name="UAcct342Dgu">'[12]Func Study'!$AB$1574</definedName>
    <definedName name="UAcct342Sgu">'[12]Func Study'!$AB$1575</definedName>
    <definedName name="UAcct343">'[12]Func Study'!$AB$1584</definedName>
    <definedName name="UAcct344S">'[12]Func Study'!$AB$1587</definedName>
    <definedName name="UAcct344Sgp">'[12]Func Study'!$AB$1588</definedName>
    <definedName name="UAcct345Dgu">'[12]Func Study'!$AB$1594</definedName>
    <definedName name="UAcct345Sgu">'[12]Func Study'!$AB$1595</definedName>
    <definedName name="UAcct346">'[12]Func Study'!$AB$1601</definedName>
    <definedName name="UAcct350">'[12]Func Study'!$AB$1628</definedName>
    <definedName name="UAcct352">'[12]Func Study'!$AB$1635</definedName>
    <definedName name="UAcct353">'[12]Func Study'!$AB$1641</definedName>
    <definedName name="UAcct354">'[12]Func Study'!$AB$1647</definedName>
    <definedName name="UAcct355">'[12]Func Study'!$AB$1654</definedName>
    <definedName name="UAcct356">'[12]Func Study'!$AB$1660</definedName>
    <definedName name="UAcct357">'[12]Func Study'!$AB$1666</definedName>
    <definedName name="UAcct358">'[12]Func Study'!$AB$1672</definedName>
    <definedName name="UAcct359">'[12]Func Study'!$AB$1678</definedName>
    <definedName name="UAcct360">'[12]Func Study'!$AB$1698</definedName>
    <definedName name="UAcct361">'[12]Func Study'!$AB$1704</definedName>
    <definedName name="UAcct362">'[12]Func Study'!$AB$1710</definedName>
    <definedName name="UAcct368">'[12]Func Study'!$AB$1744</definedName>
    <definedName name="UAcct369">'[12]Func Study'!$AB$1751</definedName>
    <definedName name="UAcct370">'[12]Func Study'!$AB$1762</definedName>
    <definedName name="UAcct372A">'[12]Func Study'!$AB$1775</definedName>
    <definedName name="UAcct372Dp">'[12]Func Study'!$AB$1773</definedName>
    <definedName name="UAcct372Ds">'[12]Func Study'!$AB$1774</definedName>
    <definedName name="UAcct373">'[12]Func Study'!$AB$1782</definedName>
    <definedName name="UAcct389Cn">'[12]Func Study'!$AB$1800</definedName>
    <definedName name="UAcct389S">'[12]Func Study'!$AB$1799</definedName>
    <definedName name="UAcct389Sg">'[12]Func Study'!$AB$1802</definedName>
    <definedName name="UAcct389Sgu">'[12]Func Study'!$AB$1801</definedName>
    <definedName name="UAcct389So">'[12]Func Study'!$AB$1803</definedName>
    <definedName name="UAcct390Cn">'[12]Func Study'!$AB$1810</definedName>
    <definedName name="UAcct390JBG">'[12]Func Study'!$AB$1812</definedName>
    <definedName name="UAcct390L">'[12]Func Study'!$AB$1927</definedName>
    <definedName name="UACCT390LRCL">'[12]Func Study'!$AB$1929</definedName>
    <definedName name="UAcct390S">'[12]Func Study'!$AB$1807</definedName>
    <definedName name="UAcct390Sgp">'[12]Func Study'!$AB$1808</definedName>
    <definedName name="UAcct390Sgu">'[12]Func Study'!$AB$1809</definedName>
    <definedName name="UAcct390Sop">'[12]Func Study'!$AB$1811</definedName>
    <definedName name="UAcct390Sou">'[12]Func Study'!$AB$1813</definedName>
    <definedName name="UAcct391Cn">'[12]Func Study'!$AB$1820</definedName>
    <definedName name="UACCT391JBE">'[12]Func Study'!$AB$1825</definedName>
    <definedName name="UAcct391S">'[12]Func Study'!$AB$1817</definedName>
    <definedName name="UAcct391Sg">'[12]Func Study'!$AB$1821</definedName>
    <definedName name="UAcct391Sgp">'[12]Func Study'!$AB$1818</definedName>
    <definedName name="UAcct391Sgu">'[12]Func Study'!$AB$1819</definedName>
    <definedName name="UAcct391So">'[12]Func Study'!$AB$1823</definedName>
    <definedName name="UACCT391SSGCH">'[12]Func Study'!$AB$1824</definedName>
    <definedName name="UAcct392Cn">'[12]Func Study'!$AB$1832</definedName>
    <definedName name="UAcct392L">'[12]Func Study'!$AB$1935</definedName>
    <definedName name="UAcct392Lrcl">'[12]Func Study'!$AB$1937</definedName>
    <definedName name="UAcct392S">'[12]Func Study'!$AB$1829</definedName>
    <definedName name="UAcct392Se">'[12]Func Study'!$AB$1834</definedName>
    <definedName name="UAcct392Sg">'[12]Func Study'!$AB$1831</definedName>
    <definedName name="UAcct392Sgp">'[12]Func Study'!$AB$1835</definedName>
    <definedName name="UAcct392Sgu">'[12]Func Study'!$AB$1833</definedName>
    <definedName name="UAcct392So">'[12]Func Study'!$AB$1830</definedName>
    <definedName name="UACCT392SSGCH">'[12]Func Study'!$AB$1836</definedName>
    <definedName name="UAcct393S">'[12]Func Study'!$AB$1841</definedName>
    <definedName name="UAcct393Sg">'[12]Func Study'!$AB$1845</definedName>
    <definedName name="UAcct393Sgp">'[12]Func Study'!$AB$1842</definedName>
    <definedName name="UAcct393Sgu">'[12]Func Study'!$AB$1843</definedName>
    <definedName name="UAcct393So">'[12]Func Study'!$AB$1844</definedName>
    <definedName name="UACCT393SSGCT">'[12]Func Study'!$AB$1846</definedName>
    <definedName name="UAcct394S">'[12]Func Study'!$AB$1850</definedName>
    <definedName name="UAcct394Se">'[12]Func Study'!$AB$1854</definedName>
    <definedName name="UAcct394Sg">'[12]Func Study'!$AB$1855</definedName>
    <definedName name="UAcct394Sgp">'[12]Func Study'!$AB$1851</definedName>
    <definedName name="UAcct394Sgu">'[12]Func Study'!$AB$1852</definedName>
    <definedName name="UAcct394So">'[12]Func Study'!$AB$1853</definedName>
    <definedName name="UACCT394SSGCH">'[12]Func Study'!$AB$1856</definedName>
    <definedName name="UAcct395S">'[12]Func Study'!$AB$1861</definedName>
    <definedName name="UAcct395Se">'[12]Func Study'!$AB$1865</definedName>
    <definedName name="UAcct395Sg">'[12]Func Study'!$AB$1866</definedName>
    <definedName name="UAcct395Sgp">'[12]Func Study'!$AB$1862</definedName>
    <definedName name="UAcct395Sgu">'[12]Func Study'!$AB$1863</definedName>
    <definedName name="UAcct395So">'[12]Func Study'!$AB$1864</definedName>
    <definedName name="UACCT395SSGCH">'[12]Func Study'!$AB$1867</definedName>
    <definedName name="UAcct396S">'[12]Func Study'!$AB$1872</definedName>
    <definedName name="UAcct396Se">'[12]Func Study'!$AB$1877</definedName>
    <definedName name="UAcct396Sg">'[12]Func Study'!$AB$1874</definedName>
    <definedName name="UAcct396Sgp">'[12]Func Study'!$AB$1873</definedName>
    <definedName name="UAcct396Sgu">'[12]Func Study'!$AB$1876</definedName>
    <definedName name="UAcct396So">'[12]Func Study'!$AB$1875</definedName>
    <definedName name="UACCT396SSGCH">'[12]Func Study'!$AB$1879</definedName>
    <definedName name="UACCT396SSGCT">'[12]Func Study'!$AB$1878</definedName>
    <definedName name="UAcct397Cn">'[12]Func Study'!$AB$1890</definedName>
    <definedName name="UAcct397JBG">'[12]Func Study'!$AB$1893</definedName>
    <definedName name="UAcct397S">'[12]Func Study'!$AB$1886</definedName>
    <definedName name="UAcct397Se">'[12]Func Study'!$AB$1892</definedName>
    <definedName name="UAcct397Sg">'[12]Func Study'!$AB$1891</definedName>
    <definedName name="UAcct397Sgp">'[12]Func Study'!$AB$1887</definedName>
    <definedName name="UAcct397Sgu">'[12]Func Study'!$AB$1888</definedName>
    <definedName name="UAcct397So">'[12]Func Study'!$AB$1889</definedName>
    <definedName name="UAcct398Cn">'[12]Func Study'!$AB$1902</definedName>
    <definedName name="UAcct398S">'[12]Func Study'!$AB$1899</definedName>
    <definedName name="UAcct398Se">'[12]Func Study'!$AB$1904</definedName>
    <definedName name="UAcct398Sg">'[12]Func Study'!$AB$1905</definedName>
    <definedName name="UAcct398Sgp">'[12]Func Study'!$AB$1900</definedName>
    <definedName name="UAcct398Sgu">'[12]Func Study'!$AB$1901</definedName>
    <definedName name="UAcct398So">'[12]Func Study'!$AB$1903</definedName>
    <definedName name="UACCT398SSGCT">'[12]Func Study'!$AB$1906</definedName>
    <definedName name="UAcct399">'[12]Func Study'!$AB$1913</definedName>
    <definedName name="UAcct399G">'[12]Func Study'!$AB$1955</definedName>
    <definedName name="UAcct399L">'[12]Func Study'!$AB$1917</definedName>
    <definedName name="UAcct399Lrcl">'[12]Func Study'!$AB$1919</definedName>
    <definedName name="UAcct403360">'[12]Func Study'!$AB$1090</definedName>
    <definedName name="UAcct403361">'[12]Func Study'!$AB$1091</definedName>
    <definedName name="UAcct403362">'[12]Func Study'!$AB$1092</definedName>
    <definedName name="UAcct403364">'[12]Func Study'!$AB$1094</definedName>
    <definedName name="UAcct403365">'[12]Func Study'!$AB$1095</definedName>
    <definedName name="UAcct403366">'[12]Func Study'!$AB$1096</definedName>
    <definedName name="UAcct403367">'[12]Func Study'!$AB$1097</definedName>
    <definedName name="UAcct403368">'[12]Func Study'!$AB$1098</definedName>
    <definedName name="UAcct403369">'[12]Func Study'!$AB$1099</definedName>
    <definedName name="UAcct403370">'[12]Func Study'!$AB$1100</definedName>
    <definedName name="UAcct403371">'[12]Func Study'!$AB$1101</definedName>
    <definedName name="UAcct403372">'[12]Func Study'!$AB$1102</definedName>
    <definedName name="UAcct403373">'[12]Func Study'!$AB$1103</definedName>
    <definedName name="UAcct403Ep">'[12]Func Study'!$AB$1130</definedName>
    <definedName name="UAcct403Gpcn">'[12]Func Study'!$AB$1111</definedName>
    <definedName name="UAcct403GPDGP">'[12]Func Study'!$AB$1108</definedName>
    <definedName name="UAcct403GPDGU">'[12]Func Study'!$AB$1109</definedName>
    <definedName name="UAcct403GPJBG">'[12]Func Study'!$AB$1115</definedName>
    <definedName name="UAcct403Gps">'[12]Func Study'!$AB$1107</definedName>
    <definedName name="UAcct403Gpsg">'[12]Func Study'!$AB$1112</definedName>
    <definedName name="UAcct403Gpso">'[12]Func Study'!$AB$1113</definedName>
    <definedName name="UAcct403Gv0">'[12]Func Study'!$AB$1121</definedName>
    <definedName name="UAcct403Hp">'[12]Func Study'!$AB$1072</definedName>
    <definedName name="UACCT403JBE">'[12]Func Study'!$AB$1116</definedName>
    <definedName name="UAcct403Mp">'[12]Func Study'!$AB$1125</definedName>
    <definedName name="UAcct403Np">'[12]Func Study'!$AB$1065</definedName>
    <definedName name="UAcct403Op">'[12]Func Study'!$AB$1080</definedName>
    <definedName name="UAcct403OPCAGE">'[12]Func Study'!$AB$1078</definedName>
    <definedName name="UAcct403Sp">'[12]Func Study'!$AB$1061</definedName>
    <definedName name="UAcct403SPJBG">'[12]Func Study'!$AB$1058</definedName>
    <definedName name="UAcct403Tp">'[12]Func Study'!$AB$1087</definedName>
    <definedName name="UAcct404330">'[12]Func Study'!$AB$1177</definedName>
    <definedName name="UACCT404GP">'[12]Func Study'!$AB$1146</definedName>
    <definedName name="UACCT404GPCN">'[12]Func Study'!$AB$1143</definedName>
    <definedName name="UACCT404GPSO">'[12]Func Study'!$AB$1141</definedName>
    <definedName name="UAcct404Ipcn">'[12]Func Study'!$AB$1158</definedName>
    <definedName name="UAcct404IPJBG">'[12]Func Study'!$AB$1163</definedName>
    <definedName name="UAcct404Ips">'[12]Func Study'!$AB$1154</definedName>
    <definedName name="UAcct404Ipse">'[12]Func Study'!$AB$1155</definedName>
    <definedName name="UAcct404Ipsg">'[12]Func Study'!$AB$1156</definedName>
    <definedName name="UAcct404Ipsg1">'[12]Func Study'!$AB$1159</definedName>
    <definedName name="UAcct404Ipsg2">'[12]Func Study'!$AB$1160</definedName>
    <definedName name="UAcct404Ipso">'[12]Func Study'!$AB$1157</definedName>
    <definedName name="UAcct404M">'[12]Func Study'!$AB$1168</definedName>
    <definedName name="UACCT404OP">'[12]Func Study'!$AB$1172</definedName>
    <definedName name="UACCT404SP">'[12]Func Study'!$AB$1151</definedName>
    <definedName name="UAcct405">'[12]Func Study'!$AB$1185</definedName>
    <definedName name="UAcct406">'[12]Func Study'!$AB$1193</definedName>
    <definedName name="UAcct407">'[12]Func Study'!$AB$1202</definedName>
    <definedName name="UAcct408">'[12]Func Study'!$AB$1221</definedName>
    <definedName name="UAcct408S">'[12]Func Study'!$AB$1213</definedName>
    <definedName name="UAcct41010">'[12]Func Study'!$AB$1294</definedName>
    <definedName name="UAcct41011">'[12]Func Study'!$AB$1309</definedName>
    <definedName name="UACCT41020">'[13]Functional Study'!#REF!</definedName>
    <definedName name="UACCT41020BADDEBT">'[13]Functional Study'!#REF!</definedName>
    <definedName name="UACCT41020DITEXP">'[13]Functional Study'!#REF!</definedName>
    <definedName name="UACCT41020DNPU">'[13]Functional Study'!#REF!</definedName>
    <definedName name="UACCT41020S">'[13]Functional Study'!#REF!</definedName>
    <definedName name="UACCT41020SE">'[13]Functional Study'!#REF!</definedName>
    <definedName name="UACCT41020SG">'[13]Functional Study'!#REF!</definedName>
    <definedName name="UACCT41020SGCT">'[13]Functional Study'!#REF!</definedName>
    <definedName name="UACCT41020SGPP">'[13]Functional Study'!#REF!</definedName>
    <definedName name="UACCT41020SO">'[13]Functional Study'!#REF!</definedName>
    <definedName name="UACCT41020TROJP">'[13]Functional Study'!#REF!</definedName>
    <definedName name="UACCT4102SNPD">'[13]Functional Study'!#REF!</definedName>
    <definedName name="UAcct41110">'[12]Func Study'!$AB$1325</definedName>
    <definedName name="UAcct41111">'[13]Functional Study'!#REF!</definedName>
    <definedName name="UAcct41111Baddebt">'[13]Functional Study'!#REF!</definedName>
    <definedName name="UAcct41111Dgp">'[13]Functional Study'!#REF!</definedName>
    <definedName name="UAcct41111Dgu">'[13]Functional Study'!#REF!</definedName>
    <definedName name="UAcct41111Ditexp">'[13]Functional Study'!#REF!</definedName>
    <definedName name="UAcct41111Dnpp">'[13]Functional Study'!#REF!</definedName>
    <definedName name="UAcct41111Dnptp">'[13]Functional Study'!#REF!</definedName>
    <definedName name="UAcct41111S">'[13]Functional Study'!#REF!</definedName>
    <definedName name="UAcct41111Se">'[13]Functional Study'!#REF!</definedName>
    <definedName name="UAcct41111Sg">'[13]Functional Study'!#REF!</definedName>
    <definedName name="UAcct41111Sgpp">'[13]Functional Study'!#REF!</definedName>
    <definedName name="UAcct41111So">'[13]Functional Study'!#REF!</definedName>
    <definedName name="UAcct41111Trojp">'[13]Functional Study'!#REF!</definedName>
    <definedName name="UAcct41140">'[12]Func Study'!$AB$1232</definedName>
    <definedName name="UAcct41141">'[12]Func Study'!$AB$1237</definedName>
    <definedName name="UAcct41160">'[12]Func Study'!$AB$369</definedName>
    <definedName name="UAcct41170">'[12]Func Study'!$AB$374</definedName>
    <definedName name="UAcct4118">'[12]Func Study'!$AB$378</definedName>
    <definedName name="UAcct41181">'[12]Func Study'!$AB$381</definedName>
    <definedName name="UAcct4194">'[12]Func Study'!$AB$385</definedName>
    <definedName name="UAcct421">'[12]Func Study'!$AB$394</definedName>
    <definedName name="UAcct4311">'[12]Func Study'!$AB$401</definedName>
    <definedName name="UAcct442Se">'[12]Func Study'!$AB$259</definedName>
    <definedName name="UAcct442Sg">'[12]Func Study'!$AB$260</definedName>
    <definedName name="UAcct447">'[12]Func Study'!$AB$281</definedName>
    <definedName name="UAcct447CAEE">'[10]Func Study'!#REF!</definedName>
    <definedName name="UAcct447CAGE">'[10]Func Study'!#REF!</definedName>
    <definedName name="UAcct447Dgu">'[11]Func Study'!#REF!</definedName>
    <definedName name="UACCT447NPC">'[12]Func Study'!$AB$289</definedName>
    <definedName name="UACCT447NPCCAEW">'[12]Func Study'!$AB$286</definedName>
    <definedName name="UACCT447NPCCAGW">'[12]Func Study'!$AB$287</definedName>
    <definedName name="UACCT447NPCDGP">'[12]Func Study'!$AB$288</definedName>
    <definedName name="UAcct447S">'[12]Func Study'!$AB$280</definedName>
    <definedName name="UAcct448S">'[12]Func Study'!$AB$274</definedName>
    <definedName name="UAcct448So">'[12]Func Study'!$AB$275</definedName>
    <definedName name="UAcct449">'[12]Func Study'!$AB$294</definedName>
    <definedName name="UAcct450">'[12]Func Study'!$AB$304</definedName>
    <definedName name="UAcct450S">'[12]Func Study'!$AB$302</definedName>
    <definedName name="UAcct450So">'[12]Func Study'!$AB$303</definedName>
    <definedName name="UAcct451S">'[12]Func Study'!$AB$307</definedName>
    <definedName name="UAcct451Sg">'[12]Func Study'!$AB$308</definedName>
    <definedName name="UAcct451So">'[12]Func Study'!$AB$309</definedName>
    <definedName name="UAcct453">'[12]Func Study'!$AB$315</definedName>
    <definedName name="UAcct453CAGE">'[10]Func Study'!#REF!</definedName>
    <definedName name="UAcct453CAGW">'[10]Func Study'!#REF!</definedName>
    <definedName name="UAcct454">'[12]Func Study'!$AB$322</definedName>
    <definedName name="UAcct454JBG">'[12]Func Study'!$AB$319</definedName>
    <definedName name="UAcct454S">'[12]Func Study'!$AB$318</definedName>
    <definedName name="UAcct454Sg">'[12]Func Study'!$AB$320</definedName>
    <definedName name="UAcct454So">'[12]Func Study'!$AB$321</definedName>
    <definedName name="UAcct456">'[12]Func Study'!$AB$332</definedName>
    <definedName name="UAcct456CAEW">'[12]Func Study'!$AB$331</definedName>
    <definedName name="UAcct456S">'[12]Func Study'!$AB$325</definedName>
    <definedName name="UAcct456So">'[12]Func Study'!$AB$329</definedName>
    <definedName name="UAcct500">'[12]Func Study'!$AB$416</definedName>
    <definedName name="UAcct500JBG">'[12]Func Study'!$AB$414</definedName>
    <definedName name="UAcct501">'[12]Func Study'!$AB$423</definedName>
    <definedName name="UAcct501CAEW">'[12]Func Study'!$AB$420</definedName>
    <definedName name="UAcct501JBE">'[12]Func Study'!$AB$421</definedName>
    <definedName name="UACCT501NPCCAEW">'[12]Func Study'!$AB$426</definedName>
    <definedName name="UAcct502">'[12]Func Study'!$AB$433</definedName>
    <definedName name="UAcct502CAGE">'[12]Func Study'!$AB$431</definedName>
    <definedName name="UAcct502JBG">'[10]Func Study'!#REF!</definedName>
    <definedName name="UAcct503">'[12]Func Study'!$AB$437</definedName>
    <definedName name="UACCT503NPC">'[12]Func Study'!$AB$443</definedName>
    <definedName name="UAcct505">'[12]Func Study'!$AB$449</definedName>
    <definedName name="UAcct505CAGE">'[12]Func Study'!$AB$447</definedName>
    <definedName name="UAcct505JBG">'[10]Func Study'!#REF!</definedName>
    <definedName name="UAcct506">'[12]Func Study'!$AB$455</definedName>
    <definedName name="UAcct506CAGE">'[12]Func Study'!$AB$452</definedName>
    <definedName name="UAcct506JBG">'[10]Func Study'!#REF!</definedName>
    <definedName name="UAcct507">'[12]Func Study'!$AB$464</definedName>
    <definedName name="UAcct507CAGE">'[12]Func Study'!$AB$462</definedName>
    <definedName name="UAcct507JBG">'[10]Func Study'!#REF!</definedName>
    <definedName name="UAcct510">'[12]Func Study'!$AB$469</definedName>
    <definedName name="UAcct510CAGE">'[12]Func Study'!$AB$467</definedName>
    <definedName name="UAcct510JBG">'[10]Func Study'!#REF!</definedName>
    <definedName name="UAcct511">'[12]Func Study'!$AB$474</definedName>
    <definedName name="UAcct511CAGE">'[12]Func Study'!$AB$472</definedName>
    <definedName name="UAcct511JBG">'[10]Func Study'!#REF!</definedName>
    <definedName name="UAcct512">'[12]Func Study'!$AB$479</definedName>
    <definedName name="UAcct512CAGE">'[12]Func Study'!$AB$477</definedName>
    <definedName name="UAcct512JBG">'[10]Func Study'!#REF!</definedName>
    <definedName name="UAcct513">'[12]Func Study'!$AB$484</definedName>
    <definedName name="UAcct513CAGE">'[12]Func Study'!$AB$482</definedName>
    <definedName name="UAcct513JBG">'[10]Func Study'!#REF!</definedName>
    <definedName name="UAcct514">'[12]Func Study'!$AB$489</definedName>
    <definedName name="UAcct514CAGE">'[12]Func Study'!$AB$487</definedName>
    <definedName name="UAcct514JBG">'[10]Func Study'!#REF!</definedName>
    <definedName name="UAcct517">'[12]Func Study'!$AB$498</definedName>
    <definedName name="UAcct518">'[12]Func Study'!$AB$502</definedName>
    <definedName name="UAcct519">'[12]Func Study'!$AB$507</definedName>
    <definedName name="UAcct520">'[12]Func Study'!$AB$511</definedName>
    <definedName name="UAcct523">'[12]Func Study'!$AB$515</definedName>
    <definedName name="UAcct524">'[12]Func Study'!$AB$519</definedName>
    <definedName name="UAcct528">'[12]Func Study'!$AB$523</definedName>
    <definedName name="UAcct529">'[12]Func Study'!$AB$527</definedName>
    <definedName name="UAcct530">'[12]Func Study'!$AB$531</definedName>
    <definedName name="UAcct531">'[12]Func Study'!$AB$535</definedName>
    <definedName name="UAcct532">'[12]Func Study'!$AB$539</definedName>
    <definedName name="UAcct535">'[12]Func Study'!$AB$551</definedName>
    <definedName name="UAcct536">'[12]Func Study'!$AB$555</definedName>
    <definedName name="UAcct537">'[12]Func Study'!$AB$559</definedName>
    <definedName name="UAcct538">'[12]Func Study'!$AB$563</definedName>
    <definedName name="UAcct539">'[12]Func Study'!$AB$568</definedName>
    <definedName name="UAcct540">'[12]Func Study'!$AB$572</definedName>
    <definedName name="UAcct541">'[12]Func Study'!$AB$576</definedName>
    <definedName name="UAcct542">'[12]Func Study'!$AB$580</definedName>
    <definedName name="UAcct543">'[12]Func Study'!$AB$584</definedName>
    <definedName name="UAcct544">'[12]Func Study'!$AB$588</definedName>
    <definedName name="UAcct545">'[12]Func Study'!$AB$592</definedName>
    <definedName name="UAcct546">'[12]Func Study'!$AB$606</definedName>
    <definedName name="UAcct546CAGE">'[12]Func Study'!$AB$605</definedName>
    <definedName name="UAcct547CAEW">'[12]Func Study'!$AB$610</definedName>
    <definedName name="UACCT547NPCCAEW">'[12]Func Study'!$AB$613</definedName>
    <definedName name="UAcct547Se">'[12]Func Study'!$AB$609</definedName>
    <definedName name="UAcct548">'[12]Func Study'!$AB$621</definedName>
    <definedName name="UACCT548CAGE">'[12]Func Study'!$AB$620</definedName>
    <definedName name="UAcct549">'[12]Func Study'!$AB$626</definedName>
    <definedName name="Uacct549CAGE">'[12]Func Study'!$AB$625</definedName>
    <definedName name="UAcct5506SE">'[10]Func Study'!#REF!</definedName>
    <definedName name="UAcct551CAGE">'[12]Func Study'!$AB$634</definedName>
    <definedName name="UACCT551SG">'[12]Func Study'!$AB$635</definedName>
    <definedName name="UACCT552CAGE">'[12]Func Study'!$AB$640</definedName>
    <definedName name="UAcct552SG">'[12]Func Study'!$AB$639</definedName>
    <definedName name="UACCT553CAGE">'[12]Func Study'!$AB$646</definedName>
    <definedName name="UAcct553SG">'[12]Func Study'!$AB$645</definedName>
    <definedName name="UACCT554CAGE">'[12]Func Study'!$AB$651</definedName>
    <definedName name="UAcct554SG">'[12]Func Study'!$AB$650</definedName>
    <definedName name="UAcct555CAEE">'[10]Func Study'!#REF!</definedName>
    <definedName name="UAcct555CAEW">'[12]Func Study'!$AB$665</definedName>
    <definedName name="UAcct555CAGE">'[10]Func Study'!#REF!</definedName>
    <definedName name="UAcct555CAGW">'[12]Func Study'!$AB$664</definedName>
    <definedName name="UACCT555DGP">'[12]Func Study'!$AB$670</definedName>
    <definedName name="UACCT555NPCCAEW">'[12]Func Study'!$AB$669</definedName>
    <definedName name="UACCT555NPCCAGW">'[12]Func Study'!$AB$668</definedName>
    <definedName name="UAcct555S">'[12]Func Study'!$AB$663</definedName>
    <definedName name="UAcct555Se">'[12]Func Study'!$AB$665</definedName>
    <definedName name="UACCT555SG">'[12]Func Study'!$AB$664</definedName>
    <definedName name="UAcct556">'[12]Func Study'!$AB$676</definedName>
    <definedName name="UAcct557">'[12]Func Study'!$AB$685</definedName>
    <definedName name="UAcct560">'[12]Func Study'!$AB$715</definedName>
    <definedName name="UAcct561">'[12]Func Study'!$AB$720</definedName>
    <definedName name="UAcct562">'[12]Func Study'!$AB$726</definedName>
    <definedName name="UAcct563">'[12]Func Study'!$AB$731</definedName>
    <definedName name="UAcct564">'[12]Func Study'!$AB$735</definedName>
    <definedName name="UAcct565">'[12]Func Study'!$AB$739</definedName>
    <definedName name="UACCT565NPC">'[12]Func Study'!$AB$744</definedName>
    <definedName name="UACCT565NPCCAGW">'[12]Func Study'!$AB$742</definedName>
    <definedName name="UAcct566">'[12]Func Study'!$AB$748</definedName>
    <definedName name="UAcct567">'[12]Func Study'!$AB$752</definedName>
    <definedName name="UAcct568">'[12]Func Study'!$AB$756</definedName>
    <definedName name="UAcct569">'[12]Func Study'!$AB$760</definedName>
    <definedName name="UAcct570">'[12]Func Study'!$AB$765</definedName>
    <definedName name="UAcct571">'[12]Func Study'!$AB$770</definedName>
    <definedName name="UAcct572">'[12]Func Study'!$AB$774</definedName>
    <definedName name="UAcct573">'[12]Func Study'!$AB$778</definedName>
    <definedName name="UAcct580">'[12]Func Study'!$AB$791</definedName>
    <definedName name="UAcct581">'[12]Func Study'!$AB$796</definedName>
    <definedName name="UAcct582">'[12]Func Study'!$AB$801</definedName>
    <definedName name="UAcct583">'[12]Func Study'!$AB$806</definedName>
    <definedName name="UAcct584">'[12]Func Study'!$AB$811</definedName>
    <definedName name="UAcct585">'[12]Func Study'!$AB$816</definedName>
    <definedName name="UAcct586">'[12]Func Study'!$AB$821</definedName>
    <definedName name="UAcct587">'[12]Func Study'!$AB$826</definedName>
    <definedName name="UAcct588">'[12]Func Study'!$AB$831</definedName>
    <definedName name="UAcct589">'[12]Func Study'!$AB$836</definedName>
    <definedName name="UAcct590">'[12]Func Study'!$AB$841</definedName>
    <definedName name="UAcct591">'[12]Func Study'!$AB$846</definedName>
    <definedName name="UAcct592">'[12]Func Study'!$AB$851</definedName>
    <definedName name="UAcct593">'[12]Func Study'!$AB$856</definedName>
    <definedName name="UAcct594">'[12]Func Study'!$AB$861</definedName>
    <definedName name="UAcct595">'[12]Func Study'!$AB$866</definedName>
    <definedName name="UAcct596">'[12]Func Study'!$AB$876</definedName>
    <definedName name="UAcct597">'[12]Func Study'!$AB$881</definedName>
    <definedName name="UAcct598">'[12]Func Study'!$AB$886</definedName>
    <definedName name="UAcct901">'[12]Func Study'!$AB$898</definedName>
    <definedName name="UAcct902">'[12]Func Study'!$AB$903</definedName>
    <definedName name="UAcct903">'[12]Func Study'!$AB$908</definedName>
    <definedName name="UAcct904">'[12]Func Study'!$AB$914</definedName>
    <definedName name="Uacct904SG">'[14]Functional Study'!#REF!</definedName>
    <definedName name="UAcct905">'[12]Func Study'!$AB$919</definedName>
    <definedName name="UAcct907">'[12]Func Study'!$AB$933</definedName>
    <definedName name="UAcct908">'[12]Func Study'!$AB$938</definedName>
    <definedName name="UAcct909">'[12]Func Study'!$AB$943</definedName>
    <definedName name="UAcct910">'[12]Func Study'!$AB$948</definedName>
    <definedName name="UAcct911">'[12]Func Study'!$AB$959</definedName>
    <definedName name="UAcct912">'[12]Func Study'!$AB$964</definedName>
    <definedName name="UAcct913">'[12]Func Study'!$AB$969</definedName>
    <definedName name="UAcct916">'[12]Func Study'!$AB$974</definedName>
    <definedName name="UAcct920">'[12]Func Study'!$AB$985</definedName>
    <definedName name="UAcct920Cn">'[12]Func Study'!$AB$983</definedName>
    <definedName name="UAcct921">'[12]Func Study'!$AB$991</definedName>
    <definedName name="UAcct921Cn">'[12]Func Study'!$AB$989</definedName>
    <definedName name="UAcct923">'[12]Func Study'!$AB$997</definedName>
    <definedName name="UAcct923CAGW">'[12]Func Study'!$AB$995</definedName>
    <definedName name="UAcct924">'[12]Func Study'!$AB$1001</definedName>
    <definedName name="UAcct925">'[12]Func Study'!$AB$1005</definedName>
    <definedName name="UAcct926">'[12]Func Study'!$AB$1011</definedName>
    <definedName name="UAcct927">'[12]Func Study'!$AB$1016</definedName>
    <definedName name="UAcct928">'[12]Func Study'!$AB$1023</definedName>
    <definedName name="UAcct929">'[12]Func Study'!$AB$1028</definedName>
    <definedName name="UAcct930">'[12]Func Study'!$AB$1034</definedName>
    <definedName name="UAcct931">'[12]Func Study'!$AB$1039</definedName>
    <definedName name="UAcct935">'[12]Func Study'!$AB$1045</definedName>
    <definedName name="UAcctAGA">'[12]Func Study'!$AB$296</definedName>
    <definedName name="UAcctcwc">'[12]Func Study'!$AB$2136</definedName>
    <definedName name="UAcctd00">'[12]Func Study'!$AB$1786</definedName>
    <definedName name="UAcctdfa">'[12]Func Study'!#REF!</definedName>
    <definedName name="UAcctdfad">'[12]Func Study'!#REF!</definedName>
    <definedName name="UAcctdfap">'[12]Func Study'!#REF!</definedName>
    <definedName name="UAcctdfat">'[12]Func Study'!#REF!</definedName>
    <definedName name="UAcctds0">'[12]Func Study'!$AB$1790</definedName>
    <definedName name="UACCTECDDGP">'[12]Func Study'!$AB$687</definedName>
    <definedName name="UACCTECDMC">'[12]Func Study'!$AB$689</definedName>
    <definedName name="UACCTECDS">'[12]Func Study'!$AB$691</definedName>
    <definedName name="UACCTECDSG1">'[12]Func Study'!$AB$688</definedName>
    <definedName name="UACCTECDSG2">'[12]Func Study'!$AB$690</definedName>
    <definedName name="UACCTECDSG3">'[12]Func Study'!$AB$692</definedName>
    <definedName name="UAcctfit">'[12]Func Study'!$AB$1395</definedName>
    <definedName name="UAcctg00">'[12]Func Study'!$AB$1947</definedName>
    <definedName name="UAccth00">'[12]Func Study'!$AB$1545</definedName>
    <definedName name="UAccti00">'[12]Func Study'!$AB$1993</definedName>
    <definedName name="UAcctn00">'[12]Func Study'!$AB$1496</definedName>
    <definedName name="UAccto00">'[12]Func Study'!$AB$1606</definedName>
    <definedName name="UAcctowc">'[12]Func Study'!$AB$2149</definedName>
    <definedName name="UACCTOWCSSECH">'[12]Func Study'!$AB$2148</definedName>
    <definedName name="UAccts00">'[12]Func Study'!$AB$1455</definedName>
    <definedName name="UAcctsttax">'[12]Func Study'!$AB$1377</definedName>
    <definedName name="UAcctt00">'[12]Func Study'!$AB$1682</definedName>
    <definedName name="UG">[8]CLASSIFIERS!$A$9:$IV$9</definedName>
    <definedName name="UG_NCP">[8]EXTERNAL!$A$82:$IV$84</definedName>
    <definedName name="UG_TFMR">[8]EXTERNAL!$A$103:$IV$105</definedName>
    <definedName name="UG_TFMRC">[8]EXTERNAL!$A$100:$IV$102</definedName>
    <definedName name="UNBILLED">[8]EXTERNAL!$A$64:$IV$66</definedName>
    <definedName name="UNBILREV">#REF!</definedName>
    <definedName name="UncollectibleAccounts">[17]Variables!$D$25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[17]Variables!$D$29</definedName>
    <definedName name="ValidAccount">[15]Variables!$AK$43:$AK$369</definedName>
    <definedName name="Values_Entered">IF(Loan_Amount*Interest_Rate*Loan_Years*Loan_Start&gt;0,1,0)</definedName>
    <definedName name="VAR">[19]Backup!#REF!</definedName>
    <definedName name="VARIABLE">[37]Summary!#REF!</definedName>
    <definedName name="VOMEsc">[16]Assumptions!$C$21</definedName>
    <definedName name="VOUCHER">#REF!</definedName>
    <definedName name="WACC">[16]Assumptions!$I$61</definedName>
    <definedName name="WaRevenueTax">[17]Variables!$D$27</definedName>
    <definedName name="WEATHER">#REF!</definedName>
    <definedName name="WEATHRNORM">#REF!</definedName>
    <definedName name="WIDTH">#REF!</definedName>
    <definedName name="Winter">'[58]Input Tab'!$B$11</definedName>
    <definedName name="WinterPeak">'[59]Load Data'!$D$9:$H$12,'[59]Load Data'!$D$20:$H$22</definedName>
    <definedName name="WORK1">#REF!</definedName>
    <definedName name="WORK2">#REF!</definedName>
    <definedName name="WORK3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mall._.Tools._.Overhead." hidden="1">{#N/A,#N/A,FALSE,"2002 Small Tool OH";#N/A,#N/A,FALSE,"QA"}</definedName>
    <definedName name="x">'[60]Weather Present'!$K$7</definedName>
    <definedName name="y">'[4]DSM Output'!$B$21:$B$23</definedName>
    <definedName name="Year">#REF!</definedName>
    <definedName name="Years_evaluated">'[61]Revison Inputs'!$B$6</definedName>
    <definedName name="YEFactors">[15]Factors!$S$3:$AG$99</definedName>
    <definedName name="YTD_Format">[51]YTD!$B$13:$D$13,[51]YTD!$B$36:$D$36</definedName>
    <definedName name="z">'[4]DSM Output'!$G$21:$G$23</definedName>
    <definedName name="ZA">'[62] annual balance '!#REF!</definedName>
  </definedNames>
  <calcPr calcId="145621"/>
</workbook>
</file>

<file path=xl/calcChain.xml><?xml version="1.0" encoding="utf-8"?>
<calcChain xmlns="http://schemas.openxmlformats.org/spreadsheetml/2006/main">
  <c r="H26" i="18" l="1"/>
  <c r="O26" i="18"/>
  <c r="N26" i="18"/>
  <c r="M26" i="18"/>
  <c r="L26" i="18"/>
  <c r="K26" i="18"/>
  <c r="J26" i="18"/>
  <c r="I26" i="18"/>
  <c r="G26" i="18"/>
  <c r="F26" i="18"/>
  <c r="E26" i="18"/>
  <c r="D26" i="18"/>
  <c r="P26" i="18" s="1"/>
  <c r="C12" i="18"/>
  <c r="A11" i="18"/>
  <c r="A12" i="18" s="1"/>
  <c r="K7" i="18"/>
  <c r="L7" i="18" s="1"/>
  <c r="M7" i="18" s="1"/>
  <c r="N7" i="18" s="1"/>
  <c r="O7" i="18" s="1"/>
  <c r="G7" i="18"/>
  <c r="H7" i="18" s="1"/>
  <c r="I7" i="18" s="1"/>
  <c r="J7" i="18" s="1"/>
  <c r="E7" i="18"/>
  <c r="F7" i="18" s="1"/>
  <c r="O26" i="17"/>
  <c r="G26" i="17"/>
  <c r="N26" i="17"/>
  <c r="M26" i="17"/>
  <c r="L26" i="17"/>
  <c r="K26" i="17"/>
  <c r="J26" i="17"/>
  <c r="I26" i="17"/>
  <c r="H26" i="17"/>
  <c r="F26" i="17"/>
  <c r="E26" i="17"/>
  <c r="D26" i="17"/>
  <c r="A12" i="17"/>
  <c r="A11" i="17"/>
  <c r="C12" i="17" s="1"/>
  <c r="E7" i="17"/>
  <c r="F7" i="17" s="1"/>
  <c r="G7" i="17" s="1"/>
  <c r="H7" i="17" s="1"/>
  <c r="I7" i="17" s="1"/>
  <c r="J7" i="17" s="1"/>
  <c r="K7" i="17" s="1"/>
  <c r="L7" i="17" s="1"/>
  <c r="M7" i="17" s="1"/>
  <c r="N7" i="17" s="1"/>
  <c r="O7" i="17" s="1"/>
  <c r="L26" i="16"/>
  <c r="O26" i="16"/>
  <c r="N26" i="16"/>
  <c r="M26" i="16"/>
  <c r="K26" i="16"/>
  <c r="J26" i="16"/>
  <c r="H26" i="16"/>
  <c r="F26" i="16"/>
  <c r="E26" i="16"/>
  <c r="D26" i="16"/>
  <c r="C12" i="16"/>
  <c r="A12" i="16"/>
  <c r="A11" i="16"/>
  <c r="O7" i="16"/>
  <c r="E7" i="16"/>
  <c r="F7" i="16" s="1"/>
  <c r="G7" i="16" s="1"/>
  <c r="H7" i="16" s="1"/>
  <c r="I7" i="16" s="1"/>
  <c r="J7" i="16" s="1"/>
  <c r="K7" i="16" s="1"/>
  <c r="L7" i="16" s="1"/>
  <c r="M7" i="16" s="1"/>
  <c r="N7" i="16" s="1"/>
  <c r="J26" i="15"/>
  <c r="E26" i="15"/>
  <c r="O26" i="15"/>
  <c r="N26" i="15"/>
  <c r="M26" i="15"/>
  <c r="L26" i="15"/>
  <c r="K26" i="15"/>
  <c r="I26" i="15"/>
  <c r="H26" i="15"/>
  <c r="G26" i="15"/>
  <c r="D26" i="15"/>
  <c r="C12" i="15"/>
  <c r="A12" i="15"/>
  <c r="A11" i="15"/>
  <c r="K7" i="15"/>
  <c r="L7" i="15" s="1"/>
  <c r="M7" i="15" s="1"/>
  <c r="N7" i="15" s="1"/>
  <c r="O7" i="15" s="1"/>
  <c r="G7" i="15"/>
  <c r="H7" i="15" s="1"/>
  <c r="I7" i="15" s="1"/>
  <c r="J7" i="15" s="1"/>
  <c r="F7" i="15"/>
  <c r="E7" i="15"/>
  <c r="C12" i="14"/>
  <c r="A11" i="14"/>
  <c r="A12" i="14" s="1"/>
  <c r="E7" i="14"/>
  <c r="F7" i="14" s="1"/>
  <c r="G7" i="14" s="1"/>
  <c r="H7" i="14" s="1"/>
  <c r="I7" i="14" s="1"/>
  <c r="J7" i="14" s="1"/>
  <c r="K7" i="14" s="1"/>
  <c r="L7" i="14" s="1"/>
  <c r="M7" i="14" s="1"/>
  <c r="N7" i="14" s="1"/>
  <c r="O7" i="14" s="1"/>
  <c r="A12" i="13"/>
  <c r="A11" i="13"/>
  <c r="C12" i="13" s="1"/>
  <c r="E7" i="13"/>
  <c r="F7" i="13" s="1"/>
  <c r="G7" i="13" s="1"/>
  <c r="H7" i="13" s="1"/>
  <c r="I7" i="13" s="1"/>
  <c r="J7" i="13" s="1"/>
  <c r="K7" i="13" s="1"/>
  <c r="L7" i="13" s="1"/>
  <c r="M7" i="13" s="1"/>
  <c r="N7" i="13" s="1"/>
  <c r="O7" i="13" s="1"/>
  <c r="O26" i="12"/>
  <c r="N26" i="12"/>
  <c r="M26" i="12"/>
  <c r="K26" i="12"/>
  <c r="J26" i="12"/>
  <c r="I26" i="12"/>
  <c r="H26" i="12"/>
  <c r="G26" i="12"/>
  <c r="F26" i="12"/>
  <c r="E26" i="12"/>
  <c r="D26" i="12"/>
  <c r="C12" i="12"/>
  <c r="A11" i="12"/>
  <c r="A12" i="12" s="1"/>
  <c r="G7" i="12"/>
  <c r="H7" i="12" s="1"/>
  <c r="I7" i="12" s="1"/>
  <c r="J7" i="12" s="1"/>
  <c r="K7" i="12" s="1"/>
  <c r="L7" i="12" s="1"/>
  <c r="M7" i="12" s="1"/>
  <c r="N7" i="12" s="1"/>
  <c r="O7" i="12" s="1"/>
  <c r="E7" i="12"/>
  <c r="F7" i="12" s="1"/>
  <c r="N26" i="11"/>
  <c r="M26" i="11"/>
  <c r="L26" i="11"/>
  <c r="J26" i="11"/>
  <c r="I26" i="11"/>
  <c r="H26" i="11"/>
  <c r="G26" i="11"/>
  <c r="F26" i="11"/>
  <c r="E26" i="11"/>
  <c r="D26" i="11"/>
  <c r="A12" i="11"/>
  <c r="A11" i="11"/>
  <c r="C12" i="11" s="1"/>
  <c r="E7" i="11"/>
  <c r="F7" i="11" s="1"/>
  <c r="G7" i="11" s="1"/>
  <c r="H7" i="11" s="1"/>
  <c r="I7" i="11" s="1"/>
  <c r="J7" i="11" s="1"/>
  <c r="K7" i="11" s="1"/>
  <c r="L7" i="11" s="1"/>
  <c r="M7" i="11" s="1"/>
  <c r="N7" i="11" s="1"/>
  <c r="O7" i="11" s="1"/>
  <c r="L26" i="10"/>
  <c r="N26" i="10"/>
  <c r="M26" i="10"/>
  <c r="K26" i="10"/>
  <c r="J26" i="10"/>
  <c r="I26" i="10"/>
  <c r="H26" i="10"/>
  <c r="F26" i="10"/>
  <c r="E26" i="10"/>
  <c r="D26" i="10"/>
  <c r="C12" i="10"/>
  <c r="A12" i="10"/>
  <c r="A13" i="10" s="1"/>
  <c r="A14" i="10" s="1"/>
  <c r="A11" i="10"/>
  <c r="G7" i="10"/>
  <c r="H7" i="10" s="1"/>
  <c r="I7" i="10" s="1"/>
  <c r="J7" i="10" s="1"/>
  <c r="K7" i="10" s="1"/>
  <c r="L7" i="10" s="1"/>
  <c r="M7" i="10" s="1"/>
  <c r="N7" i="10" s="1"/>
  <c r="O7" i="10" s="1"/>
  <c r="F7" i="10"/>
  <c r="E7" i="10"/>
  <c r="N26" i="9"/>
  <c r="M26" i="9"/>
  <c r="J26" i="9"/>
  <c r="H26" i="9"/>
  <c r="O26" i="9"/>
  <c r="L26" i="9"/>
  <c r="K26" i="9"/>
  <c r="I26" i="9"/>
  <c r="G26" i="9"/>
  <c r="F26" i="9"/>
  <c r="E26" i="9"/>
  <c r="D26" i="9"/>
  <c r="P26" i="9" s="1"/>
  <c r="A13" i="9"/>
  <c r="A14" i="9" s="1"/>
  <c r="A11" i="9"/>
  <c r="A12" i="9" s="1"/>
  <c r="E7" i="9"/>
  <c r="F7" i="9" s="1"/>
  <c r="G7" i="9" s="1"/>
  <c r="H7" i="9" s="1"/>
  <c r="I7" i="9" s="1"/>
  <c r="J7" i="9" s="1"/>
  <c r="K7" i="9" s="1"/>
  <c r="L7" i="9" s="1"/>
  <c r="M7" i="9" s="1"/>
  <c r="N7" i="9" s="1"/>
  <c r="O7" i="9" s="1"/>
  <c r="N26" i="8"/>
  <c r="J26" i="8"/>
  <c r="H26" i="8"/>
  <c r="F26" i="8"/>
  <c r="M26" i="8"/>
  <c r="L26" i="8"/>
  <c r="K26" i="8"/>
  <c r="I26" i="8"/>
  <c r="E26" i="8"/>
  <c r="D26" i="8"/>
  <c r="C12" i="8"/>
  <c r="A12" i="8"/>
  <c r="A13" i="8" s="1"/>
  <c r="A14" i="8" s="1"/>
  <c r="A11" i="8"/>
  <c r="E7" i="8"/>
  <c r="F7" i="8" s="1"/>
  <c r="G7" i="8" s="1"/>
  <c r="H7" i="8" s="1"/>
  <c r="I7" i="8" s="1"/>
  <c r="J7" i="8" s="1"/>
  <c r="K7" i="8" s="1"/>
  <c r="L7" i="8" s="1"/>
  <c r="M7" i="8" s="1"/>
  <c r="N7" i="8" s="1"/>
  <c r="O7" i="8" s="1"/>
  <c r="J26" i="7"/>
  <c r="H26" i="7"/>
  <c r="O26" i="7"/>
  <c r="N26" i="7"/>
  <c r="M26" i="7"/>
  <c r="L26" i="7"/>
  <c r="K26" i="7"/>
  <c r="G26" i="7"/>
  <c r="F26" i="7"/>
  <c r="E26" i="7"/>
  <c r="D26" i="7"/>
  <c r="A11" i="7"/>
  <c r="E7" i="7"/>
  <c r="F7" i="7" s="1"/>
  <c r="G7" i="7" s="1"/>
  <c r="H7" i="7" s="1"/>
  <c r="I7" i="7" s="1"/>
  <c r="J7" i="7" s="1"/>
  <c r="K7" i="7" s="1"/>
  <c r="L7" i="7" s="1"/>
  <c r="M7" i="7" s="1"/>
  <c r="N7" i="7" s="1"/>
  <c r="O7" i="7" s="1"/>
  <c r="D55" i="6"/>
  <c r="B54" i="6"/>
  <c r="D51" i="6"/>
  <c r="B50" i="6"/>
  <c r="D47" i="6"/>
  <c r="B46" i="6"/>
  <c r="D43" i="6"/>
  <c r="B42" i="6"/>
  <c r="D39" i="6"/>
  <c r="B38" i="6"/>
  <c r="B34" i="6"/>
  <c r="C30" i="6"/>
  <c r="C22" i="6"/>
  <c r="C18" i="6"/>
  <c r="O15" i="6"/>
  <c r="G15" i="6"/>
  <c r="Q14" i="6"/>
  <c r="K15" i="6" s="1"/>
  <c r="C14" i="6"/>
  <c r="A10" i="6"/>
  <c r="A11" i="6" s="1"/>
  <c r="D55" i="5"/>
  <c r="B54" i="5"/>
  <c r="D51" i="5"/>
  <c r="B50" i="5"/>
  <c r="D47" i="5"/>
  <c r="B46" i="5"/>
  <c r="D43" i="5"/>
  <c r="B42" i="5"/>
  <c r="D39" i="5"/>
  <c r="B38" i="5"/>
  <c r="B34" i="5"/>
  <c r="J31" i="5"/>
  <c r="F31" i="5"/>
  <c r="Q30" i="5"/>
  <c r="C30" i="5"/>
  <c r="C22" i="5"/>
  <c r="C18" i="5"/>
  <c r="C14" i="5"/>
  <c r="P11" i="5"/>
  <c r="L11" i="5"/>
  <c r="H11" i="5"/>
  <c r="Q10" i="5"/>
  <c r="A10" i="5"/>
  <c r="A11" i="5" s="1"/>
  <c r="A12" i="4"/>
  <c r="A13" i="4" s="1"/>
  <c r="A11" i="3"/>
  <c r="A12" i="3" s="1"/>
  <c r="C14" i="2"/>
  <c r="A12" i="2"/>
  <c r="A13" i="2" s="1"/>
  <c r="A14" i="2" s="1"/>
  <c r="A11" i="2"/>
  <c r="L22" i="1"/>
  <c r="F21" i="1"/>
  <c r="F20" i="1"/>
  <c r="F22" i="1" s="1"/>
  <c r="K22" i="1"/>
  <c r="I22" i="1"/>
  <c r="H22" i="1"/>
  <c r="E22" i="1"/>
  <c r="D22" i="1"/>
  <c r="F14" i="1"/>
  <c r="I12" i="1"/>
  <c r="I16" i="1" s="1"/>
  <c r="E12" i="1"/>
  <c r="E16" i="1" s="1"/>
  <c r="F11" i="1"/>
  <c r="M12" i="1"/>
  <c r="M16" i="1" s="1"/>
  <c r="L12" i="1"/>
  <c r="L16" i="1" s="1"/>
  <c r="F10" i="1"/>
  <c r="F12" i="1" s="1"/>
  <c r="F16" i="1" s="1"/>
  <c r="H12" i="1"/>
  <c r="H16" i="1" s="1"/>
  <c r="D12" i="1"/>
  <c r="D16" i="1" s="1"/>
  <c r="A10" i="1"/>
  <c r="G15" i="4" l="1"/>
  <c r="F15" i="4"/>
  <c r="I10" i="2"/>
  <c r="I14" i="2" s="1"/>
  <c r="H16" i="3"/>
  <c r="H20" i="3" s="1"/>
  <c r="H16" i="2"/>
  <c r="H20" i="2" s="1"/>
  <c r="Q51" i="6" s="1"/>
  <c r="F16" i="2"/>
  <c r="F20" i="2" s="1"/>
  <c r="Q43" i="6" s="1"/>
  <c r="F16" i="3"/>
  <c r="F20" i="3" s="1"/>
  <c r="A13" i="3"/>
  <c r="A14" i="3" s="1"/>
  <c r="C14" i="3"/>
  <c r="A12" i="5"/>
  <c r="A13" i="5" s="1"/>
  <c r="A14" i="5" s="1"/>
  <c r="A15" i="5" s="1"/>
  <c r="M27" i="5"/>
  <c r="A12" i="6"/>
  <c r="A13" i="6" s="1"/>
  <c r="A14" i="6" s="1"/>
  <c r="A15" i="6" s="1"/>
  <c r="F19" i="6"/>
  <c r="E27" i="6"/>
  <c r="D16" i="3"/>
  <c r="D20" i="3" s="1"/>
  <c r="D16" i="2"/>
  <c r="D20" i="2" s="1"/>
  <c r="Q35" i="6" s="1"/>
  <c r="A15" i="2"/>
  <c r="A16" i="2" s="1"/>
  <c r="E10" i="3"/>
  <c r="E14" i="3" s="1"/>
  <c r="E10" i="2"/>
  <c r="E14" i="2" s="1"/>
  <c r="E16" i="2"/>
  <c r="E20" i="2" s="1"/>
  <c r="Q39" i="6" s="1"/>
  <c r="E16" i="3"/>
  <c r="E20" i="3" s="1"/>
  <c r="A14" i="4"/>
  <c r="A15" i="4" s="1"/>
  <c r="C15" i="4"/>
  <c r="G11" i="5"/>
  <c r="K11" i="5"/>
  <c r="O11" i="5"/>
  <c r="H27" i="5"/>
  <c r="A15" i="10"/>
  <c r="A16" i="10" s="1"/>
  <c r="A17" i="10" s="1"/>
  <c r="A18" i="10" s="1"/>
  <c r="F10" i="3"/>
  <c r="F14" i="3" s="1"/>
  <c r="F10" i="2"/>
  <c r="F14" i="2" s="1"/>
  <c r="D10" i="2"/>
  <c r="D14" i="2" s="1"/>
  <c r="D10" i="3"/>
  <c r="D14" i="3" s="1"/>
  <c r="G16" i="3"/>
  <c r="G16" i="2"/>
  <c r="Q47" i="6" s="1"/>
  <c r="M11" i="5"/>
  <c r="I11" i="5"/>
  <c r="E11" i="5"/>
  <c r="N11" i="5"/>
  <c r="J11" i="5"/>
  <c r="F11" i="5"/>
  <c r="O31" i="5"/>
  <c r="K31" i="5"/>
  <c r="G31" i="5"/>
  <c r="P31" i="5"/>
  <c r="L31" i="5"/>
  <c r="H31" i="5"/>
  <c r="I31" i="5"/>
  <c r="M31" i="5"/>
  <c r="I16" i="2"/>
  <c r="I20" i="2" s="1"/>
  <c r="Q55" i="6" s="1"/>
  <c r="I16" i="3"/>
  <c r="I20" i="3" s="1"/>
  <c r="D15" i="4"/>
  <c r="E15" i="4"/>
  <c r="H10" i="2"/>
  <c r="H14" i="2" s="1"/>
  <c r="N31" i="5"/>
  <c r="F11" i="6"/>
  <c r="I15" i="6"/>
  <c r="M15" i="6"/>
  <c r="L19" i="6"/>
  <c r="O27" i="6"/>
  <c r="P26" i="7"/>
  <c r="A15" i="8"/>
  <c r="A16" i="8" s="1"/>
  <c r="A17" i="8" s="1"/>
  <c r="A18" i="8" s="1"/>
  <c r="C16" i="8"/>
  <c r="Q18" i="5"/>
  <c r="K11" i="6"/>
  <c r="M22" i="1"/>
  <c r="Q14" i="5"/>
  <c r="L15" i="5" s="1"/>
  <c r="Q26" i="5"/>
  <c r="F15" i="6"/>
  <c r="J15" i="6"/>
  <c r="N15" i="6"/>
  <c r="E15" i="6"/>
  <c r="Q26" i="6"/>
  <c r="G27" i="6" s="1"/>
  <c r="A12" i="7"/>
  <c r="C12" i="7"/>
  <c r="G19" i="6"/>
  <c r="H27" i="6"/>
  <c r="A11" i="1"/>
  <c r="A12" i="1" s="1"/>
  <c r="K12" i="1"/>
  <c r="K16" i="1" s="1"/>
  <c r="E31" i="5"/>
  <c r="Q10" i="6"/>
  <c r="N11" i="6" s="1"/>
  <c r="I11" i="6"/>
  <c r="M11" i="6"/>
  <c r="M19" i="6"/>
  <c r="F27" i="6"/>
  <c r="J27" i="6"/>
  <c r="I26" i="7"/>
  <c r="A13" i="11"/>
  <c r="A14" i="11" s="1"/>
  <c r="G11" i="6"/>
  <c r="L27" i="6"/>
  <c r="H15" i="6"/>
  <c r="L15" i="6"/>
  <c r="P15" i="6"/>
  <c r="G26" i="8"/>
  <c r="O26" i="8"/>
  <c r="P26" i="8" s="1"/>
  <c r="C18" i="8"/>
  <c r="A15" i="9"/>
  <c r="A16" i="9" s="1"/>
  <c r="A17" i="9" s="1"/>
  <c r="A18" i="9" s="1"/>
  <c r="G26" i="10"/>
  <c r="P26" i="10" s="1"/>
  <c r="O26" i="10"/>
  <c r="A13" i="14"/>
  <c r="A14" i="14" s="1"/>
  <c r="E11" i="6"/>
  <c r="Q18" i="6"/>
  <c r="N19" i="6" s="1"/>
  <c r="Q30" i="6"/>
  <c r="P14" i="8"/>
  <c r="C12" i="9"/>
  <c r="P14" i="9"/>
  <c r="P14" i="10"/>
  <c r="C18" i="9"/>
  <c r="K26" i="11"/>
  <c r="P26" i="11" s="1"/>
  <c r="O26" i="11"/>
  <c r="P14" i="12"/>
  <c r="A13" i="16"/>
  <c r="A14" i="16" s="1"/>
  <c r="P14" i="7"/>
  <c r="L26" i="12"/>
  <c r="P26" i="12" s="1"/>
  <c r="A13" i="13"/>
  <c r="A14" i="13" s="1"/>
  <c r="A13" i="12"/>
  <c r="A14" i="12" s="1"/>
  <c r="G26" i="16"/>
  <c r="P26" i="16" s="1"/>
  <c r="P14" i="11"/>
  <c r="P14" i="15"/>
  <c r="F26" i="15"/>
  <c r="P26" i="15" s="1"/>
  <c r="P14" i="16"/>
  <c r="A13" i="15"/>
  <c r="A14" i="15" s="1"/>
  <c r="A13" i="17"/>
  <c r="A14" i="17" s="1"/>
  <c r="I26" i="16"/>
  <c r="P14" i="18"/>
  <c r="P26" i="17"/>
  <c r="A13" i="18"/>
  <c r="A14" i="18" s="1"/>
  <c r="P14" i="17"/>
  <c r="P31" i="6" l="1"/>
  <c r="H31" i="6"/>
  <c r="M15" i="15"/>
  <c r="M16" i="15" s="1"/>
  <c r="E15" i="15"/>
  <c r="E16" i="15" s="1"/>
  <c r="D15" i="15"/>
  <c r="D16" i="15" s="1"/>
  <c r="O15" i="15"/>
  <c r="O16" i="15" s="1"/>
  <c r="N15" i="15"/>
  <c r="N16" i="15" s="1"/>
  <c r="F15" i="15"/>
  <c r="F16" i="15" s="1"/>
  <c r="P15" i="5"/>
  <c r="A16" i="5"/>
  <c r="A17" i="5" s="1"/>
  <c r="A18" i="5" s="1"/>
  <c r="A19" i="5" s="1"/>
  <c r="C16" i="15"/>
  <c r="A15" i="15"/>
  <c r="A16" i="15" s="1"/>
  <c r="A15" i="13"/>
  <c r="A16" i="13" s="1"/>
  <c r="C16" i="14"/>
  <c r="A15" i="14"/>
  <c r="A16" i="14" s="1"/>
  <c r="C18" i="10"/>
  <c r="O19" i="6"/>
  <c r="O31" i="6"/>
  <c r="O56" i="6" s="1"/>
  <c r="N11" i="18" s="1"/>
  <c r="N12" i="18" s="1"/>
  <c r="N18" i="18" s="1"/>
  <c r="Q15" i="6"/>
  <c r="J27" i="5"/>
  <c r="F27" i="5"/>
  <c r="O27" i="5"/>
  <c r="K27" i="5"/>
  <c r="G27" i="5"/>
  <c r="N27" i="5"/>
  <c r="K19" i="5"/>
  <c r="G19" i="5"/>
  <c r="O19" i="5"/>
  <c r="P19" i="5"/>
  <c r="L19" i="5"/>
  <c r="H19" i="5"/>
  <c r="F31" i="6"/>
  <c r="I15" i="15"/>
  <c r="I16" i="15" s="1"/>
  <c r="L15" i="15"/>
  <c r="L16" i="15" s="1"/>
  <c r="H15" i="15"/>
  <c r="H16" i="15" s="1"/>
  <c r="K15" i="15"/>
  <c r="K16" i="15" s="1"/>
  <c r="G15" i="15"/>
  <c r="G16" i="15" s="1"/>
  <c r="J15" i="15"/>
  <c r="J16" i="15" s="1"/>
  <c r="M15" i="7"/>
  <c r="M16" i="7" s="1"/>
  <c r="I15" i="7"/>
  <c r="I16" i="7" s="1"/>
  <c r="E15" i="7"/>
  <c r="E16" i="7" s="1"/>
  <c r="L15" i="7"/>
  <c r="L16" i="7" s="1"/>
  <c r="G15" i="7"/>
  <c r="G16" i="7" s="1"/>
  <c r="O15" i="7"/>
  <c r="O16" i="7" s="1"/>
  <c r="J15" i="7"/>
  <c r="J16" i="7" s="1"/>
  <c r="D15" i="7"/>
  <c r="D16" i="7" s="1"/>
  <c r="H15" i="7"/>
  <c r="H16" i="7" s="1"/>
  <c r="F15" i="7"/>
  <c r="F16" i="7" s="1"/>
  <c r="D22" i="3"/>
  <c r="K15" i="7"/>
  <c r="K16" i="7" s="1"/>
  <c r="N15" i="7"/>
  <c r="N16" i="7" s="1"/>
  <c r="C16" i="10"/>
  <c r="L27" i="5"/>
  <c r="E19" i="5"/>
  <c r="E22" i="2"/>
  <c r="Q39" i="5"/>
  <c r="I15" i="5"/>
  <c r="O15" i="8"/>
  <c r="O16" i="8" s="1"/>
  <c r="K15" i="8"/>
  <c r="K16" i="8" s="1"/>
  <c r="G15" i="8"/>
  <c r="G16" i="8" s="1"/>
  <c r="J15" i="8"/>
  <c r="J16" i="8" s="1"/>
  <c r="E15" i="8"/>
  <c r="E16" i="8" s="1"/>
  <c r="M15" i="8"/>
  <c r="M16" i="8" s="1"/>
  <c r="H15" i="8"/>
  <c r="H16" i="8" s="1"/>
  <c r="L15" i="8"/>
  <c r="L16" i="8" s="1"/>
  <c r="D15" i="8"/>
  <c r="D16" i="8" s="1"/>
  <c r="I15" i="8"/>
  <c r="I16" i="8" s="1"/>
  <c r="F15" i="8"/>
  <c r="F16" i="8" s="1"/>
  <c r="N15" i="8"/>
  <c r="N16" i="8" s="1"/>
  <c r="M27" i="6"/>
  <c r="F19" i="5"/>
  <c r="A15" i="3"/>
  <c r="A16" i="3" s="1"/>
  <c r="O15" i="16"/>
  <c r="O16" i="16" s="1"/>
  <c r="K15" i="16"/>
  <c r="K16" i="16" s="1"/>
  <c r="G15" i="16"/>
  <c r="G16" i="16" s="1"/>
  <c r="M15" i="16"/>
  <c r="M16" i="16" s="1"/>
  <c r="I15" i="16"/>
  <c r="I16" i="16" s="1"/>
  <c r="E15" i="16"/>
  <c r="E16" i="16" s="1"/>
  <c r="N15" i="16"/>
  <c r="N16" i="16" s="1"/>
  <c r="F15" i="16"/>
  <c r="F16" i="16" s="1"/>
  <c r="L15" i="16"/>
  <c r="L16" i="16" s="1"/>
  <c r="D15" i="16"/>
  <c r="D16" i="16" s="1"/>
  <c r="J15" i="16"/>
  <c r="J16" i="16" s="1"/>
  <c r="H15" i="16"/>
  <c r="H16" i="16" s="1"/>
  <c r="H22" i="3"/>
  <c r="A19" i="9"/>
  <c r="A20" i="9" s="1"/>
  <c r="A21" i="9" s="1"/>
  <c r="A22" i="9" s="1"/>
  <c r="A23" i="9" s="1"/>
  <c r="A24" i="9" s="1"/>
  <c r="C22" i="9"/>
  <c r="K31" i="6"/>
  <c r="D22" i="2"/>
  <c r="Q35" i="5"/>
  <c r="M15" i="9"/>
  <c r="M16" i="9" s="1"/>
  <c r="I15" i="9"/>
  <c r="I16" i="9" s="1"/>
  <c r="E15" i="9"/>
  <c r="E16" i="9" s="1"/>
  <c r="O15" i="9"/>
  <c r="O16" i="9" s="1"/>
  <c r="J15" i="9"/>
  <c r="J16" i="9" s="1"/>
  <c r="D15" i="9"/>
  <c r="D16" i="9" s="1"/>
  <c r="N15" i="9"/>
  <c r="N16" i="9" s="1"/>
  <c r="H15" i="9"/>
  <c r="H16" i="9" s="1"/>
  <c r="L15" i="9"/>
  <c r="L16" i="9" s="1"/>
  <c r="G15" i="9"/>
  <c r="G16" i="9" s="1"/>
  <c r="E22" i="3"/>
  <c r="F15" i="9"/>
  <c r="F16" i="9" s="1"/>
  <c r="K15" i="9"/>
  <c r="K16" i="9" s="1"/>
  <c r="I22" i="2"/>
  <c r="Q55" i="5"/>
  <c r="P19" i="6"/>
  <c r="H19" i="6"/>
  <c r="H44" i="6" s="1"/>
  <c r="G11" i="12" s="1"/>
  <c r="G12" i="12" s="1"/>
  <c r="G18" i="12" s="1"/>
  <c r="J19" i="6"/>
  <c r="C16" i="9"/>
  <c r="I31" i="6"/>
  <c r="G10" i="2"/>
  <c r="G10" i="3"/>
  <c r="K19" i="6"/>
  <c r="A15" i="11"/>
  <c r="A16" i="11" s="1"/>
  <c r="C16" i="11"/>
  <c r="N27" i="6"/>
  <c r="I19" i="6"/>
  <c r="P11" i="6"/>
  <c r="Q11" i="6" s="1"/>
  <c r="H11" i="6"/>
  <c r="J11" i="6"/>
  <c r="A13" i="1"/>
  <c r="A14" i="1" s="1"/>
  <c r="A15" i="1" s="1"/>
  <c r="A16" i="1" s="1"/>
  <c r="A17" i="1" s="1"/>
  <c r="A18" i="1" s="1"/>
  <c r="A19" i="1" s="1"/>
  <c r="A20" i="1" s="1"/>
  <c r="P27" i="6"/>
  <c r="O11" i="6"/>
  <c r="A13" i="7"/>
  <c r="A14" i="7" s="1"/>
  <c r="G31" i="6"/>
  <c r="N31" i="6"/>
  <c r="E15" i="5"/>
  <c r="M15" i="18"/>
  <c r="M16" i="18" s="1"/>
  <c r="I15" i="18"/>
  <c r="I16" i="18" s="1"/>
  <c r="E15" i="18"/>
  <c r="E16" i="18" s="1"/>
  <c r="L15" i="18"/>
  <c r="L16" i="18" s="1"/>
  <c r="H15" i="18"/>
  <c r="H16" i="18" s="1"/>
  <c r="D15" i="18"/>
  <c r="D16" i="18" s="1"/>
  <c r="K15" i="18"/>
  <c r="K16" i="18" s="1"/>
  <c r="J15" i="18"/>
  <c r="J16" i="18" s="1"/>
  <c r="O15" i="18"/>
  <c r="O16" i="18" s="1"/>
  <c r="G15" i="18"/>
  <c r="G16" i="18" s="1"/>
  <c r="F15" i="18"/>
  <c r="F16" i="18" s="1"/>
  <c r="N15" i="18"/>
  <c r="N16" i="18" s="1"/>
  <c r="I22" i="3"/>
  <c r="Q43" i="5"/>
  <c r="F22" i="2"/>
  <c r="M19" i="5"/>
  <c r="L15" i="10"/>
  <c r="L16" i="10" s="1"/>
  <c r="H15" i="10"/>
  <c r="H16" i="10" s="1"/>
  <c r="D15" i="10"/>
  <c r="D16" i="10" s="1"/>
  <c r="O15" i="10"/>
  <c r="O16" i="10" s="1"/>
  <c r="K15" i="10"/>
  <c r="K16" i="10" s="1"/>
  <c r="G15" i="10"/>
  <c r="G16" i="10" s="1"/>
  <c r="N15" i="10"/>
  <c r="N16" i="10" s="1"/>
  <c r="F15" i="10"/>
  <c r="F16" i="10" s="1"/>
  <c r="M15" i="10"/>
  <c r="M16" i="10" s="1"/>
  <c r="E15" i="10"/>
  <c r="E16" i="10" s="1"/>
  <c r="J15" i="10"/>
  <c r="J16" i="10" s="1"/>
  <c r="I15" i="10"/>
  <c r="I16" i="10" s="1"/>
  <c r="C12" i="1"/>
  <c r="A17" i="2"/>
  <c r="A18" i="2" s="1"/>
  <c r="A19" i="2" s="1"/>
  <c r="A20" i="2" s="1"/>
  <c r="C20" i="2"/>
  <c r="L11" i="6"/>
  <c r="I27" i="5"/>
  <c r="N19" i="5"/>
  <c r="N44" i="6"/>
  <c r="M11" i="12" s="1"/>
  <c r="M12" i="12" s="1"/>
  <c r="J44" i="6"/>
  <c r="I11" i="12" s="1"/>
  <c r="I12" i="12" s="1"/>
  <c r="F44" i="6"/>
  <c r="E11" i="12" s="1"/>
  <c r="E12" i="12" s="1"/>
  <c r="P44" i="6"/>
  <c r="O11" i="12" s="1"/>
  <c r="O12" i="12" s="1"/>
  <c r="L44" i="6"/>
  <c r="K11" i="12" s="1"/>
  <c r="K12" i="12" s="1"/>
  <c r="O44" i="6"/>
  <c r="N11" i="12" s="1"/>
  <c r="N12" i="12" s="1"/>
  <c r="N18" i="12" s="1"/>
  <c r="G44" i="6"/>
  <c r="F11" i="12" s="1"/>
  <c r="F12" i="12" s="1"/>
  <c r="I44" i="6"/>
  <c r="H11" i="12" s="1"/>
  <c r="H12" i="12" s="1"/>
  <c r="M44" i="6"/>
  <c r="L11" i="12" s="1"/>
  <c r="L12" i="12" s="1"/>
  <c r="E44" i="6"/>
  <c r="K44" i="6"/>
  <c r="J11" i="12" s="1"/>
  <c r="J12" i="12" s="1"/>
  <c r="O15" i="17"/>
  <c r="O16" i="17" s="1"/>
  <c r="N15" i="17"/>
  <c r="N16" i="17" s="1"/>
  <c r="F15" i="17"/>
  <c r="F16" i="17" s="1"/>
  <c r="D15" i="17"/>
  <c r="D16" i="17" s="1"/>
  <c r="M15" i="17"/>
  <c r="M16" i="17" s="1"/>
  <c r="E15" i="17"/>
  <c r="E16" i="17" s="1"/>
  <c r="A15" i="17"/>
  <c r="A16" i="17" s="1"/>
  <c r="M31" i="6"/>
  <c r="J15" i="5"/>
  <c r="F15" i="5"/>
  <c r="O15" i="5"/>
  <c r="K15" i="5"/>
  <c r="G15" i="5"/>
  <c r="N15" i="5"/>
  <c r="M15" i="5"/>
  <c r="A19" i="10"/>
  <c r="A20" i="10" s="1"/>
  <c r="A21" i="10" s="1"/>
  <c r="A22" i="10" s="1"/>
  <c r="A23" i="10" s="1"/>
  <c r="A24" i="10" s="1"/>
  <c r="M15" i="12"/>
  <c r="M16" i="12" s="1"/>
  <c r="I15" i="12"/>
  <c r="I16" i="12" s="1"/>
  <c r="E15" i="12"/>
  <c r="E16" i="12" s="1"/>
  <c r="L15" i="12"/>
  <c r="L16" i="12" s="1"/>
  <c r="H15" i="12"/>
  <c r="H16" i="12" s="1"/>
  <c r="D15" i="12"/>
  <c r="D16" i="12" s="1"/>
  <c r="K15" i="12"/>
  <c r="K16" i="12" s="1"/>
  <c r="O15" i="12"/>
  <c r="O16" i="12" s="1"/>
  <c r="G15" i="12"/>
  <c r="G16" i="12" s="1"/>
  <c r="N15" i="12"/>
  <c r="N16" i="12" s="1"/>
  <c r="J15" i="12"/>
  <c r="J16" i="12" s="1"/>
  <c r="F15" i="12"/>
  <c r="F16" i="12" s="1"/>
  <c r="A15" i="18"/>
  <c r="A16" i="18" s="1"/>
  <c r="C16" i="12"/>
  <c r="A15" i="12"/>
  <c r="A16" i="12" s="1"/>
  <c r="A15" i="16"/>
  <c r="A16" i="16" s="1"/>
  <c r="C16" i="16"/>
  <c r="E31" i="6"/>
  <c r="Q31" i="6" s="1"/>
  <c r="E19" i="6"/>
  <c r="Q31" i="5"/>
  <c r="I27" i="6"/>
  <c r="Q27" i="6" s="1"/>
  <c r="K27" i="6"/>
  <c r="A19" i="8"/>
  <c r="A20" i="8" s="1"/>
  <c r="A21" i="8" s="1"/>
  <c r="A22" i="8" s="1"/>
  <c r="A23" i="8" s="1"/>
  <c r="A24" i="8" s="1"/>
  <c r="C22" i="8"/>
  <c r="J31" i="6"/>
  <c r="H22" i="2"/>
  <c r="Q51" i="5"/>
  <c r="K56" i="6"/>
  <c r="J11" i="18" s="1"/>
  <c r="J12" i="18" s="1"/>
  <c r="J18" i="18" s="1"/>
  <c r="G56" i="6"/>
  <c r="F11" i="18" s="1"/>
  <c r="F12" i="18" s="1"/>
  <c r="F18" i="18" s="1"/>
  <c r="F56" i="6"/>
  <c r="E11" i="18" s="1"/>
  <c r="E12" i="18" s="1"/>
  <c r="E18" i="18" s="1"/>
  <c r="N56" i="6"/>
  <c r="M11" i="18" s="1"/>
  <c r="M12" i="18" s="1"/>
  <c r="I56" i="6"/>
  <c r="H11" i="18" s="1"/>
  <c r="H12" i="18" s="1"/>
  <c r="H18" i="18" s="1"/>
  <c r="M56" i="6"/>
  <c r="L11" i="18" s="1"/>
  <c r="L12" i="18" s="1"/>
  <c r="L18" i="18" s="1"/>
  <c r="J56" i="6"/>
  <c r="I11" i="18" s="1"/>
  <c r="I12" i="18" s="1"/>
  <c r="I18" i="18" s="1"/>
  <c r="P56" i="6"/>
  <c r="O11" i="18" s="1"/>
  <c r="O12" i="18" s="1"/>
  <c r="O18" i="18" s="1"/>
  <c r="H56" i="6"/>
  <c r="G11" i="18" s="1"/>
  <c r="G12" i="18" s="1"/>
  <c r="G18" i="18" s="1"/>
  <c r="H15" i="5"/>
  <c r="Q11" i="5"/>
  <c r="O15" i="11"/>
  <c r="O16" i="11" s="1"/>
  <c r="K15" i="11"/>
  <c r="K16" i="11" s="1"/>
  <c r="G15" i="11"/>
  <c r="G16" i="11" s="1"/>
  <c r="N15" i="11"/>
  <c r="N16" i="11" s="1"/>
  <c r="J15" i="11"/>
  <c r="J16" i="11" s="1"/>
  <c r="F15" i="11"/>
  <c r="F16" i="11" s="1"/>
  <c r="L15" i="11"/>
  <c r="L16" i="11" s="1"/>
  <c r="D15" i="11"/>
  <c r="D16" i="11" s="1"/>
  <c r="H15" i="11"/>
  <c r="H16" i="11" s="1"/>
  <c r="M15" i="11"/>
  <c r="M16" i="11" s="1"/>
  <c r="I15" i="11"/>
  <c r="I16" i="11" s="1"/>
  <c r="E15" i="11"/>
  <c r="E16" i="11" s="1"/>
  <c r="F22" i="3"/>
  <c r="P27" i="5"/>
  <c r="I19" i="5"/>
  <c r="O40" i="6"/>
  <c r="N11" i="10" s="1"/>
  <c r="N12" i="10" s="1"/>
  <c r="N18" i="10" s="1"/>
  <c r="K40" i="6"/>
  <c r="J11" i="10" s="1"/>
  <c r="J12" i="10" s="1"/>
  <c r="J18" i="10" s="1"/>
  <c r="G40" i="6"/>
  <c r="F11" i="10" s="1"/>
  <c r="F12" i="10" s="1"/>
  <c r="F18" i="10" s="1"/>
  <c r="M40" i="6"/>
  <c r="L11" i="10" s="1"/>
  <c r="L12" i="10" s="1"/>
  <c r="I40" i="6"/>
  <c r="H11" i="10" s="1"/>
  <c r="H12" i="10" s="1"/>
  <c r="H18" i="10" s="1"/>
  <c r="E40" i="6"/>
  <c r="L40" i="6"/>
  <c r="K11" i="10" s="1"/>
  <c r="K12" i="10" s="1"/>
  <c r="J40" i="6"/>
  <c r="I11" i="10" s="1"/>
  <c r="I12" i="10" s="1"/>
  <c r="I18" i="10" s="1"/>
  <c r="F40" i="6"/>
  <c r="E11" i="10" s="1"/>
  <c r="E12" i="10" s="1"/>
  <c r="E18" i="10" s="1"/>
  <c r="P40" i="6"/>
  <c r="O11" i="10" s="1"/>
  <c r="O12" i="10" s="1"/>
  <c r="O18" i="10" s="1"/>
  <c r="H40" i="6"/>
  <c r="G11" i="10" s="1"/>
  <c r="G12" i="10" s="1"/>
  <c r="G18" i="10" s="1"/>
  <c r="N40" i="6"/>
  <c r="M11" i="10" s="1"/>
  <c r="M12" i="10" s="1"/>
  <c r="L36" i="6"/>
  <c r="K11" i="8" s="1"/>
  <c r="K12" i="8" s="1"/>
  <c r="K18" i="8" s="1"/>
  <c r="H36" i="6"/>
  <c r="G11" i="8" s="1"/>
  <c r="G12" i="8" s="1"/>
  <c r="G18" i="8" s="1"/>
  <c r="N36" i="6"/>
  <c r="M11" i="8" s="1"/>
  <c r="M12" i="8" s="1"/>
  <c r="M18" i="8" s="1"/>
  <c r="J36" i="6"/>
  <c r="I11" i="8" s="1"/>
  <c r="I12" i="8" s="1"/>
  <c r="I18" i="8" s="1"/>
  <c r="F36" i="6"/>
  <c r="E11" i="8" s="1"/>
  <c r="E12" i="8" s="1"/>
  <c r="E18" i="8" s="1"/>
  <c r="M36" i="6"/>
  <c r="L11" i="8" s="1"/>
  <c r="L12" i="8" s="1"/>
  <c r="E36" i="6"/>
  <c r="O36" i="6"/>
  <c r="N11" i="8" s="1"/>
  <c r="N12" i="8" s="1"/>
  <c r="K36" i="6"/>
  <c r="J11" i="8" s="1"/>
  <c r="J12" i="8" s="1"/>
  <c r="J18" i="8" s="1"/>
  <c r="G36" i="6"/>
  <c r="F11" i="8" s="1"/>
  <c r="F12" i="8" s="1"/>
  <c r="F18" i="8" s="1"/>
  <c r="I36" i="6"/>
  <c r="H11" i="8" s="1"/>
  <c r="H12" i="8" s="1"/>
  <c r="H18" i="8" s="1"/>
  <c r="L31" i="6"/>
  <c r="L56" i="6" s="1"/>
  <c r="K11" i="18" s="1"/>
  <c r="K12" i="18" s="1"/>
  <c r="K18" i="18" s="1"/>
  <c r="A16" i="6"/>
  <c r="A17" i="6" s="1"/>
  <c r="A18" i="6" s="1"/>
  <c r="A19" i="6" s="1"/>
  <c r="E27" i="5"/>
  <c r="J19" i="5"/>
  <c r="P52" i="6"/>
  <c r="O11" i="16" s="1"/>
  <c r="O12" i="16" s="1"/>
  <c r="O18" i="16" s="1"/>
  <c r="L52" i="6"/>
  <c r="K11" i="16" s="1"/>
  <c r="K12" i="16" s="1"/>
  <c r="K18" i="16" s="1"/>
  <c r="M52" i="6"/>
  <c r="L11" i="16" s="1"/>
  <c r="L12" i="16" s="1"/>
  <c r="L18" i="16" s="1"/>
  <c r="H52" i="6"/>
  <c r="G11" i="16" s="1"/>
  <c r="G12" i="16" s="1"/>
  <c r="O52" i="6"/>
  <c r="N11" i="16" s="1"/>
  <c r="N12" i="16" s="1"/>
  <c r="N18" i="16" s="1"/>
  <c r="J52" i="6"/>
  <c r="I11" i="16" s="1"/>
  <c r="I12" i="16" s="1"/>
  <c r="I18" i="16" s="1"/>
  <c r="F52" i="6"/>
  <c r="E11" i="16" s="1"/>
  <c r="E12" i="16" s="1"/>
  <c r="E18" i="16" s="1"/>
  <c r="I52" i="6"/>
  <c r="H11" i="16" s="1"/>
  <c r="H12" i="16" s="1"/>
  <c r="H18" i="16" s="1"/>
  <c r="K52" i="6"/>
  <c r="J11" i="16" s="1"/>
  <c r="J12" i="16" s="1"/>
  <c r="J18" i="16" s="1"/>
  <c r="G52" i="6"/>
  <c r="F11" i="16" s="1"/>
  <c r="F12" i="16" s="1"/>
  <c r="F18" i="16" s="1"/>
  <c r="N52" i="6"/>
  <c r="M11" i="16" s="1"/>
  <c r="M12" i="16" s="1"/>
  <c r="M18" i="16" s="1"/>
  <c r="E52" i="6"/>
  <c r="K15" i="17"/>
  <c r="K16" i="17" s="1"/>
  <c r="G15" i="17"/>
  <c r="G16" i="17" s="1"/>
  <c r="J15" i="17"/>
  <c r="J16" i="17" s="1"/>
  <c r="L15" i="17"/>
  <c r="L16" i="17" s="1"/>
  <c r="I15" i="17"/>
  <c r="I16" i="17" s="1"/>
  <c r="H15" i="17"/>
  <c r="H16" i="17" s="1"/>
  <c r="A17" i="18" l="1"/>
  <c r="A18" i="18" s="1"/>
  <c r="C18" i="18"/>
  <c r="A17" i="17"/>
  <c r="A18" i="17" s="1"/>
  <c r="C18" i="17"/>
  <c r="C16" i="7"/>
  <c r="A15" i="7"/>
  <c r="A16" i="7" s="1"/>
  <c r="Q47" i="5"/>
  <c r="Q27" i="5"/>
  <c r="D11" i="8"/>
  <c r="M18" i="10"/>
  <c r="L18" i="8"/>
  <c r="K18" i="10"/>
  <c r="P52" i="5"/>
  <c r="O11" i="15" s="1"/>
  <c r="O12" i="15" s="1"/>
  <c r="O18" i="15" s="1"/>
  <c r="L52" i="5"/>
  <c r="K11" i="15" s="1"/>
  <c r="K12" i="15" s="1"/>
  <c r="K18" i="15" s="1"/>
  <c r="H52" i="5"/>
  <c r="G11" i="15" s="1"/>
  <c r="G12" i="15" s="1"/>
  <c r="G18" i="15" s="1"/>
  <c r="N52" i="5"/>
  <c r="M11" i="15" s="1"/>
  <c r="M12" i="15" s="1"/>
  <c r="M18" i="15" s="1"/>
  <c r="J52" i="5"/>
  <c r="I11" i="15" s="1"/>
  <c r="I12" i="15" s="1"/>
  <c r="I18" i="15" s="1"/>
  <c r="F52" i="5"/>
  <c r="E11" i="15" s="1"/>
  <c r="E12" i="15" s="1"/>
  <c r="E18" i="15" s="1"/>
  <c r="O52" i="5"/>
  <c r="N11" i="15" s="1"/>
  <c r="N12" i="15" s="1"/>
  <c r="N18" i="15" s="1"/>
  <c r="G52" i="5"/>
  <c r="F11" i="15" s="1"/>
  <c r="F12" i="15" s="1"/>
  <c r="F18" i="15" s="1"/>
  <c r="I52" i="5"/>
  <c r="H11" i="15" s="1"/>
  <c r="H12" i="15" s="1"/>
  <c r="H18" i="15" s="1"/>
  <c r="M52" i="5"/>
  <c r="L11" i="15" s="1"/>
  <c r="L12" i="15" s="1"/>
  <c r="L18" i="15" s="1"/>
  <c r="E52" i="5"/>
  <c r="K52" i="5"/>
  <c r="J11" i="15" s="1"/>
  <c r="J12" i="15" s="1"/>
  <c r="J18" i="15" s="1"/>
  <c r="A25" i="8"/>
  <c r="A26" i="8" s="1"/>
  <c r="A27" i="8" s="1"/>
  <c r="A28" i="8" s="1"/>
  <c r="C28" i="8" s="1"/>
  <c r="C26" i="8"/>
  <c r="Q19" i="6"/>
  <c r="A17" i="16"/>
  <c r="A18" i="16" s="1"/>
  <c r="C18" i="16"/>
  <c r="P16" i="17"/>
  <c r="J18" i="12"/>
  <c r="F18" i="12"/>
  <c r="O18" i="12"/>
  <c r="A21" i="2"/>
  <c r="A22" i="2" s="1"/>
  <c r="C22" i="2"/>
  <c r="O44" i="5"/>
  <c r="N11" i="11" s="1"/>
  <c r="N12" i="11" s="1"/>
  <c r="N18" i="11" s="1"/>
  <c r="K44" i="5"/>
  <c r="J11" i="11" s="1"/>
  <c r="J12" i="11" s="1"/>
  <c r="J18" i="11" s="1"/>
  <c r="G44" i="5"/>
  <c r="F11" i="11" s="1"/>
  <c r="F12" i="11" s="1"/>
  <c r="F18" i="11" s="1"/>
  <c r="N44" i="5"/>
  <c r="M11" i="11" s="1"/>
  <c r="M12" i="11" s="1"/>
  <c r="M18" i="11" s="1"/>
  <c r="J44" i="5"/>
  <c r="I11" i="11" s="1"/>
  <c r="I12" i="11" s="1"/>
  <c r="I18" i="11" s="1"/>
  <c r="F44" i="5"/>
  <c r="E11" i="11" s="1"/>
  <c r="E12" i="11" s="1"/>
  <c r="E18" i="11" s="1"/>
  <c r="L44" i="5"/>
  <c r="K11" i="11" s="1"/>
  <c r="K12" i="11" s="1"/>
  <c r="K18" i="11" s="1"/>
  <c r="H44" i="5"/>
  <c r="G11" i="11" s="1"/>
  <c r="G12" i="11" s="1"/>
  <c r="G18" i="11" s="1"/>
  <c r="M44" i="5"/>
  <c r="L11" i="11" s="1"/>
  <c r="L12" i="11" s="1"/>
  <c r="L18" i="11" s="1"/>
  <c r="I44" i="5"/>
  <c r="H11" i="11" s="1"/>
  <c r="H12" i="11" s="1"/>
  <c r="H18" i="11" s="1"/>
  <c r="E44" i="5"/>
  <c r="P44" i="5"/>
  <c r="O11" i="11" s="1"/>
  <c r="O12" i="11" s="1"/>
  <c r="O18" i="11" s="1"/>
  <c r="P16" i="18"/>
  <c r="P16" i="9"/>
  <c r="P16" i="8"/>
  <c r="Q19" i="5"/>
  <c r="P16" i="7"/>
  <c r="A17" i="14"/>
  <c r="A18" i="14" s="1"/>
  <c r="C18" i="14"/>
  <c r="A20" i="6"/>
  <c r="A21" i="6" s="1"/>
  <c r="A22" i="6" s="1"/>
  <c r="A23" i="6" s="1"/>
  <c r="D11" i="10"/>
  <c r="Q40" i="6"/>
  <c r="A25" i="10"/>
  <c r="A26" i="10" s="1"/>
  <c r="A27" i="10" s="1"/>
  <c r="A28" i="10" s="1"/>
  <c r="C28" i="10" s="1"/>
  <c r="C26" i="10"/>
  <c r="E18" i="12"/>
  <c r="A17" i="3"/>
  <c r="A18" i="3" s="1"/>
  <c r="A19" i="3" s="1"/>
  <c r="A20" i="3" s="1"/>
  <c r="A17" i="13"/>
  <c r="A18" i="13" s="1"/>
  <c r="C18" i="13"/>
  <c r="A20" i="5"/>
  <c r="A21" i="5" s="1"/>
  <c r="A22" i="5" s="1"/>
  <c r="A23" i="5" s="1"/>
  <c r="D11" i="16"/>
  <c r="Q52" i="6"/>
  <c r="G18" i="16"/>
  <c r="N18" i="8"/>
  <c r="P36" i="6"/>
  <c r="O11" i="8" s="1"/>
  <c r="O12" i="8" s="1"/>
  <c r="O18" i="8" s="1"/>
  <c r="P16" i="11"/>
  <c r="M18" i="18"/>
  <c r="A17" i="12"/>
  <c r="A18" i="12" s="1"/>
  <c r="C18" i="12"/>
  <c r="C16" i="18"/>
  <c r="P16" i="12"/>
  <c r="C22" i="10"/>
  <c r="L18" i="12"/>
  <c r="I18" i="12"/>
  <c r="Q15" i="5"/>
  <c r="C16" i="1"/>
  <c r="A17" i="11"/>
  <c r="A18" i="11" s="1"/>
  <c r="C18" i="11"/>
  <c r="M36" i="5"/>
  <c r="L11" i="7" s="1"/>
  <c r="L12" i="7" s="1"/>
  <c r="L18" i="7" s="1"/>
  <c r="I36" i="5"/>
  <c r="H11" i="7" s="1"/>
  <c r="H12" i="7" s="1"/>
  <c r="H18" i="7" s="1"/>
  <c r="E36" i="5"/>
  <c r="J36" i="5"/>
  <c r="I11" i="7" s="1"/>
  <c r="I12" i="7" s="1"/>
  <c r="I18" i="7" s="1"/>
  <c r="P36" i="5"/>
  <c r="O11" i="7" s="1"/>
  <c r="O12" i="7" s="1"/>
  <c r="O18" i="7" s="1"/>
  <c r="L36" i="5"/>
  <c r="K11" i="7" s="1"/>
  <c r="K12" i="7" s="1"/>
  <c r="K18" i="7" s="1"/>
  <c r="H36" i="5"/>
  <c r="G11" i="7" s="1"/>
  <c r="G12" i="7" s="1"/>
  <c r="G18" i="7" s="1"/>
  <c r="F36" i="5"/>
  <c r="E11" i="7" s="1"/>
  <c r="E12" i="7" s="1"/>
  <c r="E18" i="7" s="1"/>
  <c r="O36" i="5"/>
  <c r="N11" i="7" s="1"/>
  <c r="N12" i="7" s="1"/>
  <c r="N18" i="7" s="1"/>
  <c r="K36" i="5"/>
  <c r="J11" i="7" s="1"/>
  <c r="J12" i="7" s="1"/>
  <c r="J18" i="7" s="1"/>
  <c r="G36" i="5"/>
  <c r="F11" i="7" s="1"/>
  <c r="F12" i="7" s="1"/>
  <c r="F18" i="7" s="1"/>
  <c r="N36" i="5"/>
  <c r="M11" i="7" s="1"/>
  <c r="M12" i="7" s="1"/>
  <c r="M18" i="7" s="1"/>
  <c r="A25" i="9"/>
  <c r="A26" i="9" s="1"/>
  <c r="A27" i="9" s="1"/>
  <c r="A28" i="9" s="1"/>
  <c r="C28" i="9" s="1"/>
  <c r="C26" i="9"/>
  <c r="P16" i="16"/>
  <c r="P40" i="5"/>
  <c r="O11" i="9" s="1"/>
  <c r="O12" i="9" s="1"/>
  <c r="O18" i="9" s="1"/>
  <c r="L40" i="5"/>
  <c r="K11" i="9" s="1"/>
  <c r="K12" i="9" s="1"/>
  <c r="K18" i="9" s="1"/>
  <c r="H40" i="5"/>
  <c r="G11" i="9" s="1"/>
  <c r="G12" i="9" s="1"/>
  <c r="G18" i="9" s="1"/>
  <c r="M40" i="5"/>
  <c r="L11" i="9" s="1"/>
  <c r="L12" i="9" s="1"/>
  <c r="L18" i="9" s="1"/>
  <c r="E40" i="5"/>
  <c r="O40" i="5"/>
  <c r="N11" i="9" s="1"/>
  <c r="N12" i="9" s="1"/>
  <c r="N18" i="9" s="1"/>
  <c r="K40" i="5"/>
  <c r="J11" i="9" s="1"/>
  <c r="J12" i="9" s="1"/>
  <c r="J18" i="9" s="1"/>
  <c r="G40" i="5"/>
  <c r="F11" i="9" s="1"/>
  <c r="F12" i="9" s="1"/>
  <c r="F18" i="9" s="1"/>
  <c r="I40" i="5"/>
  <c r="H11" i="9" s="1"/>
  <c r="H12" i="9" s="1"/>
  <c r="H18" i="9" s="1"/>
  <c r="N40" i="5"/>
  <c r="M11" i="9" s="1"/>
  <c r="M12" i="9" s="1"/>
  <c r="M18" i="9" s="1"/>
  <c r="J40" i="5"/>
  <c r="I11" i="9" s="1"/>
  <c r="I12" i="9" s="1"/>
  <c r="I18" i="9" s="1"/>
  <c r="F40" i="5"/>
  <c r="E11" i="9" s="1"/>
  <c r="E12" i="9" s="1"/>
  <c r="E18" i="9" s="1"/>
  <c r="A17" i="15"/>
  <c r="A18" i="15" s="1"/>
  <c r="C18" i="15"/>
  <c r="D11" i="12"/>
  <c r="Q44" i="6"/>
  <c r="A21" i="1"/>
  <c r="A22" i="1" s="1"/>
  <c r="C22" i="1"/>
  <c r="L18" i="10"/>
  <c r="E56" i="6"/>
  <c r="C16" i="17"/>
  <c r="H18" i="12"/>
  <c r="K18" i="12"/>
  <c r="M18" i="12"/>
  <c r="P16" i="10"/>
  <c r="O56" i="5"/>
  <c r="N11" i="17" s="1"/>
  <c r="N12" i="17" s="1"/>
  <c r="N18" i="17" s="1"/>
  <c r="K56" i="5"/>
  <c r="J11" i="17" s="1"/>
  <c r="J12" i="17" s="1"/>
  <c r="J18" i="17" s="1"/>
  <c r="G56" i="5"/>
  <c r="F11" i="17" s="1"/>
  <c r="F12" i="17" s="1"/>
  <c r="F18" i="17" s="1"/>
  <c r="M56" i="5"/>
  <c r="L11" i="17" s="1"/>
  <c r="L12" i="17" s="1"/>
  <c r="L18" i="17" s="1"/>
  <c r="I56" i="5"/>
  <c r="H11" i="17" s="1"/>
  <c r="H12" i="17" s="1"/>
  <c r="H18" i="17" s="1"/>
  <c r="E56" i="5"/>
  <c r="N56" i="5"/>
  <c r="M11" i="17" s="1"/>
  <c r="M12" i="17" s="1"/>
  <c r="M18" i="17" s="1"/>
  <c r="F56" i="5"/>
  <c r="E11" i="17" s="1"/>
  <c r="E12" i="17" s="1"/>
  <c r="E18" i="17" s="1"/>
  <c r="H56" i="5"/>
  <c r="G11" i="17" s="1"/>
  <c r="G12" i="17" s="1"/>
  <c r="G18" i="17" s="1"/>
  <c r="L56" i="5"/>
  <c r="K11" i="17" s="1"/>
  <c r="K12" i="17" s="1"/>
  <c r="K18" i="17" s="1"/>
  <c r="P56" i="5"/>
  <c r="O11" i="17" s="1"/>
  <c r="O12" i="17" s="1"/>
  <c r="O18" i="17" s="1"/>
  <c r="J56" i="5"/>
  <c r="I11" i="17" s="1"/>
  <c r="I12" i="17" s="1"/>
  <c r="I18" i="17" s="1"/>
  <c r="C16" i="13"/>
  <c r="P16" i="15"/>
  <c r="A19" i="11" l="1"/>
  <c r="A20" i="11" s="1"/>
  <c r="A21" i="11" s="1"/>
  <c r="A22" i="11" s="1"/>
  <c r="A23" i="11" s="1"/>
  <c r="A24" i="11" s="1"/>
  <c r="P11" i="16"/>
  <c r="D12" i="16"/>
  <c r="A24" i="6"/>
  <c r="A25" i="6" s="1"/>
  <c r="A26" i="6" s="1"/>
  <c r="A27" i="6" s="1"/>
  <c r="A19" i="16"/>
  <c r="A20" i="16" s="1"/>
  <c r="A21" i="16" s="1"/>
  <c r="A22" i="16" s="1"/>
  <c r="A23" i="16" s="1"/>
  <c r="A24" i="16" s="1"/>
  <c r="P11" i="12"/>
  <c r="D12" i="12"/>
  <c r="A19" i="12"/>
  <c r="A20" i="12" s="1"/>
  <c r="A21" i="12" s="1"/>
  <c r="A22" i="12" s="1"/>
  <c r="A23" i="12" s="1"/>
  <c r="A24" i="12" s="1"/>
  <c r="C20" i="3"/>
  <c r="D11" i="15"/>
  <c r="Q52" i="5"/>
  <c r="P11" i="8"/>
  <c r="D12" i="8"/>
  <c r="A17" i="7"/>
  <c r="A18" i="7" s="1"/>
  <c r="C18" i="7"/>
  <c r="A19" i="17"/>
  <c r="A20" i="17" s="1"/>
  <c r="A21" i="17" s="1"/>
  <c r="A22" i="17" s="1"/>
  <c r="A23" i="17" s="1"/>
  <c r="A24" i="17" s="1"/>
  <c r="A19" i="13"/>
  <c r="A20" i="13" s="1"/>
  <c r="A21" i="13" s="1"/>
  <c r="A22" i="13" s="1"/>
  <c r="A23" i="13" s="1"/>
  <c r="A24" i="13" s="1"/>
  <c r="D11" i="17"/>
  <c r="Q56" i="5"/>
  <c r="A24" i="5"/>
  <c r="A25" i="5" s="1"/>
  <c r="A26" i="5" s="1"/>
  <c r="A27" i="5" s="1"/>
  <c r="A21" i="3"/>
  <c r="A22" i="3" s="1"/>
  <c r="C22" i="3"/>
  <c r="D11" i="11"/>
  <c r="Q44" i="5"/>
  <c r="D11" i="18"/>
  <c r="Q56" i="6"/>
  <c r="D11" i="7"/>
  <c r="Q36" i="5"/>
  <c r="Q36" i="6"/>
  <c r="A19" i="15"/>
  <c r="A20" i="15" s="1"/>
  <c r="A21" i="15" s="1"/>
  <c r="A22" i="15" s="1"/>
  <c r="A23" i="15" s="1"/>
  <c r="A24" i="15" s="1"/>
  <c r="D11" i="9"/>
  <c r="Q40" i="5"/>
  <c r="P11" i="10"/>
  <c r="D12" i="10"/>
  <c r="A19" i="14"/>
  <c r="A20" i="14" s="1"/>
  <c r="A21" i="14" s="1"/>
  <c r="A22" i="14" s="1"/>
  <c r="A23" i="14" s="1"/>
  <c r="A24" i="14" s="1"/>
  <c r="C22" i="18"/>
  <c r="A19" i="18"/>
  <c r="A20" i="18" s="1"/>
  <c r="A21" i="18" s="1"/>
  <c r="A22" i="18" s="1"/>
  <c r="A23" i="18" s="1"/>
  <c r="A24" i="18" s="1"/>
  <c r="A28" i="5" l="1"/>
  <c r="A29" i="5" s="1"/>
  <c r="A30" i="5" s="1"/>
  <c r="A31" i="5" s="1"/>
  <c r="C22" i="15"/>
  <c r="C22" i="17"/>
  <c r="P12" i="8"/>
  <c r="D18" i="8"/>
  <c r="A28" i="6"/>
  <c r="A29" i="6" s="1"/>
  <c r="A30" i="6" s="1"/>
  <c r="A31" i="6" s="1"/>
  <c r="P12" i="10"/>
  <c r="D18" i="10"/>
  <c r="A25" i="13"/>
  <c r="A26" i="13" s="1"/>
  <c r="A27" i="13" s="1"/>
  <c r="A28" i="13" s="1"/>
  <c r="C28" i="13" s="1"/>
  <c r="C26" i="13"/>
  <c r="P11" i="15"/>
  <c r="D12" i="15"/>
  <c r="C22" i="14"/>
  <c r="P11" i="18"/>
  <c r="D12" i="18"/>
  <c r="P11" i="17"/>
  <c r="D12" i="17"/>
  <c r="A25" i="17"/>
  <c r="A26" i="17" s="1"/>
  <c r="A27" i="17" s="1"/>
  <c r="A28" i="17" s="1"/>
  <c r="C28" i="17" s="1"/>
  <c r="C26" i="17"/>
  <c r="A25" i="12"/>
  <c r="A26" i="12" s="1"/>
  <c r="A27" i="12" s="1"/>
  <c r="A28" i="12" s="1"/>
  <c r="C28" i="12" s="1"/>
  <c r="C26" i="12"/>
  <c r="C22" i="16"/>
  <c r="P12" i="16"/>
  <c r="D18" i="16"/>
  <c r="C22" i="11"/>
  <c r="A25" i="15"/>
  <c r="A26" i="15" s="1"/>
  <c r="A27" i="15" s="1"/>
  <c r="A28" i="15" s="1"/>
  <c r="C28" i="15" s="1"/>
  <c r="C26" i="15"/>
  <c r="P11" i="7"/>
  <c r="D12" i="7"/>
  <c r="P11" i="11"/>
  <c r="D12" i="11"/>
  <c r="A19" i="7"/>
  <c r="A20" i="7" s="1"/>
  <c r="A21" i="7" s="1"/>
  <c r="A22" i="7" s="1"/>
  <c r="A23" i="7" s="1"/>
  <c r="A24" i="7" s="1"/>
  <c r="C22" i="7"/>
  <c r="P12" i="12"/>
  <c r="D18" i="12"/>
  <c r="A25" i="18"/>
  <c r="A26" i="18" s="1"/>
  <c r="A27" i="18" s="1"/>
  <c r="A28" i="18" s="1"/>
  <c r="C28" i="18" s="1"/>
  <c r="C26" i="18"/>
  <c r="A25" i="14"/>
  <c r="A26" i="14" s="1"/>
  <c r="A27" i="14" s="1"/>
  <c r="A28" i="14" s="1"/>
  <c r="C28" i="14" s="1"/>
  <c r="C26" i="14"/>
  <c r="P11" i="9"/>
  <c r="D12" i="9"/>
  <c r="C22" i="13"/>
  <c r="C22" i="12"/>
  <c r="A25" i="16"/>
  <c r="A26" i="16" s="1"/>
  <c r="A27" i="16" s="1"/>
  <c r="A28" i="16" s="1"/>
  <c r="C28" i="16" s="1"/>
  <c r="C26" i="16"/>
  <c r="A25" i="11"/>
  <c r="A26" i="11" s="1"/>
  <c r="A27" i="11" s="1"/>
  <c r="A28" i="11" s="1"/>
  <c r="C28" i="11" s="1"/>
  <c r="C26" i="11"/>
  <c r="D18" i="18" l="1"/>
  <c r="P12" i="18"/>
  <c r="A25" i="7"/>
  <c r="A26" i="7" s="1"/>
  <c r="A27" i="7" s="1"/>
  <c r="A28" i="7" s="1"/>
  <c r="C28" i="7" s="1"/>
  <c r="C26" i="7"/>
  <c r="P18" i="16"/>
  <c r="P12" i="15"/>
  <c r="D18" i="15"/>
  <c r="P18" i="10"/>
  <c r="P18" i="8"/>
  <c r="P12" i="11"/>
  <c r="D18" i="11"/>
  <c r="A32" i="6"/>
  <c r="A33" i="6" s="1"/>
  <c r="A34" i="6" s="1"/>
  <c r="A35" i="6" s="1"/>
  <c r="A32" i="5"/>
  <c r="A33" i="5" s="1"/>
  <c r="A34" i="5" s="1"/>
  <c r="A35" i="5" s="1"/>
  <c r="P18" i="12"/>
  <c r="P12" i="9"/>
  <c r="D18" i="9"/>
  <c r="D18" i="7"/>
  <c r="P12" i="7"/>
  <c r="P12" i="17"/>
  <c r="D18" i="17"/>
  <c r="P18" i="9" l="1"/>
  <c r="P18" i="11"/>
  <c r="A36" i="6"/>
  <c r="A37" i="6" s="1"/>
  <c r="A38" i="6" s="1"/>
  <c r="A39" i="6" s="1"/>
  <c r="D36" i="6"/>
  <c r="P18" i="15"/>
  <c r="P18" i="7"/>
  <c r="P18" i="17"/>
  <c r="A36" i="5"/>
  <c r="A37" i="5" s="1"/>
  <c r="A38" i="5" s="1"/>
  <c r="A39" i="5" s="1"/>
  <c r="D36" i="5"/>
  <c r="P18" i="18"/>
  <c r="A40" i="5" l="1"/>
  <c r="A41" i="5" s="1"/>
  <c r="A42" i="5" s="1"/>
  <c r="A43" i="5" s="1"/>
  <c r="D40" i="5"/>
  <c r="A40" i="6"/>
  <c r="A41" i="6" s="1"/>
  <c r="A42" i="6" s="1"/>
  <c r="A43" i="6" s="1"/>
  <c r="D40" i="6"/>
  <c r="A44" i="6" l="1"/>
  <c r="A45" i="6" s="1"/>
  <c r="A46" i="6" s="1"/>
  <c r="A47" i="6" s="1"/>
  <c r="D44" i="6"/>
  <c r="A44" i="5"/>
  <c r="A45" i="5" s="1"/>
  <c r="A46" i="5" s="1"/>
  <c r="A47" i="5" s="1"/>
  <c r="D44" i="5"/>
  <c r="A48" i="5" l="1"/>
  <c r="A49" i="5" s="1"/>
  <c r="A50" i="5" s="1"/>
  <c r="A51" i="5" s="1"/>
  <c r="D48" i="5"/>
  <c r="A48" i="6"/>
  <c r="A49" i="6" s="1"/>
  <c r="A50" i="6" s="1"/>
  <c r="A51" i="6" s="1"/>
  <c r="D48" i="6"/>
  <c r="A52" i="6" l="1"/>
  <c r="A53" i="6" s="1"/>
  <c r="A54" i="6" s="1"/>
  <c r="A55" i="6" s="1"/>
  <c r="D52" i="6"/>
  <c r="A52" i="5"/>
  <c r="A53" i="5" s="1"/>
  <c r="A54" i="5" s="1"/>
  <c r="A55" i="5" s="1"/>
  <c r="D52" i="5"/>
  <c r="A56" i="5" l="1"/>
  <c r="D56" i="5"/>
  <c r="A56" i="6"/>
  <c r="D56" i="6"/>
  <c r="D22" i="8" l="1"/>
  <c r="E22" i="8" l="1"/>
  <c r="D28" i="8"/>
  <c r="E28" i="8" s="1"/>
  <c r="F22" i="8" l="1"/>
  <c r="G22" i="8" s="1"/>
  <c r="H22" i="8" l="1"/>
  <c r="F28" i="8"/>
  <c r="G28" i="8" s="1"/>
  <c r="H28" i="8" l="1"/>
  <c r="I28" i="8" l="1"/>
  <c r="J28" i="8" s="1"/>
  <c r="K28" i="8" s="1"/>
  <c r="I22" i="8" l="1"/>
  <c r="J22" i="8" s="1"/>
  <c r="K22" i="8" s="1"/>
  <c r="L28" i="8" l="1"/>
  <c r="M28" i="8" l="1"/>
  <c r="L22" i="8"/>
  <c r="N28" i="8" l="1"/>
  <c r="O28" i="8" s="1"/>
  <c r="P20" i="8"/>
  <c r="M22" i="8"/>
  <c r="N22" i="8" s="1"/>
  <c r="O22" i="8" s="1"/>
  <c r="D22" i="17" l="1"/>
  <c r="D22" i="18"/>
  <c r="D22" i="16" l="1"/>
  <c r="D22" i="15"/>
  <c r="D28" i="17"/>
  <c r="E22" i="17"/>
  <c r="D28" i="18"/>
  <c r="D22" i="12"/>
  <c r="D28" i="12" l="1"/>
  <c r="E22" i="12"/>
  <c r="F22" i="12" s="1"/>
  <c r="D28" i="16"/>
  <c r="F22" i="17"/>
  <c r="G22" i="17" s="1"/>
  <c r="E28" i="17"/>
  <c r="F28" i="17" s="1"/>
  <c r="D22" i="10"/>
  <c r="E22" i="18"/>
  <c r="F22" i="18" s="1"/>
  <c r="D28" i="15"/>
  <c r="D22" i="11"/>
  <c r="E22" i="16"/>
  <c r="E28" i="18"/>
  <c r="F28" i="18" s="1"/>
  <c r="F22" i="16" l="1"/>
  <c r="D28" i="11"/>
  <c r="H22" i="17"/>
  <c r="I22" i="17" s="1"/>
  <c r="J22" i="17" s="1"/>
  <c r="E28" i="15"/>
  <c r="F28" i="15" s="1"/>
  <c r="G22" i="12"/>
  <c r="H22" i="12" s="1"/>
  <c r="E28" i="12"/>
  <c r="F28" i="12" s="1"/>
  <c r="G28" i="12" s="1"/>
  <c r="H28" i="12" s="1"/>
  <c r="G28" i="18"/>
  <c r="H28" i="18" s="1"/>
  <c r="E22" i="15"/>
  <c r="F22" i="15" s="1"/>
  <c r="D28" i="10"/>
  <c r="G28" i="17"/>
  <c r="E28" i="16"/>
  <c r="F28" i="16" s="1"/>
  <c r="G28" i="15" l="1"/>
  <c r="E28" i="10"/>
  <c r="F28" i="10" s="1"/>
  <c r="G28" i="10" s="1"/>
  <c r="G22" i="15"/>
  <c r="G22" i="16"/>
  <c r="H28" i="17"/>
  <c r="I28" i="17" s="1"/>
  <c r="J28" i="17" s="1"/>
  <c r="G22" i="18"/>
  <c r="H22" i="18" s="1"/>
  <c r="I22" i="18" s="1"/>
  <c r="J22" i="18" s="1"/>
  <c r="E22" i="11"/>
  <c r="F22" i="11" s="1"/>
  <c r="G28" i="16"/>
  <c r="I28" i="18"/>
  <c r="J28" i="18" s="1"/>
  <c r="E22" i="10"/>
  <c r="F22" i="10" s="1"/>
  <c r="G22" i="10" s="1"/>
  <c r="E28" i="11"/>
  <c r="F28" i="11" s="1"/>
  <c r="K22" i="17" l="1"/>
  <c r="I22" i="12"/>
  <c r="J22" i="12" s="1"/>
  <c r="H22" i="16"/>
  <c r="I28" i="12"/>
  <c r="J28" i="12" s="1"/>
  <c r="K28" i="18"/>
  <c r="H22" i="10"/>
  <c r="H28" i="10"/>
  <c r="I28" i="10" s="1"/>
  <c r="J28" i="10" s="1"/>
  <c r="K22" i="18"/>
  <c r="H22" i="15"/>
  <c r="I22" i="15" s="1"/>
  <c r="H28" i="15"/>
  <c r="H28" i="16"/>
  <c r="G28" i="11"/>
  <c r="K28" i="17"/>
  <c r="L28" i="17" s="1"/>
  <c r="M28" i="17" l="1"/>
  <c r="I28" i="15"/>
  <c r="J28" i="15" s="1"/>
  <c r="K28" i="15" s="1"/>
  <c r="I22" i="10"/>
  <c r="J22" i="10" s="1"/>
  <c r="K28" i="12"/>
  <c r="L28" i="12" s="1"/>
  <c r="L22" i="17"/>
  <c r="M22" i="17" s="1"/>
  <c r="H28" i="11"/>
  <c r="I28" i="11" s="1"/>
  <c r="K28" i="10"/>
  <c r="G22" i="11"/>
  <c r="H22" i="11" s="1"/>
  <c r="I22" i="11" s="1"/>
  <c r="L28" i="18"/>
  <c r="M28" i="18" s="1"/>
  <c r="J22" i="15"/>
  <c r="K22" i="15" s="1"/>
  <c r="I28" i="16"/>
  <c r="K22" i="12"/>
  <c r="L22" i="12" s="1"/>
  <c r="J28" i="16" l="1"/>
  <c r="K28" i="16" s="1"/>
  <c r="M28" i="12"/>
  <c r="N28" i="12" s="1"/>
  <c r="O28" i="12" s="1"/>
  <c r="P20" i="17"/>
  <c r="L22" i="18"/>
  <c r="M22" i="18" s="1"/>
  <c r="I22" i="16"/>
  <c r="J28" i="11"/>
  <c r="P20" i="12"/>
  <c r="P20" i="18"/>
  <c r="L22" i="15"/>
  <c r="K22" i="10"/>
  <c r="N28" i="18"/>
  <c r="O28" i="18" s="1"/>
  <c r="M22" i="12"/>
  <c r="N22" i="12" s="1"/>
  <c r="O22" i="12" s="1"/>
  <c r="L28" i="15"/>
  <c r="M28" i="15" s="1"/>
  <c r="L28" i="10" l="1"/>
  <c r="L28" i="16"/>
  <c r="J22" i="11"/>
  <c r="M22" i="15"/>
  <c r="N22" i="18"/>
  <c r="O22" i="18" s="1"/>
  <c r="N28" i="15"/>
  <c r="N28" i="17"/>
  <c r="O28" i="17" s="1"/>
  <c r="K28" i="11"/>
  <c r="P20" i="15"/>
  <c r="N22" i="17"/>
  <c r="O22" i="17" s="1"/>
  <c r="J22" i="16"/>
  <c r="K22" i="16" s="1"/>
  <c r="M28" i="10" l="1"/>
  <c r="L22" i="16"/>
  <c r="N22" i="15"/>
  <c r="O22" i="15" s="1"/>
  <c r="M28" i="16"/>
  <c r="O28" i="15"/>
  <c r="L22" i="10"/>
  <c r="M22" i="10" s="1"/>
  <c r="N22" i="10" s="1"/>
  <c r="O22" i="10" s="1"/>
  <c r="L28" i="11"/>
  <c r="M28" i="11" s="1"/>
  <c r="K22" i="11"/>
  <c r="L22" i="11" s="1"/>
  <c r="M22" i="11" s="1"/>
  <c r="N28" i="16" l="1"/>
  <c r="O28" i="16" s="1"/>
  <c r="P20" i="10"/>
  <c r="M22" i="16"/>
  <c r="N22" i="16" s="1"/>
  <c r="O22" i="16" s="1"/>
  <c r="N28" i="11"/>
  <c r="O28" i="11" s="1"/>
  <c r="N28" i="10"/>
  <c r="O28" i="10" s="1"/>
  <c r="N22" i="11"/>
  <c r="O22" i="11" s="1"/>
  <c r="P20" i="11"/>
  <c r="P20" i="16" l="1"/>
  <c r="D22" i="7" l="1"/>
  <c r="D28" i="7" l="1"/>
  <c r="D22" i="9" l="1"/>
  <c r="E22" i="7"/>
  <c r="E28" i="7"/>
  <c r="F28" i="7" l="1"/>
  <c r="D28" i="9"/>
  <c r="E28" i="9" s="1"/>
  <c r="E22" i="9"/>
  <c r="F22" i="9" l="1"/>
  <c r="G28" i="7"/>
  <c r="H28" i="7" s="1"/>
  <c r="F28" i="9"/>
  <c r="F22" i="7"/>
  <c r="G22" i="7" s="1"/>
  <c r="H22" i="7" s="1"/>
  <c r="I28" i="7" l="1"/>
  <c r="G28" i="9"/>
  <c r="G22" i="9"/>
  <c r="H22" i="9" s="1"/>
  <c r="I22" i="9" s="1"/>
  <c r="I22" i="7" l="1"/>
  <c r="H28" i="9"/>
  <c r="I28" i="9" s="1"/>
  <c r="J28" i="9" s="1"/>
  <c r="J22" i="9"/>
  <c r="J28" i="7"/>
  <c r="K28" i="9" l="1"/>
  <c r="K22" i="9"/>
  <c r="J22" i="7"/>
  <c r="K28" i="7"/>
  <c r="L28" i="7" l="1"/>
  <c r="M28" i="7" s="1"/>
  <c r="L28" i="9"/>
  <c r="K22" i="7"/>
  <c r="L22" i="7" s="1"/>
  <c r="M22" i="7" s="1"/>
  <c r="M28" i="9" l="1"/>
  <c r="L22" i="9"/>
  <c r="M22" i="9" s="1"/>
  <c r="P20" i="7" l="1"/>
  <c r="P20" i="9" l="1"/>
  <c r="N22" i="7"/>
  <c r="O22" i="7" s="1"/>
  <c r="N28" i="7"/>
  <c r="O28" i="7" s="1"/>
  <c r="N28" i="9" l="1"/>
  <c r="O28" i="9" s="1"/>
  <c r="N22" i="9"/>
  <c r="O22" i="9" s="1"/>
</calcChain>
</file>

<file path=xl/sharedStrings.xml><?xml version="1.0" encoding="utf-8"?>
<sst xmlns="http://schemas.openxmlformats.org/spreadsheetml/2006/main" count="1186" uniqueCount="142">
  <si>
    <t>Puget Sound Energy</t>
  </si>
  <si>
    <t>Electric Decoupling Mechanism</t>
  </si>
  <si>
    <t>Development of Decoupled Delivery and Power Cost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</si>
  <si>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</si>
  <si>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</si>
  <si>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</si>
  <si>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</si>
  <si>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</si>
  <si>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</si>
  <si>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</si>
  <si>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</si>
  <si>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40, 46 &amp; 49</t>
  </si>
  <si>
    <t>12 &amp; 26</t>
  </si>
  <si>
    <t>10 &amp; 31</t>
  </si>
  <si>
    <t>7A, 11, 25 &amp; 29</t>
  </si>
  <si>
    <t>46 &amp; 49</t>
  </si>
  <si>
    <t>(a)</t>
  </si>
  <si>
    <t>(b)</t>
  </si>
  <si>
    <t>(c)</t>
  </si>
  <si>
    <t>(d)</t>
  </si>
  <si>
    <t>(e) = Σ (i thru k)</t>
  </si>
  <si>
    <t>(f) = Σ (l &amp; m)</t>
  </si>
  <si>
    <t>(g)</t>
  </si>
  <si>
    <t>(h)</t>
  </si>
  <si>
    <t>(i)</t>
  </si>
  <si>
    <t>(j)</t>
  </si>
  <si>
    <t>(k)</t>
  </si>
  <si>
    <t>(l)</t>
  </si>
  <si>
    <t>(m)</t>
  </si>
  <si>
    <t>Delivery Revenue:</t>
  </si>
  <si>
    <t>Total Proforma Revenue</t>
  </si>
  <si>
    <t>Exhibit JAP-15</t>
  </si>
  <si>
    <t xml:space="preserve">   Allocated Power Costs</t>
  </si>
  <si>
    <t>Work Paper</t>
  </si>
  <si>
    <t>Net Proforma Revenue</t>
  </si>
  <si>
    <t xml:space="preserve">   Basic Charge Revenue</t>
  </si>
  <si>
    <t>Net Proforma Delivery Revenue</t>
  </si>
  <si>
    <t>Power Cost Revenue:</t>
  </si>
  <si>
    <t>Total Allocated Power Costs</t>
  </si>
  <si>
    <t xml:space="preserve">   Allocated Variable Power Costs</t>
  </si>
  <si>
    <t>Net Proforma Fixed Power Costs</t>
  </si>
  <si>
    <t>Development of Allowed Delivery Revenue &amp; Fixed Power Cost Revenue Per Customer</t>
  </si>
  <si>
    <t>(e)</t>
  </si>
  <si>
    <t>(f)</t>
  </si>
  <si>
    <t>Test Year Delivery Revenue</t>
  </si>
  <si>
    <t>JAP-33 Page 1</t>
  </si>
  <si>
    <t>Test Year Customers</t>
  </si>
  <si>
    <t>UE-17XXXX WP</t>
  </si>
  <si>
    <t>Annual Allowed Delivery Revenue Per Customer</t>
  </si>
  <si>
    <t>Test Year Fixed Power Cost Revenue</t>
  </si>
  <si>
    <t>Annual Allowed Fixed Power Cost Revenue Per Customer</t>
  </si>
  <si>
    <t>Annual Allowed Delivery &amp; Fixed Power Cost Revenue Per Customer</t>
  </si>
  <si>
    <t>Development of Delivery Revenue &amp; Fixed Power Cost Revenue Per Unit Rates ($/kWh)</t>
  </si>
  <si>
    <t>Test Year Base Sales (kWh)</t>
  </si>
  <si>
    <t>Volumetric Delivery Revenue Per Unit ($/kWh)</t>
  </si>
  <si>
    <t>Volumetric Fixed Power Cost Revenue Per Unit ($/kWh)</t>
  </si>
  <si>
    <t>Volumetric Delivery &amp; Fixed Power Cost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</si>
  <si>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</si>
  <si>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</si>
  <si>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</si>
  <si>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</si>
  <si>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</si>
  <si>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</si>
  <si>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</si>
  <si>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</si>
  <si>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</si>
  <si>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</si>
  <si>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</si>
  <si>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</si>
  <si>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</si>
  <si>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</si>
  <si>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</si>
  <si>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</si>
  <si>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</si>
  <si>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</si>
  <si>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</si>
  <si>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</si>
  <si>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</si>
  <si>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</si>
  <si>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</si>
  <si>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</si>
  <si>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</si>
  <si>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</si>
  <si>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Sales</t>
  </si>
  <si>
    <t>Schedule 7</t>
  </si>
  <si>
    <t>Weather-Normalized kWh Sales (Oct15-Sep16)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</si>
  <si>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</si>
  <si>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</si>
  <si>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</si>
  <si>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</si>
  <si>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</si>
  <si>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</si>
  <si>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Schedules 40, 46 &amp; 49</t>
  </si>
  <si>
    <t>% of (C(o):R(14))</t>
  </si>
  <si>
    <t>Schedules 12 &amp; 26</t>
  </si>
  <si>
    <t>Demand Charge Revenue (Oct15-Sep16)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</si>
  <si>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</si>
  <si>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</si>
  <si>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</si>
  <si>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</si>
  <si>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</si>
  <si>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JAP-33 Page 2</t>
  </si>
  <si>
    <t>Development of Monthly Allowed Fixed Power Cost Revenue Per Customer</t>
  </si>
  <si>
    <t>Monthly Allowed Fixed Power Cost (FPC) Revenue Per Customer</t>
  </si>
  <si>
    <t>Allowed Fixed Power Cost Revenue Per Customer</t>
  </si>
  <si>
    <t>Monthly Allowed FPC Revenue Per Customer</t>
  </si>
  <si>
    <t>Delivery Revenue Deferral and Amortization Calculations</t>
  </si>
  <si>
    <t xml:space="preserve">Schedule 7   </t>
  </si>
  <si>
    <t>Total</t>
  </si>
  <si>
    <t>Actual Customers</t>
  </si>
  <si>
    <t>Forecast</t>
  </si>
  <si>
    <t>Monthly Allowed Volumetric Delivery RPC</t>
  </si>
  <si>
    <t>JAP-33 Page 4</t>
  </si>
  <si>
    <t>Allowed Volumetric Delivery Revenue</t>
  </si>
  <si>
    <t>Actual kWh</t>
  </si>
  <si>
    <t>Delivery Revenue Per Unit ($/kWh)</t>
  </si>
  <si>
    <t>JAP-33 Page 3</t>
  </si>
  <si>
    <t>Actual Volumetric Delivery Revenue</t>
  </si>
  <si>
    <t>Deferral</t>
  </si>
  <si>
    <t>Interest</t>
  </si>
  <si>
    <t>FERC Rate</t>
  </si>
  <si>
    <t>Cumulative Deferral &amp; Interest</t>
  </si>
  <si>
    <t>Deferral Amortization Rate ($/kWh)</t>
  </si>
  <si>
    <t>Illustrative</t>
  </si>
  <si>
    <t>Deferral Amortization</t>
  </si>
  <si>
    <t>Cumulative Deferral &amp; Interest Net of Amortization</t>
  </si>
  <si>
    <t>Note: Deferrals and amortizations will be booked net of revenue sensitive items on PSE's balance sheet.</t>
  </si>
  <si>
    <t>Fixed Power Cost Revenue Deferral and Amortization Calculations</t>
  </si>
  <si>
    <t>Monthly Allowed Fixed Power Cost RPC</t>
  </si>
  <si>
    <t>JAP-33 Page 4a</t>
  </si>
  <si>
    <t>Allowed Fixed Power Cost Revenue</t>
  </si>
  <si>
    <t>Fixed Power Cost Revenue Per Unit ($/kWh)</t>
  </si>
  <si>
    <t>Actual Fixed Power Cost Revenue</t>
  </si>
  <si>
    <t>Monthly Allowed Delivery RPC</t>
  </si>
  <si>
    <t>Allowed Delivery Revenue</t>
  </si>
  <si>
    <t>Actual Delivery Revenue</t>
  </si>
  <si>
    <t xml:space="preserve">Actual Demand KW </t>
  </si>
  <si>
    <t>Delivery Revenue Per Unit ($/KW)</t>
  </si>
  <si>
    <t>JAP-33 Page 3a</t>
  </si>
  <si>
    <t>Deferral Amortization Rate ($/KW)</t>
  </si>
  <si>
    <t>CONFIDENTIAL PER WAC 480-07-160</t>
  </si>
  <si>
    <t>████████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</si>
</sst>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  <numFmt numFmtId="168" formatCode="_(&quot;$&quot;* #,##0.00000_);_(&quot;$&quot;* \(#,##0.0000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########\-###\-###"/>
    <numFmt numFmtId="176" formatCode="0.00_)"/>
    <numFmt numFmtId="177" formatCode="&quot;$&quot;#,##0;\-&quot;$&quot;#,##0"/>
    <numFmt numFmtId="178" formatCode="_(&quot;$&quot;* #,##0.0000_);_(&quot;$&quot;* \(#,##0.0000\);_(&quot;$&quot;* &quot;-&quot;????_);_(@_)"/>
    <numFmt numFmtId="179" formatCode="_(* #,##0.0_);_(* \(#,##0.0\);_(* &quot;-&quot;_);_(@_)"/>
    <numFmt numFmtId="180" formatCode="&quot;$&quot;#,##0.00"/>
    <numFmt numFmtId="181" formatCode="General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color indexed="12"/>
      <name val="Times New Roman"/>
      <family val="1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LinePrinter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sz val="10"/>
      <name val="Calibri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422">
    <xf numFmtId="0" fontId="0" fillId="0" borderId="0"/>
    <xf numFmtId="0" fontId="8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0" fillId="0" borderId="0"/>
    <xf numFmtId="170" fontId="8" fillId="0" borderId="0">
      <alignment horizontal="left" wrapText="1"/>
    </xf>
    <xf numFmtId="170" fontId="8" fillId="0" borderId="0">
      <alignment horizontal="left" wrapText="1"/>
    </xf>
    <xf numFmtId="0" fontId="8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0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172" fontId="14" fillId="0" borderId="0" applyFill="0" applyBorder="0" applyAlignment="0"/>
    <xf numFmtId="41" fontId="8" fillId="21" borderId="0"/>
    <xf numFmtId="0" fontId="15" fillId="22" borderId="8" applyNumberFormat="0" applyAlignment="0" applyProtection="0"/>
    <xf numFmtId="41" fontId="8" fillId="23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20" fillId="0" borderId="0">
      <protection locked="0"/>
    </xf>
    <xf numFmtId="0" fontId="18" fillId="0" borderId="0"/>
    <xf numFmtId="0" fontId="21" fillId="0" borderId="0" applyNumberFormat="0" applyAlignment="0">
      <alignment horizontal="left"/>
    </xf>
    <xf numFmtId="0" fontId="22" fillId="0" borderId="0" applyNumberFormat="0" applyAlignment="0"/>
    <xf numFmtId="0" fontId="17" fillId="0" borderId="0"/>
    <xf numFmtId="0" fontId="18" fillId="0" borderId="0"/>
    <xf numFmtId="0" fontId="17" fillId="0" borderId="0"/>
    <xf numFmtId="0" fontId="1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8" fillId="0" borderId="0"/>
    <xf numFmtId="0" fontId="2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0" fontId="17" fillId="0" borderId="0"/>
    <xf numFmtId="0" fontId="24" fillId="0" borderId="0" applyFont="0" applyFill="0" applyBorder="0" applyAlignment="0" applyProtection="0">
      <alignment horizontal="left"/>
    </xf>
    <xf numFmtId="0" fontId="25" fillId="5" borderId="0" applyNumberFormat="0" applyBorder="0" applyAlignment="0" applyProtection="0"/>
    <xf numFmtId="38" fontId="26" fillId="23" borderId="0" applyNumberFormat="0" applyBorder="0" applyAlignment="0" applyProtection="0"/>
    <xf numFmtId="38" fontId="26" fillId="23" borderId="0" applyNumberFormat="0" applyBorder="0" applyAlignment="0" applyProtection="0"/>
    <xf numFmtId="38" fontId="26" fillId="23" borderId="0" applyNumberFormat="0" applyBorder="0" applyAlignment="0" applyProtection="0"/>
    <xf numFmtId="38" fontId="26" fillId="23" borderId="0" applyNumberFormat="0" applyBorder="0" applyAlignment="0" applyProtection="0"/>
    <xf numFmtId="38" fontId="26" fillId="23" borderId="0" applyNumberFormat="0" applyBorder="0" applyAlignment="0" applyProtection="0"/>
    <xf numFmtId="0" fontId="27" fillId="0" borderId="9" applyNumberFormat="0" applyAlignment="0" applyProtection="0">
      <alignment horizontal="left"/>
    </xf>
    <xf numFmtId="0" fontId="27" fillId="0" borderId="3">
      <alignment horizontal="left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8" fontId="28" fillId="0" borderId="0"/>
    <xf numFmtId="40" fontId="28" fillId="0" borderId="0"/>
    <xf numFmtId="10" fontId="26" fillId="21" borderId="10" applyNumberFormat="0" applyBorder="0" applyAlignment="0" applyProtection="0"/>
    <xf numFmtId="10" fontId="26" fillId="21" borderId="10" applyNumberFormat="0" applyBorder="0" applyAlignment="0" applyProtection="0"/>
    <xf numFmtId="10" fontId="26" fillId="21" borderId="10" applyNumberFormat="0" applyBorder="0" applyAlignment="0" applyProtection="0"/>
    <xf numFmtId="10" fontId="26" fillId="21" borderId="10" applyNumberFormat="0" applyBorder="0" applyAlignment="0" applyProtection="0"/>
    <xf numFmtId="10" fontId="26" fillId="21" borderId="10" applyNumberFormat="0" applyBorder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41" fontId="30" fillId="24" borderId="12">
      <alignment horizontal="left"/>
      <protection locked="0"/>
    </xf>
    <xf numFmtId="10" fontId="30" fillId="24" borderId="12">
      <alignment horizontal="right"/>
      <protection locked="0"/>
    </xf>
    <xf numFmtId="0" fontId="26" fillId="23" borderId="0"/>
    <xf numFmtId="3" fontId="31" fillId="0" borderId="0" applyFill="0" applyBorder="0" applyAlignment="0" applyProtection="0"/>
    <xf numFmtId="175" fontId="8" fillId="0" borderId="0"/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4" applyNumberFormat="0" applyFont="0" applyAlignment="0">
      <alignment horizontal="center"/>
    </xf>
    <xf numFmtId="44" fontId="2" fillId="0" borderId="14" applyNumberFormat="0" applyFont="0" applyAlignment="0">
      <alignment horizontal="center"/>
    </xf>
    <xf numFmtId="44" fontId="2" fillId="0" borderId="14" applyNumberFormat="0" applyFont="0" applyAlignment="0">
      <alignment horizontal="center"/>
    </xf>
    <xf numFmtId="44" fontId="2" fillId="0" borderId="14" applyNumberFormat="0" applyFont="0" applyAlignment="0">
      <alignment horizontal="center"/>
    </xf>
    <xf numFmtId="0" fontId="32" fillId="25" borderId="0" applyNumberFormat="0" applyBorder="0" applyAlignment="0" applyProtection="0"/>
    <xf numFmtId="37" fontId="33" fillId="0" borderId="0"/>
    <xf numFmtId="166" fontId="34" fillId="0" borderId="0" applyFont="0" applyAlignment="0" applyProtection="0"/>
    <xf numFmtId="176" fontId="35" fillId="0" borderId="0"/>
    <xf numFmtId="177" fontId="8" fillId="0" borderId="0"/>
    <xf numFmtId="177" fontId="8" fillId="0" borderId="0"/>
    <xf numFmtId="177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0" fillId="0" borderId="0"/>
    <xf numFmtId="169" fontId="8" fillId="0" borderId="0">
      <alignment horizontal="left" wrapText="1"/>
    </xf>
    <xf numFmtId="0" fontId="8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8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11" fillId="26" borderId="15" applyNumberFormat="0" applyFont="0" applyAlignment="0" applyProtection="0"/>
    <xf numFmtId="0" fontId="37" fillId="27" borderId="16" applyNumberFormat="0" applyAlignment="0" applyProtection="0"/>
    <xf numFmtId="0" fontId="17" fillId="0" borderId="0"/>
    <xf numFmtId="0" fontId="17" fillId="0" borderId="0"/>
    <xf numFmtId="0" fontId="18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12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28" borderId="12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8" fillId="0" borderId="17">
      <alignment horizontal="center"/>
    </xf>
    <xf numFmtId="3" fontId="36" fillId="0" borderId="0" applyFont="0" applyFill="0" applyBorder="0" applyAlignment="0" applyProtection="0"/>
    <xf numFmtId="0" fontId="36" fillId="29" borderId="0" applyNumberFormat="0" applyFont="0" applyBorder="0" applyAlignment="0" applyProtection="0"/>
    <xf numFmtId="0" fontId="18" fillId="0" borderId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42" fontId="8" fillId="21" borderId="0"/>
    <xf numFmtId="42" fontId="8" fillId="21" borderId="2">
      <alignment vertical="center"/>
    </xf>
    <xf numFmtId="0" fontId="2" fillId="21" borderId="1" applyNumberFormat="0">
      <alignment horizontal="center" vertical="center" wrapText="1"/>
    </xf>
    <xf numFmtId="10" fontId="8" fillId="21" borderId="0"/>
    <xf numFmtId="178" fontId="8" fillId="21" borderId="0"/>
    <xf numFmtId="166" fontId="28" fillId="0" borderId="0" applyBorder="0" applyAlignment="0"/>
    <xf numFmtId="42" fontId="8" fillId="21" borderId="18">
      <alignment horizontal="left"/>
    </xf>
    <xf numFmtId="178" fontId="41" fillId="21" borderId="18">
      <alignment horizontal="left"/>
    </xf>
    <xf numFmtId="14" fontId="42" fillId="0" borderId="0" applyNumberFormat="0" applyFill="0" applyBorder="0" applyAlignment="0" applyProtection="0">
      <alignment horizontal="left"/>
    </xf>
    <xf numFmtId="179" fontId="8" fillId="0" borderId="0" applyFont="0" applyFill="0" applyAlignment="0">
      <alignment horizontal="right"/>
    </xf>
    <xf numFmtId="4" fontId="43" fillId="24" borderId="16" applyNumberFormat="0" applyProtection="0">
      <alignment vertical="center"/>
    </xf>
    <xf numFmtId="4" fontId="44" fillId="24" borderId="16" applyNumberFormat="0" applyProtection="0">
      <alignment vertical="center"/>
    </xf>
    <xf numFmtId="4" fontId="43" fillId="24" borderId="16" applyNumberFormat="0" applyProtection="0">
      <alignment horizontal="left" vertical="center" indent="1"/>
    </xf>
    <xf numFmtId="4" fontId="43" fillId="24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4" fontId="43" fillId="31" borderId="16" applyNumberFormat="0" applyProtection="0">
      <alignment horizontal="right" vertical="center"/>
    </xf>
    <xf numFmtId="4" fontId="43" fillId="32" borderId="16" applyNumberFormat="0" applyProtection="0">
      <alignment horizontal="right" vertical="center"/>
    </xf>
    <xf numFmtId="4" fontId="43" fillId="33" borderId="16" applyNumberFormat="0" applyProtection="0">
      <alignment horizontal="right" vertical="center"/>
    </xf>
    <xf numFmtId="4" fontId="43" fillId="34" borderId="16" applyNumberFormat="0" applyProtection="0">
      <alignment horizontal="right" vertical="center"/>
    </xf>
    <xf numFmtId="4" fontId="43" fillId="35" borderId="16" applyNumberFormat="0" applyProtection="0">
      <alignment horizontal="right" vertical="center"/>
    </xf>
    <xf numFmtId="4" fontId="43" fillId="36" borderId="16" applyNumberFormat="0" applyProtection="0">
      <alignment horizontal="right" vertical="center"/>
    </xf>
    <xf numFmtId="4" fontId="43" fillId="37" borderId="16" applyNumberFormat="0" applyProtection="0">
      <alignment horizontal="right" vertical="center"/>
    </xf>
    <xf numFmtId="4" fontId="43" fillId="38" borderId="16" applyNumberFormat="0" applyProtection="0">
      <alignment horizontal="right" vertical="center"/>
    </xf>
    <xf numFmtId="4" fontId="43" fillId="39" borderId="16" applyNumberFormat="0" applyProtection="0">
      <alignment horizontal="right" vertical="center"/>
    </xf>
    <xf numFmtId="4" fontId="45" fillId="40" borderId="16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6" fillId="42" borderId="0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4" fontId="43" fillId="41" borderId="16" applyNumberFormat="0" applyProtection="0">
      <alignment horizontal="left" vertical="center" indent="1"/>
    </xf>
    <xf numFmtId="4" fontId="43" fillId="43" borderId="16" applyNumberFormat="0" applyProtection="0">
      <alignment horizontal="left" vertical="center" indent="1"/>
    </xf>
    <xf numFmtId="0" fontId="8" fillId="43" borderId="16" applyNumberFormat="0" applyProtection="0">
      <alignment horizontal="left" vertical="center" indent="1"/>
    </xf>
    <xf numFmtId="0" fontId="8" fillId="43" borderId="16" applyNumberFormat="0" applyProtection="0">
      <alignment horizontal="left" vertical="center" indent="1"/>
    </xf>
    <xf numFmtId="0" fontId="8" fillId="44" borderId="16" applyNumberFormat="0" applyProtection="0">
      <alignment horizontal="left" vertical="center" indent="1"/>
    </xf>
    <xf numFmtId="0" fontId="8" fillId="44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4" fontId="43" fillId="45" borderId="16" applyNumberFormat="0" applyProtection="0">
      <alignment vertical="center"/>
    </xf>
    <xf numFmtId="4" fontId="44" fillId="45" borderId="16" applyNumberFormat="0" applyProtection="0">
      <alignment vertical="center"/>
    </xf>
    <xf numFmtId="4" fontId="43" fillId="45" borderId="16" applyNumberFormat="0" applyProtection="0">
      <alignment horizontal="left" vertical="center" indent="1"/>
    </xf>
    <xf numFmtId="4" fontId="43" fillId="45" borderId="16" applyNumberFormat="0" applyProtection="0">
      <alignment horizontal="left" vertical="center" indent="1"/>
    </xf>
    <xf numFmtId="4" fontId="43" fillId="41" borderId="16" applyNumberFormat="0" applyProtection="0">
      <alignment horizontal="right" vertical="center"/>
    </xf>
    <xf numFmtId="4" fontId="44" fillId="41" borderId="16" applyNumberFormat="0" applyProtection="0">
      <alignment horizontal="right" vertical="center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47" fillId="0" borderId="0"/>
    <xf numFmtId="4" fontId="48" fillId="41" borderId="16" applyNumberFormat="0" applyProtection="0">
      <alignment horizontal="right" vertical="center"/>
    </xf>
    <xf numFmtId="39" fontId="8" fillId="46" borderId="0"/>
    <xf numFmtId="38" fontId="26" fillId="0" borderId="20"/>
    <xf numFmtId="38" fontId="26" fillId="0" borderId="20"/>
    <xf numFmtId="38" fontId="26" fillId="0" borderId="20"/>
    <xf numFmtId="38" fontId="26" fillId="0" borderId="20"/>
    <xf numFmtId="38" fontId="26" fillId="0" borderId="20"/>
    <xf numFmtId="38" fontId="28" fillId="0" borderId="18"/>
    <xf numFmtId="39" fontId="42" fillId="47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40" fontId="49" fillId="0" borderId="0" applyBorder="0">
      <alignment horizontal="right"/>
    </xf>
    <xf numFmtId="41" fontId="50" fillId="21" borderId="0">
      <alignment horizontal="left"/>
    </xf>
    <xf numFmtId="180" fontId="51" fillId="21" borderId="0">
      <alignment horizontal="left" vertical="center"/>
    </xf>
    <xf numFmtId="0" fontId="2" fillId="21" borderId="0">
      <alignment horizontal="left" wrapText="1"/>
    </xf>
    <xf numFmtId="0" fontId="52" fillId="0" borderId="0">
      <alignment horizontal="left" vertical="center"/>
    </xf>
    <xf numFmtId="0" fontId="16" fillId="0" borderId="21" applyNumberFormat="0" applyFont="0" applyFill="0" applyAlignment="0" applyProtection="0"/>
    <xf numFmtId="0" fontId="18" fillId="0" borderId="22"/>
    <xf numFmtId="181" fontId="53" fillId="0" borderId="0">
      <alignment horizontal="left"/>
    </xf>
    <xf numFmtId="0" fontId="54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wrapText="1"/>
    </xf>
    <xf numFmtId="41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64" fontId="5" fillId="0" borderId="0" xfId="0" applyNumberFormat="1" applyFont="1" applyFill="1"/>
    <xf numFmtId="164" fontId="3" fillId="0" borderId="0" xfId="0" applyNumberFormat="1" applyFont="1" applyFill="1"/>
    <xf numFmtId="0" fontId="3" fillId="0" borderId="0" xfId="0" quotePrefix="1" applyFont="1" applyFill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7" fillId="0" borderId="0" xfId="0" applyFont="1" applyFill="1"/>
    <xf numFmtId="166" fontId="5" fillId="0" borderId="0" xfId="0" applyNumberFormat="1" applyFont="1" applyFill="1" applyBorder="1"/>
    <xf numFmtId="166" fontId="3" fillId="0" borderId="0" xfId="0" applyNumberFormat="1" applyFont="1" applyFill="1" applyBorder="1"/>
    <xf numFmtId="44" fontId="3" fillId="0" borderId="3" xfId="0" applyNumberFormat="1" applyFont="1" applyFill="1" applyBorder="1"/>
    <xf numFmtId="44" fontId="7" fillId="0" borderId="0" xfId="0" applyNumberFormat="1" applyFont="1" applyFill="1"/>
    <xf numFmtId="43" fontId="7" fillId="0" borderId="0" xfId="0" applyNumberFormat="1" applyFont="1" applyFill="1"/>
    <xf numFmtId="44" fontId="7" fillId="0" borderId="0" xfId="0" applyNumberFormat="1" applyFont="1"/>
    <xf numFmtId="41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3" fillId="0" borderId="0" xfId="0" applyFont="1"/>
    <xf numFmtId="41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3" fontId="3" fillId="0" borderId="0" xfId="0" applyNumberFormat="1" applyFont="1"/>
    <xf numFmtId="0" fontId="8" fillId="0" borderId="0" xfId="0" quotePrefix="1" applyFont="1" applyFill="1" applyAlignment="1">
      <alignment horizontal="center"/>
    </xf>
    <xf numFmtId="10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164" fontId="8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/>
    <xf numFmtId="166" fontId="5" fillId="0" borderId="0" xfId="0" applyNumberFormat="1" applyFont="1" applyFill="1"/>
    <xf numFmtId="166" fontId="3" fillId="0" borderId="0" xfId="0" applyNumberFormat="1" applyFont="1" applyFill="1"/>
    <xf numFmtId="166" fontId="6" fillId="0" borderId="0" xfId="0" applyNumberFormat="1" applyFont="1" applyFill="1"/>
    <xf numFmtId="44" fontId="5" fillId="0" borderId="0" xfId="0" applyNumberFormat="1" applyFont="1" applyFill="1"/>
    <xf numFmtId="44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/>
    <xf numFmtId="165" fontId="5" fillId="0" borderId="0" xfId="0" applyNumberFormat="1" applyFont="1" applyFill="1"/>
    <xf numFmtId="168" fontId="3" fillId="0" borderId="0" xfId="0" applyNumberFormat="1" applyFont="1" applyFill="1"/>
    <xf numFmtId="168" fontId="6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48" borderId="0" xfId="0" applyFill="1"/>
    <xf numFmtId="0" fontId="55" fillId="48" borderId="0" xfId="0" applyFont="1" applyFill="1"/>
    <xf numFmtId="0" fontId="56" fillId="0" borderId="0" xfId="0" applyFont="1" applyFill="1"/>
    <xf numFmtId="0" fontId="56" fillId="0" borderId="0" xfId="0" applyFont="1"/>
    <xf numFmtId="0" fontId="8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164" fontId="8" fillId="2" borderId="24" xfId="0" applyNumberFormat="1" applyFont="1" applyFill="1" applyBorder="1"/>
    <xf numFmtId="164" fontId="8" fillId="0" borderId="0" xfId="0" applyNumberFormat="1" applyFont="1" applyFill="1" applyBorder="1"/>
    <xf numFmtId="164" fontId="8" fillId="0" borderId="1" xfId="0" applyNumberFormat="1" applyFont="1" applyFill="1" applyBorder="1"/>
    <xf numFmtId="164" fontId="8" fillId="2" borderId="25" xfId="0" applyNumberFormat="1" applyFont="1" applyFill="1" applyBorder="1"/>
    <xf numFmtId="164" fontId="8" fillId="2" borderId="26" xfId="0" applyNumberFormat="1" applyFont="1" applyFill="1" applyBorder="1"/>
    <xf numFmtId="164" fontId="8" fillId="2" borderId="23" xfId="0" applyNumberFormat="1" applyFont="1" applyFill="1" applyBorder="1"/>
    <xf numFmtId="164" fontId="8" fillId="0" borderId="2" xfId="0" applyNumberFormat="1" applyFont="1" applyFill="1" applyBorder="1"/>
    <xf numFmtId="0" fontId="8" fillId="0" borderId="0" xfId="0" applyFont="1" applyFill="1" applyBorder="1"/>
    <xf numFmtId="164" fontId="8" fillId="2" borderId="27" xfId="0" applyNumberFormat="1" applyFont="1" applyFill="1" applyBorder="1"/>
    <xf numFmtId="164" fontId="56" fillId="0" borderId="2" xfId="0" applyNumberFormat="1" applyFont="1" applyFill="1" applyBorder="1"/>
    <xf numFmtId="164" fontId="56" fillId="2" borderId="28" xfId="0" applyNumberFormat="1" applyFont="1" applyFill="1" applyBorder="1"/>
    <xf numFmtId="164" fontId="56" fillId="0" borderId="0" xfId="0" applyNumberFormat="1" applyFont="1" applyFill="1"/>
    <xf numFmtId="3" fontId="56" fillId="0" borderId="0" xfId="0" applyNumberFormat="1" applyFont="1" applyFill="1"/>
    <xf numFmtId="165" fontId="56" fillId="0" borderId="0" xfId="0" applyNumberFormat="1" applyFont="1" applyFill="1"/>
    <xf numFmtId="164" fontId="8" fillId="2" borderId="29" xfId="0" applyNumberFormat="1" applyFont="1" applyFill="1" applyBorder="1"/>
    <xf numFmtId="164" fontId="8" fillId="2" borderId="30" xfId="0" applyNumberFormat="1" applyFont="1" applyFill="1" applyBorder="1"/>
    <xf numFmtId="164" fontId="8" fillId="2" borderId="31" xfId="0" applyNumberFormat="1" applyFont="1" applyFill="1" applyBorder="1"/>
    <xf numFmtId="164" fontId="8" fillId="2" borderId="32" xfId="0" applyNumberFormat="1" applyFont="1" applyFill="1" applyBorder="1"/>
    <xf numFmtId="164" fontId="8" fillId="2" borderId="33" xfId="0" applyNumberFormat="1" applyFont="1" applyFill="1" applyBorder="1"/>
    <xf numFmtId="164" fontId="8" fillId="2" borderId="34" xfId="0" applyNumberFormat="1" applyFont="1" applyFill="1" applyBorder="1"/>
    <xf numFmtId="164" fontId="8" fillId="2" borderId="35" xfId="0" applyNumberFormat="1" applyFont="1" applyFill="1" applyBorder="1"/>
    <xf numFmtId="164" fontId="8" fillId="2" borderId="37" xfId="0" applyNumberFormat="1" applyFont="1" applyFill="1" applyBorder="1"/>
    <xf numFmtId="164" fontId="56" fillId="2" borderId="38" xfId="0" applyNumberFormat="1" applyFont="1" applyFill="1" applyBorder="1"/>
    <xf numFmtId="0" fontId="58" fillId="0" borderId="0" xfId="0" applyFont="1"/>
    <xf numFmtId="0" fontId="58" fillId="0" borderId="0" xfId="0" applyFont="1" applyFill="1"/>
    <xf numFmtId="0" fontId="8" fillId="0" borderId="1" xfId="0" applyFont="1" applyFill="1" applyBorder="1" applyAlignment="1"/>
    <xf numFmtId="0" fontId="58" fillId="0" borderId="0" xfId="0" applyFont="1" applyAlignment="1"/>
    <xf numFmtId="166" fontId="8" fillId="0" borderId="0" xfId="0" applyNumberFormat="1" applyFont="1" applyFill="1" applyBorder="1"/>
    <xf numFmtId="44" fontId="8" fillId="0" borderId="3" xfId="0" applyNumberFormat="1" applyFont="1" applyFill="1" applyBorder="1"/>
    <xf numFmtId="44" fontId="8" fillId="0" borderId="2" xfId="0" applyNumberFormat="1" applyFont="1" applyFill="1" applyBorder="1"/>
    <xf numFmtId="44" fontId="58" fillId="0" borderId="0" xfId="0" applyNumberFormat="1" applyFont="1" applyFill="1"/>
    <xf numFmtId="43" fontId="58" fillId="0" borderId="0" xfId="0" applyNumberFormat="1" applyFont="1" applyFill="1"/>
    <xf numFmtId="44" fontId="58" fillId="0" borderId="0" xfId="0" applyNumberFormat="1" applyFont="1"/>
    <xf numFmtId="166" fontId="8" fillId="2" borderId="23" xfId="0" applyNumberFormat="1" applyFont="1" applyFill="1" applyBorder="1"/>
    <xf numFmtId="44" fontId="8" fillId="2" borderId="23" xfId="0" applyNumberFormat="1" applyFont="1" applyFill="1" applyBorder="1"/>
    <xf numFmtId="165" fontId="8" fillId="0" borderId="3" xfId="0" applyNumberFormat="1" applyFont="1" applyFill="1" applyBorder="1"/>
    <xf numFmtId="165" fontId="8" fillId="0" borderId="2" xfId="0" applyNumberFormat="1" applyFont="1" applyFill="1" applyBorder="1"/>
    <xf numFmtId="165" fontId="8" fillId="2" borderId="23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8" fillId="0" borderId="0" xfId="0" applyFont="1"/>
    <xf numFmtId="44" fontId="8" fillId="0" borderId="0" xfId="0" applyNumberFormat="1" applyFont="1" applyFill="1" applyAlignment="1">
      <alignment horizontal="center"/>
    </xf>
    <xf numFmtId="44" fontId="8" fillId="0" borderId="0" xfId="0" applyNumberFormat="1" applyFont="1" applyFill="1"/>
    <xf numFmtId="166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166" fontId="8" fillId="2" borderId="29" xfId="0" applyNumberFormat="1" applyFont="1" applyFill="1" applyBorder="1"/>
    <xf numFmtId="10" fontId="8" fillId="2" borderId="32" xfId="0" applyNumberFormat="1" applyFont="1" applyFill="1" applyBorder="1"/>
    <xf numFmtId="10" fontId="8" fillId="2" borderId="40" xfId="0" applyNumberFormat="1" applyFont="1" applyFill="1" applyBorder="1"/>
    <xf numFmtId="44" fontId="8" fillId="49" borderId="34" xfId="0" applyNumberFormat="1" applyFont="1" applyFill="1" applyBorder="1"/>
    <xf numFmtId="44" fontId="8" fillId="49" borderId="24" xfId="0" applyNumberFormat="1" applyFont="1" applyFill="1" applyBorder="1" applyAlignment="1">
      <alignment horizontal="center"/>
    </xf>
    <xf numFmtId="0" fontId="8" fillId="2" borderId="29" xfId="0" applyFont="1" applyFill="1" applyBorder="1"/>
    <xf numFmtId="0" fontId="8" fillId="2" borderId="39" xfId="0" applyFont="1" applyFill="1" applyBorder="1"/>
    <xf numFmtId="44" fontId="8" fillId="2" borderId="30" xfId="0" applyNumberFormat="1" applyFont="1" applyFill="1" applyBorder="1" applyAlignment="1">
      <alignment horizontal="center"/>
    </xf>
    <xf numFmtId="44" fontId="8" fillId="2" borderId="32" xfId="0" applyNumberFormat="1" applyFont="1" applyFill="1" applyBorder="1"/>
    <xf numFmtId="166" fontId="8" fillId="0" borderId="0" xfId="0" applyNumberFormat="1" applyFont="1" applyFill="1"/>
    <xf numFmtId="168" fontId="8" fillId="0" borderId="0" xfId="0" applyNumberFormat="1" applyFont="1" applyFill="1"/>
    <xf numFmtId="44" fontId="8" fillId="2" borderId="36" xfId="0" applyNumberFormat="1" applyFont="1" applyFill="1" applyBorder="1"/>
    <xf numFmtId="165" fontId="8" fillId="2" borderId="36" xfId="0" applyNumberFormat="1" applyFont="1" applyFill="1" applyBorder="1"/>
    <xf numFmtId="164" fontId="8" fillId="2" borderId="4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422">
    <cellStyle name="_x0013_" xfId="1"/>
    <cellStyle name="_4.06E Pass Throughs" xfId="2"/>
    <cellStyle name="_4.06E Pass Throughs_04 07E Wild Horse Wind Expansion (C) (2)" xfId="3"/>
    <cellStyle name="_4.06E Pass Throughs_04 07E Wild Horse Wind Expansion (C) (2)_Electric Rev Req Model (2009 GRC) " xfId="4"/>
    <cellStyle name="_4.06E Pass Throughs_Production Adj 4.37" xfId="5"/>
    <cellStyle name="_4.06E Pass Throughs_Purchased Power Adj 4.03" xfId="6"/>
    <cellStyle name="_4.06E Pass Throughs_ROR 5.02" xfId="7"/>
    <cellStyle name="_4.13E Montana Energy Tax" xfId="8"/>
    <cellStyle name="_4.13E Montana Energy Tax_04 07E Wild Horse Wind Expansion (C) (2)" xfId="9"/>
    <cellStyle name="_4.13E Montana Energy Tax_04 07E Wild Horse Wind Expansion (C) (2)_Electric Rev Req Model (2009 GRC) " xfId="10"/>
    <cellStyle name="_4.13E Montana Energy Tax_Production Adj 4.37" xfId="11"/>
    <cellStyle name="_4.13E Montana Energy Tax_Purchased Power Adj 4.03" xfId="12"/>
    <cellStyle name="_4.13E Montana Energy Tax_ROR 5.02" xfId="13"/>
    <cellStyle name="_Book1" xfId="14"/>
    <cellStyle name="_Book1 (2)" xfId="15"/>
    <cellStyle name="_Book1 (2)_04 07E Wild Horse Wind Expansion (C) (2)" xfId="16"/>
    <cellStyle name="_Book1 (2)_04 07E Wild Horse Wind Expansion (C) (2)_Electric Rev Req Model (2009 GRC) " xfId="17"/>
    <cellStyle name="_Book1 (2)_Production Adj 4.37" xfId="18"/>
    <cellStyle name="_Book1 (2)_Purchased Power Adj 4.03" xfId="19"/>
    <cellStyle name="_Book1 (2)_ROR 5.02" xfId="20"/>
    <cellStyle name="_Book1_Production Adj 4.37" xfId="21"/>
    <cellStyle name="_Book1_Purchased Power Adj 4.03" xfId="22"/>
    <cellStyle name="_Book1_ROR 5.02" xfId="23"/>
    <cellStyle name="_Book2" xfId="24"/>
    <cellStyle name="_Book2_04 07E Wild Horse Wind Expansion (C) (2)" xfId="25"/>
    <cellStyle name="_Book2_04 07E Wild Horse Wind Expansion (C) (2)_Electric Rev Req Model (2009 GRC) " xfId="26"/>
    <cellStyle name="_Book2_Production Adj 4.37" xfId="27"/>
    <cellStyle name="_Book2_Purchased Power Adj 4.03" xfId="28"/>
    <cellStyle name="_Book2_ROR 5.02" xfId="29"/>
    <cellStyle name="_Chelan Debt Forecast 12.19.05" xfId="30"/>
    <cellStyle name="_Chelan Debt Forecast 12.19.05_Production Adj 4.37" xfId="31"/>
    <cellStyle name="_Chelan Debt Forecast 12.19.05_Purchased Power Adj 4.03" xfId="32"/>
    <cellStyle name="_Chelan Debt Forecast 12.19.05_ROR 5.02" xfId="33"/>
    <cellStyle name="_Costs not in AURORA 06GRC" xfId="34"/>
    <cellStyle name="_Costs not in AURORA 06GRC_04 07E Wild Horse Wind Expansion (C) (2)" xfId="35"/>
    <cellStyle name="_Costs not in AURORA 06GRC_04 07E Wild Horse Wind Expansion (C) (2)_Electric Rev Req Model (2009 GRC) " xfId="36"/>
    <cellStyle name="_Costs not in AURORA 06GRC_Production Adj 4.37" xfId="37"/>
    <cellStyle name="_Costs not in AURORA 06GRC_Purchased Power Adj 4.03" xfId="38"/>
    <cellStyle name="_Costs not in AURORA 06GRC_ROR 5.02" xfId="39"/>
    <cellStyle name="_Costs not in AURORA 2006GRC 6.15.06" xfId="40"/>
    <cellStyle name="_Costs not in AURORA 2006GRC 6.15.06_04 07E Wild Horse Wind Expansion (C) (2)" xfId="41"/>
    <cellStyle name="_Costs not in AURORA 2006GRC 6.15.06_04 07E Wild Horse Wind Expansion (C) (2)_Electric Rev Req Model (2009 GRC) " xfId="42"/>
    <cellStyle name="_Costs not in AURORA 2006GRC 6.15.06_Production Adj 4.37" xfId="43"/>
    <cellStyle name="_Costs not in AURORA 2006GRC 6.15.06_Purchased Power Adj 4.03" xfId="44"/>
    <cellStyle name="_Costs not in AURORA 2006GRC 6.15.06_ROR 5.02" xfId="45"/>
    <cellStyle name="_Costs not in AURORA 2006GRC w gas price updated" xfId="46"/>
    <cellStyle name="_Costs not in AURORA 2006GRC w gas price updated_Electric Rev Req Model (2009 GRC) " xfId="47"/>
    <cellStyle name="_Costs not in AURORA 2007 Rate Case" xfId="48"/>
    <cellStyle name="_Costs not in AURORA 2007 Rate Case_Production Adj 4.37" xfId="49"/>
    <cellStyle name="_Costs not in AURORA 2007 Rate Case_Purchased Power Adj 4.03" xfId="50"/>
    <cellStyle name="_Costs not in AURORA 2007 Rate Case_ROR 5.02" xfId="51"/>
    <cellStyle name="_Costs not in KWI3000 '06Budget" xfId="52"/>
    <cellStyle name="_Costs not in KWI3000 '06Budget_Production Adj 4.37" xfId="53"/>
    <cellStyle name="_Costs not in KWI3000 '06Budget_Purchased Power Adj 4.03" xfId="54"/>
    <cellStyle name="_Costs not in KWI3000 '06Budget_ROR 5.02" xfId="55"/>
    <cellStyle name="_DEM-WP (C) Power Cost 2006GRC Order" xfId="56"/>
    <cellStyle name="_DEM-WP (C) Power Cost 2006GRC Order_04 07E Wild Horse Wind Expansion (C) (2)" xfId="57"/>
    <cellStyle name="_DEM-WP (C) Power Cost 2006GRC Order_04 07E Wild Horse Wind Expansion (C) (2)_Electric Rev Req Model (2009 GRC) " xfId="58"/>
    <cellStyle name="_DEM-WP (C) Power Cost 2006GRC Order_Production Adj 4.37" xfId="59"/>
    <cellStyle name="_DEM-WP (C) Power Cost 2006GRC Order_Purchased Power Adj 4.03" xfId="60"/>
    <cellStyle name="_DEM-WP (C) Power Cost 2006GRC Order_ROR 5.02" xfId="61"/>
    <cellStyle name="_DEM-WP Revised (HC) Wild Horse 2006GRC" xfId="62"/>
    <cellStyle name="_DEM-WP Revised (HC) Wild Horse 2006GRC_Electric Rev Req Model (2009 GRC) " xfId="63"/>
    <cellStyle name="_DEM-WP(C) Costs not in AURORA 2006GRC" xfId="64"/>
    <cellStyle name="_DEM-WP(C) Costs not in AURORA 2006GRC_Production Adj 4.37" xfId="65"/>
    <cellStyle name="_DEM-WP(C) Costs not in AURORA 2006GRC_Purchased Power Adj 4.03" xfId="66"/>
    <cellStyle name="_DEM-WP(C) Costs not in AURORA 2006GRC_ROR 5.02" xfId="67"/>
    <cellStyle name="_DEM-WP(C) Costs not in AURORA 2007GRC" xfId="68"/>
    <cellStyle name="_DEM-WP(C) Costs not in AURORA 2007GRC_Electric Rev Req Model (2009 GRC) " xfId="69"/>
    <cellStyle name="_DEM-WP(C) Costs not in AURORA 2007PCORC-5.07Update" xfId="70"/>
    <cellStyle name="_DEM-WP(C) Costs not in AURORA 2007PCORC-5.07Update_Electric Rev Req Model (2009 GRC) " xfId="71"/>
    <cellStyle name="_DEM-WP(C) Sumas Proforma 11.5.07" xfId="72"/>
    <cellStyle name="_DEM-WP(C) Westside Hydro Data_051007" xfId="73"/>
    <cellStyle name="_DEM-WP(C) Westside Hydro Data_051007_Electric Rev Req Model (2009 GRC) " xfId="74"/>
    <cellStyle name="_x0013__Electric Rev Req Model (2009 GRC) " xfId="75"/>
    <cellStyle name="_Fuel Prices 4-14" xfId="76"/>
    <cellStyle name="_Fuel Prices 4-14_04 07E Wild Horse Wind Expansion (C) (2)" xfId="77"/>
    <cellStyle name="_Fuel Prices 4-14_04 07E Wild Horse Wind Expansion (C) (2)_Electric Rev Req Model (2009 GRC) " xfId="78"/>
    <cellStyle name="_Fuel Prices 4-14_Production Adj 4.37" xfId="79"/>
    <cellStyle name="_Fuel Prices 4-14_Purchased Power Adj 4.03" xfId="80"/>
    <cellStyle name="_Fuel Prices 4-14_ROR 5.02" xfId="81"/>
    <cellStyle name="_Fuel Prices 4-14_Sch 40 Interim Energy Rates " xfId="82"/>
    <cellStyle name="_NIM 06 Base Case Current Trends" xfId="83"/>
    <cellStyle name="_NIM 06 Base Case Current Trends_Electric Rev Req Model (2009 GRC) " xfId="84"/>
    <cellStyle name="_Portfolio SPlan Base Case.xls Chart 1" xfId="85"/>
    <cellStyle name="_Portfolio SPlan Base Case.xls Chart 1_Electric Rev Req Model (2009 GRC) " xfId="86"/>
    <cellStyle name="_Portfolio SPlan Base Case.xls Chart 2" xfId="87"/>
    <cellStyle name="_Portfolio SPlan Base Case.xls Chart 2_Electric Rev Req Model (2009 GRC) " xfId="88"/>
    <cellStyle name="_Portfolio SPlan Base Case.xls Chart 3" xfId="89"/>
    <cellStyle name="_Portfolio SPlan Base Case.xls Chart 3_Electric Rev Req Model (2009 GRC) " xfId="90"/>
    <cellStyle name="_Power Cost Value Copy 11.30.05 gas 1.09.06 AURORA at 1.10.06" xfId="91"/>
    <cellStyle name="_Power Cost Value Copy 11.30.05 gas 1.09.06 AURORA at 1.10.06_04 07E Wild Horse Wind Expansion (C) (2)" xfId="92"/>
    <cellStyle name="_Power Cost Value Copy 11.30.05 gas 1.09.06 AURORA at 1.10.06_04 07E Wild Horse Wind Expansion (C) (2)_Electric Rev Req Model (2009 GRC) " xfId="93"/>
    <cellStyle name="_Power Cost Value Copy 11.30.05 gas 1.09.06 AURORA at 1.10.06_Production Adj 4.37" xfId="94"/>
    <cellStyle name="_Power Cost Value Copy 11.30.05 gas 1.09.06 AURORA at 1.10.06_Purchased Power Adj 4.03" xfId="95"/>
    <cellStyle name="_Power Cost Value Copy 11.30.05 gas 1.09.06 AURORA at 1.10.06_ROR 5.02" xfId="96"/>
    <cellStyle name="_Power Cost Value Copy 11.30.05 gas 1.09.06 AURORA at 1.10.06_Sch 40 Interim Energy Rates " xfId="97"/>
    <cellStyle name="_Recon to Darrin's 5.11.05 proforma" xfId="98"/>
    <cellStyle name="_Recon to Darrin's 5.11.05 proforma_Production Adj 4.37" xfId="99"/>
    <cellStyle name="_Recon to Darrin's 5.11.05 proforma_Purchased Power Adj 4.03" xfId="100"/>
    <cellStyle name="_Recon to Darrin's 5.11.05 proforma_ROR 5.02" xfId="101"/>
    <cellStyle name="_Tenaska Comparison" xfId="102"/>
    <cellStyle name="_Tenaska Comparison_Production Adj 4.37" xfId="103"/>
    <cellStyle name="_Tenaska Comparison_Purchased Power Adj 4.03" xfId="104"/>
    <cellStyle name="_Tenaska Comparison_ROR 5.02" xfId="105"/>
    <cellStyle name="_Value Copy 11 30 05 gas 12 09 05 AURORA at 12 14 05" xfId="106"/>
    <cellStyle name="_Value Copy 11 30 05 gas 12 09 05 AURORA at 12 14 05_04 07E Wild Horse Wind Expansion (C) (2)" xfId="107"/>
    <cellStyle name="_Value Copy 11 30 05 gas 12 09 05 AURORA at 12 14 05_04 07E Wild Horse Wind Expansion (C) (2)_Electric Rev Req Model (2009 GRC) " xfId="108"/>
    <cellStyle name="_Value Copy 11 30 05 gas 12 09 05 AURORA at 12 14 05_Production Adj 4.37" xfId="109"/>
    <cellStyle name="_Value Copy 11 30 05 gas 12 09 05 AURORA at 12 14 05_Purchased Power Adj 4.03" xfId="110"/>
    <cellStyle name="_Value Copy 11 30 05 gas 12 09 05 AURORA at 12 14 05_ROR 5.02" xfId="111"/>
    <cellStyle name="_Value Copy 11 30 05 gas 12 09 05 AURORA at 12 14 05_Sch 40 Interim Energy Rates " xfId="112"/>
    <cellStyle name="_VC 6.15.06 update on 06GRC power costs.xls Chart 1" xfId="113"/>
    <cellStyle name="_VC 6.15.06 update on 06GRC power costs.xls Chart 1_04 07E Wild Horse Wind Expansion (C) (2)" xfId="114"/>
    <cellStyle name="_VC 6.15.06 update on 06GRC power costs.xls Chart 1_04 07E Wild Horse Wind Expansion (C) (2)_Electric Rev Req Model (2009 GRC) " xfId="115"/>
    <cellStyle name="_VC 6.15.06 update on 06GRC power costs.xls Chart 1_Production Adj 4.37" xfId="116"/>
    <cellStyle name="_VC 6.15.06 update on 06GRC power costs.xls Chart 1_Purchased Power Adj 4.03" xfId="117"/>
    <cellStyle name="_VC 6.15.06 update on 06GRC power costs.xls Chart 1_ROR 5.02" xfId="118"/>
    <cellStyle name="_VC 6.15.06 update on 06GRC power costs.xls Chart 2" xfId="119"/>
    <cellStyle name="_VC 6.15.06 update on 06GRC power costs.xls Chart 2_04 07E Wild Horse Wind Expansion (C) (2)" xfId="120"/>
    <cellStyle name="_VC 6.15.06 update on 06GRC power costs.xls Chart 2_04 07E Wild Horse Wind Expansion (C) (2)_Electric Rev Req Model (2009 GRC) " xfId="121"/>
    <cellStyle name="_VC 6.15.06 update on 06GRC power costs.xls Chart 2_Production Adj 4.37" xfId="122"/>
    <cellStyle name="_VC 6.15.06 update on 06GRC power costs.xls Chart 2_Purchased Power Adj 4.03" xfId="123"/>
    <cellStyle name="_VC 6.15.06 update on 06GRC power costs.xls Chart 2_ROR 5.02" xfId="124"/>
    <cellStyle name="_VC 6.15.06 update on 06GRC power costs.xls Chart 3" xfId="125"/>
    <cellStyle name="_VC 6.15.06 update on 06GRC power costs.xls Chart 3_04 07E Wild Horse Wind Expansion (C) (2)" xfId="126"/>
    <cellStyle name="_VC 6.15.06 update on 06GRC power costs.xls Chart 3_04 07E Wild Horse Wind Expansion (C) (2)_Electric Rev Req Model (2009 GRC) " xfId="127"/>
    <cellStyle name="_VC 6.15.06 update on 06GRC power costs.xls Chart 3_Production Adj 4.37" xfId="128"/>
    <cellStyle name="_VC 6.15.06 update on 06GRC power costs.xls Chart 3_Purchased Power Adj 4.03" xfId="129"/>
    <cellStyle name="_VC 6.15.06 update on 06GRC power costs.xls Chart 3_ROR 5.02" xfId="130"/>
    <cellStyle name="0,0_x000d__x000a_NA_x000d__x000a_" xfId="131"/>
    <cellStyle name="20% - Accent1 2" xfId="132"/>
    <cellStyle name="20% - Accent1 3" xfId="133"/>
    <cellStyle name="20% - Accent1 4" xfId="134"/>
    <cellStyle name="20% - Accent2 2" xfId="135"/>
    <cellStyle name="20% - Accent2 3" xfId="136"/>
    <cellStyle name="20% - Accent2 4" xfId="137"/>
    <cellStyle name="20% - Accent3 2" xfId="138"/>
    <cellStyle name="20% - Accent3 3" xfId="139"/>
    <cellStyle name="20% - Accent3 4" xfId="140"/>
    <cellStyle name="20% - Accent4 2" xfId="141"/>
    <cellStyle name="20% - Accent4 3" xfId="142"/>
    <cellStyle name="20% - Accent4 4" xfId="143"/>
    <cellStyle name="20% - Accent5 2" xfId="144"/>
    <cellStyle name="20% - Accent5 3" xfId="145"/>
    <cellStyle name="20% - Accent5 4" xfId="146"/>
    <cellStyle name="20% - Accent6 2" xfId="147"/>
    <cellStyle name="20% - Accent6 3" xfId="148"/>
    <cellStyle name="20% - Accent6 4" xfId="149"/>
    <cellStyle name="40% - Accent1 2" xfId="150"/>
    <cellStyle name="40% - Accent1 3" xfId="151"/>
    <cellStyle name="40% - Accent1 4" xfId="152"/>
    <cellStyle name="40% - Accent2 2" xfId="153"/>
    <cellStyle name="40% - Accent2 3" xfId="154"/>
    <cellStyle name="40% - Accent2 4" xfId="155"/>
    <cellStyle name="40% - Accent3 2" xfId="156"/>
    <cellStyle name="40% - Accent3 3" xfId="157"/>
    <cellStyle name="40% - Accent3 4" xfId="158"/>
    <cellStyle name="40% - Accent4 2" xfId="159"/>
    <cellStyle name="40% - Accent4 3" xfId="160"/>
    <cellStyle name="40% - Accent4 4" xfId="161"/>
    <cellStyle name="40% - Accent5 2" xfId="162"/>
    <cellStyle name="40% - Accent5 3" xfId="163"/>
    <cellStyle name="40% - Accent5 4" xfId="164"/>
    <cellStyle name="40% - Accent6 2" xfId="165"/>
    <cellStyle name="40% - Accent6 3" xfId="166"/>
    <cellStyle name="40% - Accent6 4" xfId="167"/>
    <cellStyle name="60% - Accent1 2" xfId="168"/>
    <cellStyle name="60% - Accent2 2" xfId="169"/>
    <cellStyle name="60% - Accent3 2" xfId="170"/>
    <cellStyle name="60% - Accent4 2" xfId="171"/>
    <cellStyle name="60% - Accent5 2" xfId="172"/>
    <cellStyle name="60% - Accent6 2" xfId="173"/>
    <cellStyle name="Accent1 2" xfId="174"/>
    <cellStyle name="Accent2 2" xfId="175"/>
    <cellStyle name="Accent3 2" xfId="176"/>
    <cellStyle name="Accent4 2" xfId="177"/>
    <cellStyle name="Accent5 2" xfId="178"/>
    <cellStyle name="Accent6 2" xfId="179"/>
    <cellStyle name="Bad 2" xfId="180"/>
    <cellStyle name="Calc Currency (0)" xfId="181"/>
    <cellStyle name="Calculation 2" xfId="182"/>
    <cellStyle name="Check Cell 2" xfId="183"/>
    <cellStyle name="CheckCell" xfId="184"/>
    <cellStyle name="Comma 10" xfId="185"/>
    <cellStyle name="Comma 11" xfId="186"/>
    <cellStyle name="Comma 2" xfId="187"/>
    <cellStyle name="Comma 2 2" xfId="188"/>
    <cellStyle name="Comma 2 3" xfId="189"/>
    <cellStyle name="Comma 3" xfId="190"/>
    <cellStyle name="Comma 4" xfId="191"/>
    <cellStyle name="Comma 5" xfId="192"/>
    <cellStyle name="Comma 6" xfId="193"/>
    <cellStyle name="Comma 7" xfId="194"/>
    <cellStyle name="Comma 8" xfId="195"/>
    <cellStyle name="Comma 8 2" xfId="196"/>
    <cellStyle name="Comma 9" xfId="197"/>
    <cellStyle name="Comma0" xfId="198"/>
    <cellStyle name="Comma0 - Style2" xfId="199"/>
    <cellStyle name="Comma0 - Style4" xfId="200"/>
    <cellStyle name="Comma0 - Style5" xfId="201"/>
    <cellStyle name="Comma0 2" xfId="202"/>
    <cellStyle name="Comma0 3" xfId="203"/>
    <cellStyle name="Comma0 4" xfId="204"/>
    <cellStyle name="Comma0_00COS Ind Allocators" xfId="205"/>
    <cellStyle name="Comma1 - Style1" xfId="206"/>
    <cellStyle name="Copied" xfId="207"/>
    <cellStyle name="COST1" xfId="208"/>
    <cellStyle name="Curren - Style1" xfId="209"/>
    <cellStyle name="Curren - Style2" xfId="210"/>
    <cellStyle name="Curren - Style5" xfId="211"/>
    <cellStyle name="Curren - Style6" xfId="212"/>
    <cellStyle name="Currency 10" xfId="213"/>
    <cellStyle name="Currency 2" xfId="214"/>
    <cellStyle name="Currency 2 2 5" xfId="215"/>
    <cellStyle name="Currency 2 3" xfId="216"/>
    <cellStyle name="Currency 3" xfId="217"/>
    <cellStyle name="Currency 3 2" xfId="218"/>
    <cellStyle name="Currency 4" xfId="219"/>
    <cellStyle name="Currency 5" xfId="220"/>
    <cellStyle name="Currency 6" xfId="221"/>
    <cellStyle name="Currency 7" xfId="222"/>
    <cellStyle name="Currency 8" xfId="223"/>
    <cellStyle name="Currency 9" xfId="224"/>
    <cellStyle name="Currency0" xfId="225"/>
    <cellStyle name="Date" xfId="226"/>
    <cellStyle name="Date 2" xfId="227"/>
    <cellStyle name="Date 3" xfId="228"/>
    <cellStyle name="Date 4" xfId="229"/>
    <cellStyle name="Entered" xfId="230"/>
    <cellStyle name="Explanatory Text 2" xfId="231"/>
    <cellStyle name="Fixed" xfId="232"/>
    <cellStyle name="Fixed3 - Style3" xfId="233"/>
    <cellStyle name="General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arathon" xfId="259"/>
    <cellStyle name="modified border" xfId="260"/>
    <cellStyle name="modified border 2" xfId="261"/>
    <cellStyle name="modified border 3" xfId="262"/>
    <cellStyle name="modified border 4" xfId="263"/>
    <cellStyle name="modified border1" xfId="264"/>
    <cellStyle name="modified border1 2" xfId="265"/>
    <cellStyle name="modified border1 3" xfId="266"/>
    <cellStyle name="modified border1 4" xfId="267"/>
    <cellStyle name="Neutral 2" xfId="268"/>
    <cellStyle name="no dec" xfId="269"/>
    <cellStyle name="nONE" xfId="270"/>
    <cellStyle name="Normal" xfId="0" builtinId="0"/>
    <cellStyle name="Normal - Style1" xfId="271"/>
    <cellStyle name="Normal - Style1 2" xfId="272"/>
    <cellStyle name="Normal - Style1 3" xfId="273"/>
    <cellStyle name="Normal - Style1 4" xfId="274"/>
    <cellStyle name="Normal - Style1 5 4" xfId="275"/>
    <cellStyle name="Normal - Style1_Depreciation Exp" xfId="276"/>
    <cellStyle name="Normal 10" xfId="277"/>
    <cellStyle name="Normal 11" xfId="278"/>
    <cellStyle name="Normal 12" xfId="279"/>
    <cellStyle name="Normal 13" xfId="280"/>
    <cellStyle name="Normal 14" xfId="281"/>
    <cellStyle name="Normal 15" xfId="282"/>
    <cellStyle name="Normal 16" xfId="283"/>
    <cellStyle name="Normal 17" xfId="284"/>
    <cellStyle name="Normal 18" xfId="285"/>
    <cellStyle name="Normal 2" xfId="286"/>
    <cellStyle name="Normal 2 2" xfId="287"/>
    <cellStyle name="Normal 2 2 2" xfId="288"/>
    <cellStyle name="Normal 2 2 3" xfId="289"/>
    <cellStyle name="Normal 2 2_4.14E Miscellaneous Operating Expense working file" xfId="290"/>
    <cellStyle name="Normal 2 3" xfId="291"/>
    <cellStyle name="Normal 2 4" xfId="292"/>
    <cellStyle name="Normal 2 5" xfId="293"/>
    <cellStyle name="Normal 2 6" xfId="294"/>
    <cellStyle name="Normal 2 7" xfId="295"/>
    <cellStyle name="Normal 2 8" xfId="296"/>
    <cellStyle name="Normal 2 9" xfId="297"/>
    <cellStyle name="Normal 2_Allocation Method - Working File" xfId="298"/>
    <cellStyle name="Normal 22 6" xfId="299"/>
    <cellStyle name="Normal 3" xfId="300"/>
    <cellStyle name="Normal 3 2" xfId="301"/>
    <cellStyle name="Normal 3 3" xfId="302"/>
    <cellStyle name="Normal 3_4.14E Miscellaneous Operating Expense working file" xfId="303"/>
    <cellStyle name="Normal 4" xfId="304"/>
    <cellStyle name="Normal 4 2" xfId="305"/>
    <cellStyle name="Normal 5" xfId="306"/>
    <cellStyle name="Normal 6" xfId="307"/>
    <cellStyle name="Normal 7" xfId="308"/>
    <cellStyle name="Normal 8" xfId="309"/>
    <cellStyle name="Normal 9" xfId="310"/>
    <cellStyle name="Note 10" xfId="311"/>
    <cellStyle name="Note 11" xfId="312"/>
    <cellStyle name="Note 12" xfId="313"/>
    <cellStyle name="Note 2" xfId="314"/>
    <cellStyle name="Note 3" xfId="315"/>
    <cellStyle name="Note 4" xfId="316"/>
    <cellStyle name="Note 5" xfId="317"/>
    <cellStyle name="Note 6" xfId="318"/>
    <cellStyle name="Note 7" xfId="319"/>
    <cellStyle name="Note 8" xfId="320"/>
    <cellStyle name="Note 9" xfId="321"/>
    <cellStyle name="Output 2" xfId="322"/>
    <cellStyle name="Percen - Style1" xfId="323"/>
    <cellStyle name="Percen - Style2" xfId="324"/>
    <cellStyle name="Percen - Style3" xfId="325"/>
    <cellStyle name="Percent [2]" xfId="326"/>
    <cellStyle name="Percent 10" xfId="327"/>
    <cellStyle name="Percent 10 4" xfId="328"/>
    <cellStyle name="Percent 11" xfId="329"/>
    <cellStyle name="Percent 2" xfId="330"/>
    <cellStyle name="Percent 2 3" xfId="331"/>
    <cellStyle name="Percent 3" xfId="332"/>
    <cellStyle name="Percent 3 2" xfId="333"/>
    <cellStyle name="Percent 4" xfId="334"/>
    <cellStyle name="Percent 4 2" xfId="335"/>
    <cellStyle name="Percent 5" xfId="336"/>
    <cellStyle name="Percent 6" xfId="337"/>
    <cellStyle name="Percent 7" xfId="338"/>
    <cellStyle name="Percent 8" xfId="339"/>
    <cellStyle name="Percent 9" xfId="340"/>
    <cellStyle name="Processing" xfId="341"/>
    <cellStyle name="PSChar" xfId="342"/>
    <cellStyle name="PSDate" xfId="343"/>
    <cellStyle name="PSDec" xfId="344"/>
    <cellStyle name="PSHeading" xfId="345"/>
    <cellStyle name="PSInt" xfId="346"/>
    <cellStyle name="PSSpacer" xfId="347"/>
    <cellStyle name="purple - Style8" xfId="348"/>
    <cellStyle name="RED" xfId="349"/>
    <cellStyle name="Red - Style7" xfId="350"/>
    <cellStyle name="RED_04 07E Wild Horse Wind Expansion (C) (2)" xfId="351"/>
    <cellStyle name="Report" xfId="352"/>
    <cellStyle name="Report Bar" xfId="353"/>
    <cellStyle name="Report Heading" xfId="354"/>
    <cellStyle name="Report Percent" xfId="355"/>
    <cellStyle name="Report Unit Cost" xfId="356"/>
    <cellStyle name="Reports" xfId="357"/>
    <cellStyle name="Reports Total" xfId="358"/>
    <cellStyle name="Reports Unit Cost Total" xfId="359"/>
    <cellStyle name="RevList" xfId="360"/>
    <cellStyle name="round100" xfId="361"/>
    <cellStyle name="SAPBEXaggData" xfId="362"/>
    <cellStyle name="SAPBEXaggDataEmph" xfId="363"/>
    <cellStyle name="SAPBEXaggItem" xfId="364"/>
    <cellStyle name="SAPBEXaggItemX" xfId="365"/>
    <cellStyle name="SAPBEXchaText" xfId="366"/>
    <cellStyle name="SAPBEXexcBad7" xfId="367"/>
    <cellStyle name="SAPBEXexcBad8" xfId="368"/>
    <cellStyle name="SAPBEXexcBad9" xfId="369"/>
    <cellStyle name="SAPBEXexcCritical4" xfId="370"/>
    <cellStyle name="SAPBEXexcCritical5" xfId="371"/>
    <cellStyle name="SAPBEXexcCritical6" xfId="372"/>
    <cellStyle name="SAPBEXexcGood1" xfId="373"/>
    <cellStyle name="SAPBEXexcGood2" xfId="374"/>
    <cellStyle name="SAPBEXexcGood3" xfId="375"/>
    <cellStyle name="SAPBEXfilterDrill" xfId="376"/>
    <cellStyle name="SAPBEXfilterItem" xfId="377"/>
    <cellStyle name="SAPBEXfilterText" xfId="378"/>
    <cellStyle name="SAPBEXformats" xfId="379"/>
    <cellStyle name="SAPBEXheaderItem" xfId="380"/>
    <cellStyle name="SAPBEXheaderText" xfId="381"/>
    <cellStyle name="SAPBEXHLevel0" xfId="382"/>
    <cellStyle name="SAPBEXHLevel0X" xfId="383"/>
    <cellStyle name="SAPBEXHLevel1" xfId="384"/>
    <cellStyle name="SAPBEXHLevel1X" xfId="385"/>
    <cellStyle name="SAPBEXHLevel2" xfId="386"/>
    <cellStyle name="SAPBEXHLevel2X" xfId="387"/>
    <cellStyle name="SAPBEXHLevel3" xfId="388"/>
    <cellStyle name="SAPBEXHLevel3X" xfId="389"/>
    <cellStyle name="SAPBEXresData" xfId="390"/>
    <cellStyle name="SAPBEXresDataEmph" xfId="391"/>
    <cellStyle name="SAPBEXresItem" xfId="392"/>
    <cellStyle name="SAPBEXresItemX" xfId="393"/>
    <cellStyle name="SAPBEXstdData" xfId="394"/>
    <cellStyle name="SAPBEXstdDataEmph" xfId="395"/>
    <cellStyle name="SAPBEXstdItem" xfId="396"/>
    <cellStyle name="SAPBEXstdItemX" xfId="397"/>
    <cellStyle name="SAPBEXtitle" xfId="398"/>
    <cellStyle name="SAPBEXundefined" xfId="399"/>
    <cellStyle name="shade" xfId="400"/>
    <cellStyle name="StmtTtl1" xfId="401"/>
    <cellStyle name="StmtTtl1 2" xfId="402"/>
    <cellStyle name="StmtTtl1 3" xfId="403"/>
    <cellStyle name="StmtTtl1 4" xfId="404"/>
    <cellStyle name="StmtTtl1_ERB" xfId="405"/>
    <cellStyle name="StmtTtl2" xfId="406"/>
    <cellStyle name="STYL1 - Style1" xfId="407"/>
    <cellStyle name="Style 1" xfId="408"/>
    <cellStyle name="Style 1 2" xfId="409"/>
    <cellStyle name="Style 1 3" xfId="410"/>
    <cellStyle name="Style 1 4" xfId="411"/>
    <cellStyle name="Style 1_4.14E Miscellaneous Operating Expense working file" xfId="412"/>
    <cellStyle name="Subtotal" xfId="413"/>
    <cellStyle name="Sub-total" xfId="414"/>
    <cellStyle name="Title: Major" xfId="415"/>
    <cellStyle name="Title: Minor" xfId="416"/>
    <cellStyle name="Title: Worksheet" xfId="417"/>
    <cellStyle name="Total 2" xfId="418"/>
    <cellStyle name="Total4 - Style4" xfId="419"/>
    <cellStyle name="TRANSMISSION RELIABILITY PORTION OF PROJECT" xfId="420"/>
    <cellStyle name="Warning Text 2" xfId="4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7.xml"/><Relationship Id="rId21" Type="http://schemas.openxmlformats.org/officeDocument/2006/relationships/externalLink" Target="externalLinks/externalLink2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63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49.xml"/><Relationship Id="rId84" Type="http://schemas.openxmlformats.org/officeDocument/2006/relationships/sharedStrings" Target="sharedStrings.xml"/><Relationship Id="rId89" Type="http://schemas.openxmlformats.org/officeDocument/2006/relationships/customXml" Target="../customXml/item4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53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39.xml"/><Relationship Id="rId74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56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50.xml"/><Relationship Id="rId77" Type="http://schemas.openxmlformats.org/officeDocument/2006/relationships/externalLink" Target="externalLinks/externalLink5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2.xml"/><Relationship Id="rId72" Type="http://schemas.openxmlformats.org/officeDocument/2006/relationships/externalLink" Target="externalLinks/externalLink53.xml"/><Relationship Id="rId80" Type="http://schemas.openxmlformats.org/officeDocument/2006/relationships/externalLink" Target="externalLinks/externalLink61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59" Type="http://schemas.openxmlformats.org/officeDocument/2006/relationships/externalLink" Target="externalLinks/externalLink40.xml"/><Relationship Id="rId67" Type="http://schemas.openxmlformats.org/officeDocument/2006/relationships/externalLink" Target="externalLinks/externalLink48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54" Type="http://schemas.openxmlformats.org/officeDocument/2006/relationships/externalLink" Target="externalLinks/externalLink35.xml"/><Relationship Id="rId62" Type="http://schemas.openxmlformats.org/officeDocument/2006/relationships/externalLink" Target="externalLinks/externalLink43.xml"/><Relationship Id="rId70" Type="http://schemas.openxmlformats.org/officeDocument/2006/relationships/externalLink" Target="externalLinks/externalLink51.xml"/><Relationship Id="rId75" Type="http://schemas.openxmlformats.org/officeDocument/2006/relationships/externalLink" Target="externalLinks/externalLink56.xml"/><Relationship Id="rId83" Type="http://schemas.openxmlformats.org/officeDocument/2006/relationships/styles" Target="styles.xml"/><Relationship Id="rId8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57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externalLink" Target="externalLinks/externalLink33.xml"/><Relationship Id="rId60" Type="http://schemas.openxmlformats.org/officeDocument/2006/relationships/externalLink" Target="externalLinks/externalLink41.xml"/><Relationship Id="rId65" Type="http://schemas.openxmlformats.org/officeDocument/2006/relationships/externalLink" Target="externalLinks/externalLink46.xml"/><Relationship Id="rId73" Type="http://schemas.openxmlformats.org/officeDocument/2006/relationships/externalLink" Target="externalLinks/externalLink54.xml"/><Relationship Id="rId78" Type="http://schemas.openxmlformats.org/officeDocument/2006/relationships/externalLink" Target="externalLinks/externalLink59.xml"/><Relationship Id="rId81" Type="http://schemas.openxmlformats.org/officeDocument/2006/relationships/externalLink" Target="externalLinks/externalLink62.xml"/><Relationship Id="rId86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5.xml"/><Relationship Id="rId50" Type="http://schemas.openxmlformats.org/officeDocument/2006/relationships/externalLink" Target="externalLinks/externalLink31.xml"/><Relationship Id="rId55" Type="http://schemas.openxmlformats.org/officeDocument/2006/relationships/externalLink" Target="externalLinks/externalLink36.xml"/><Relationship Id="rId76" Type="http://schemas.openxmlformats.org/officeDocument/2006/relationships/externalLink" Target="externalLinks/externalLink5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2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5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66" Type="http://schemas.openxmlformats.org/officeDocument/2006/relationships/externalLink" Target="externalLinks/externalLink47.xml"/><Relationship Id="rId87" Type="http://schemas.openxmlformats.org/officeDocument/2006/relationships/customXml" Target="../customXml/item2.xml"/><Relationship Id="rId61" Type="http://schemas.openxmlformats.org/officeDocument/2006/relationships/externalLink" Target="externalLinks/externalLink42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2</xdr:row>
      <xdr:rowOff>53340</xdr:rowOff>
    </xdr:from>
    <xdr:to>
      <xdr:col>2</xdr:col>
      <xdr:colOff>774700</xdr:colOff>
      <xdr:row>5</xdr:row>
      <xdr:rowOff>101600</xdr:rowOff>
    </xdr:to>
    <xdr:grpSp>
      <xdr:nvGrpSpPr>
        <xdr:cNvPr id="3073" name="Group 3"/>
        <xdr:cNvGrpSpPr>
          <a:grpSpLocks/>
        </xdr:cNvGrpSpPr>
      </xdr:nvGrpSpPr>
      <xdr:grpSpPr bwMode="auto">
        <a:xfrm>
          <a:off x="741680" y="408940"/>
          <a:ext cx="2522220" cy="581660"/>
          <a:chOff x="4608" y="12384"/>
          <a:chExt cx="4320" cy="780"/>
        </a:xfrm>
      </xdr:grpSpPr>
      <xdr:sp macro="" textlink="">
        <xdr:nvSpPr>
          <xdr:cNvPr id="3074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75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</xdr:row>
      <xdr:rowOff>25400</xdr:rowOff>
    </xdr:from>
    <xdr:to>
      <xdr:col>1</xdr:col>
      <xdr:colOff>2692400</xdr:colOff>
      <xdr:row>4</xdr:row>
      <xdr:rowOff>12700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571500" y="203200"/>
          <a:ext cx="2489200" cy="520700"/>
          <a:chOff x="4608" y="12384"/>
          <a:chExt cx="4320" cy="78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63500</xdr:rowOff>
    </xdr:from>
    <xdr:to>
      <xdr:col>1</xdr:col>
      <xdr:colOff>2616200</xdr:colOff>
      <xdr:row>5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381000" y="241300"/>
          <a:ext cx="2603500" cy="647700"/>
          <a:chOff x="4608" y="12384"/>
          <a:chExt cx="4320" cy="78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2</xdr:row>
      <xdr:rowOff>0</xdr:rowOff>
    </xdr:from>
    <xdr:to>
      <xdr:col>3</xdr:col>
      <xdr:colOff>12700</xdr:colOff>
      <xdr:row>5</xdr:row>
      <xdr:rowOff>139700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939800" y="330200"/>
          <a:ext cx="2578100" cy="635000"/>
          <a:chOff x="4608" y="12384"/>
          <a:chExt cx="4320" cy="78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1</xdr:row>
      <xdr:rowOff>88900</xdr:rowOff>
    </xdr:from>
    <xdr:to>
      <xdr:col>2</xdr:col>
      <xdr:colOff>2661920</xdr:colOff>
      <xdr:row>5</xdr:row>
      <xdr:rowOff>10160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685800" y="254000"/>
          <a:ext cx="2522220" cy="581660"/>
          <a:chOff x="4608" y="12384"/>
          <a:chExt cx="4320" cy="78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63500</xdr:rowOff>
    </xdr:from>
    <xdr:to>
      <xdr:col>1</xdr:col>
      <xdr:colOff>2611120</xdr:colOff>
      <xdr:row>5</xdr:row>
      <xdr:rowOff>149860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469900" y="393700"/>
          <a:ext cx="2522220" cy="581660"/>
          <a:chOff x="4608" y="12384"/>
          <a:chExt cx="4320" cy="78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2</xdr:row>
      <xdr:rowOff>0</xdr:rowOff>
    </xdr:from>
    <xdr:to>
      <xdr:col>2</xdr:col>
      <xdr:colOff>121920</xdr:colOff>
      <xdr:row>5</xdr:row>
      <xdr:rowOff>86360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787400" y="330200"/>
          <a:ext cx="2522220" cy="581660"/>
          <a:chOff x="4608" y="12384"/>
          <a:chExt cx="4320" cy="78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Confidential per WAC 48</a:t>
            </a: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 Bold"/>
                <a:cs typeface="Times New Roman Bold"/>
              </a:rPr>
              <a:t>REDACTED VERSION</a:t>
            </a:r>
          </a:p>
          <a:p>
            <a:pPr algn="ctr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  <a:p>
            <a:pPr algn="l" rtl="0"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 Bold"/>
              <a:cs typeface="Times New Roman Bold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GRC%2007/COS/COS%20WA%20GRC%20June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B32" sqref="B32"/>
    </sheetView>
  </sheetViews>
  <sheetFormatPr defaultRowHeight="14.4"/>
  <cols>
    <col min="1" max="16384" width="8.88671875" style="59"/>
  </cols>
  <sheetData>
    <row r="2" spans="1:1" ht="15.6">
      <c r="A2" s="60" t="s">
        <v>140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88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121300</v>
      </c>
      <c r="E10" s="48">
        <v>121498</v>
      </c>
      <c r="F10" s="48">
        <v>121711</v>
      </c>
      <c r="G10" s="48">
        <v>121962</v>
      </c>
      <c r="H10" s="48">
        <v>122152</v>
      </c>
      <c r="I10" s="48">
        <v>122383</v>
      </c>
      <c r="J10" s="48">
        <v>122589</v>
      </c>
      <c r="K10" s="48">
        <v>122758</v>
      </c>
      <c r="L10" s="48">
        <v>122882</v>
      </c>
      <c r="M10" s="48">
        <v>123063</v>
      </c>
      <c r="N10" s="48">
        <v>123258</v>
      </c>
      <c r="O10" s="48">
        <v>123408</v>
      </c>
      <c r="P10" s="49"/>
      <c r="Q10" s="50"/>
      <c r="R10" s="50"/>
    </row>
    <row r="11" spans="1:21">
      <c r="A11" s="11">
        <f>A10+1</f>
        <v>2</v>
      </c>
      <c r="B11" s="10" t="s">
        <v>133</v>
      </c>
      <c r="C11" s="11" t="s">
        <v>112</v>
      </c>
      <c r="D11" s="51">
        <f>'JAP-33 Page 4 (C)'!E40</f>
        <v>73.074182429199027</v>
      </c>
      <c r="E11" s="51">
        <f>'JAP-33 Page 4 (C)'!F40</f>
        <v>59.435600249496609</v>
      </c>
      <c r="F11" s="51">
        <f>'JAP-33 Page 4 (C)'!G40</f>
        <v>65.768692598314502</v>
      </c>
      <c r="G11" s="51">
        <f>'JAP-33 Page 4 (C)'!H40</f>
        <v>52.966038134265276</v>
      </c>
      <c r="H11" s="51">
        <f>'JAP-33 Page 4 (C)'!I40</f>
        <v>57.117799669369404</v>
      </c>
      <c r="I11" s="51">
        <f>'JAP-33 Page 4 (C)'!J40</f>
        <v>52.955833375159436</v>
      </c>
      <c r="J11" s="51">
        <f>'JAP-33 Page 4 (C)'!K40</f>
        <v>58.472845657566531</v>
      </c>
      <c r="K11" s="51">
        <f>'JAP-33 Page 4 (C)'!L40</f>
        <v>60.974311307512266</v>
      </c>
      <c r="L11" s="51">
        <f>'JAP-33 Page 4 (C)'!M40</f>
        <v>56.039515002501496</v>
      </c>
      <c r="M11" s="51">
        <f>'JAP-33 Page 4 (C)'!N40</f>
        <v>55.967623128556255</v>
      </c>
      <c r="N11" s="51">
        <f>'JAP-33 Page 4 (C)'!O40</f>
        <v>60.648237027228497</v>
      </c>
      <c r="O11" s="51">
        <f>'JAP-33 Page 4 (C)'!P40</f>
        <v>69.839321420830672</v>
      </c>
      <c r="P11" s="41">
        <f>SUM(D11:O11)</f>
        <v>723.25999999999988</v>
      </c>
      <c r="Q11" s="52"/>
      <c r="R11" s="52"/>
    </row>
    <row r="12" spans="1:21">
      <c r="A12" s="11">
        <f t="shared" ref="A12:A28" si="1">A11+1</f>
        <v>3</v>
      </c>
      <c r="B12" s="10" t="s">
        <v>134</v>
      </c>
      <c r="C12" s="11" t="str">
        <f>"("&amp;A10&amp;") x ("&amp;A11&amp;")"</f>
        <v>(1) x (2)</v>
      </c>
      <c r="D12" s="15">
        <f t="shared" ref="D12:O12" si="2">D10*D11</f>
        <v>8863898.3286618423</v>
      </c>
      <c r="E12" s="15">
        <f t="shared" si="2"/>
        <v>7221306.5591133386</v>
      </c>
      <c r="F12" s="15">
        <f t="shared" si="2"/>
        <v>8004773.344833456</v>
      </c>
      <c r="G12" s="15">
        <f t="shared" si="2"/>
        <v>6459843.9429312618</v>
      </c>
      <c r="H12" s="15">
        <f t="shared" si="2"/>
        <v>6977053.4652128117</v>
      </c>
      <c r="I12" s="15">
        <f t="shared" si="2"/>
        <v>6480893.7559521375</v>
      </c>
      <c r="J12" s="15">
        <f t="shared" si="2"/>
        <v>7168127.6763154231</v>
      </c>
      <c r="K12" s="15">
        <f t="shared" si="2"/>
        <v>7485084.5074875904</v>
      </c>
      <c r="L12" s="15">
        <f t="shared" si="2"/>
        <v>6886247.682537389</v>
      </c>
      <c r="M12" s="15">
        <f t="shared" si="2"/>
        <v>6887543.6050695181</v>
      </c>
      <c r="N12" s="15">
        <f t="shared" si="2"/>
        <v>7475380.3995021302</v>
      </c>
      <c r="O12" s="15">
        <f t="shared" si="2"/>
        <v>8618730.9779018722</v>
      </c>
      <c r="P12" s="15">
        <f>SUM(D12:O12)</f>
        <v>88528884.245518774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283905994</v>
      </c>
      <c r="E14" s="48">
        <v>251600357</v>
      </c>
      <c r="F14" s="48">
        <v>266314738</v>
      </c>
      <c r="G14" s="48">
        <v>241713085</v>
      </c>
      <c r="H14" s="48">
        <v>232474343</v>
      </c>
      <c r="I14" s="48">
        <v>230782316</v>
      </c>
      <c r="J14" s="48">
        <v>242400457</v>
      </c>
      <c r="K14" s="48">
        <v>249679194</v>
      </c>
      <c r="L14" s="48">
        <v>235327653</v>
      </c>
      <c r="M14" s="48">
        <v>248864320</v>
      </c>
      <c r="N14" s="48">
        <v>269291509</v>
      </c>
      <c r="O14" s="48">
        <v>321741447</v>
      </c>
      <c r="P14" s="49">
        <f>SUM(D14:O14)</f>
        <v>3074095413</v>
      </c>
      <c r="Q14" s="50"/>
      <c r="R14" s="50"/>
    </row>
    <row r="15" spans="1:21">
      <c r="A15" s="11">
        <f t="shared" si="1"/>
        <v>6</v>
      </c>
      <c r="B15" s="10" t="s">
        <v>115</v>
      </c>
      <c r="C15" s="11" t="s">
        <v>116</v>
      </c>
      <c r="D15" s="55">
        <f>'JAP-33 Page 3 (C)'!$E$14</f>
        <v>3.0598E-2</v>
      </c>
      <c r="E15" s="55">
        <f>'JAP-33 Page 3 (C)'!$E$14</f>
        <v>3.0598E-2</v>
      </c>
      <c r="F15" s="55">
        <f>'JAP-33 Page 3 (C)'!$E$14</f>
        <v>3.0598E-2</v>
      </c>
      <c r="G15" s="55">
        <f>'JAP-33 Page 3 (C)'!$E$14</f>
        <v>3.0598E-2</v>
      </c>
      <c r="H15" s="55">
        <f>'JAP-33 Page 3 (C)'!$E$14</f>
        <v>3.0598E-2</v>
      </c>
      <c r="I15" s="55">
        <f>'JAP-33 Page 3 (C)'!$E$14</f>
        <v>3.0598E-2</v>
      </c>
      <c r="J15" s="55">
        <f>'JAP-33 Page 3 (C)'!$E$14</f>
        <v>3.0598E-2</v>
      </c>
      <c r="K15" s="55">
        <f>'JAP-33 Page 3 (C)'!$E$14</f>
        <v>3.0598E-2</v>
      </c>
      <c r="L15" s="55">
        <f>'JAP-33 Page 3 (C)'!$E$14</f>
        <v>3.0598E-2</v>
      </c>
      <c r="M15" s="55">
        <f>'JAP-33 Page 3 (C)'!$E$14</f>
        <v>3.0598E-2</v>
      </c>
      <c r="N15" s="55">
        <f>'JAP-33 Page 3 (C)'!$E$14</f>
        <v>3.0598E-2</v>
      </c>
      <c r="O15" s="55">
        <f>'JAP-33 Page 3 (C)'!$E$14</f>
        <v>3.0598E-2</v>
      </c>
      <c r="P15" s="56"/>
      <c r="Q15" s="57"/>
      <c r="R15" s="57"/>
    </row>
    <row r="16" spans="1:21">
      <c r="A16" s="11">
        <f t="shared" si="1"/>
        <v>7</v>
      </c>
      <c r="B16" s="10" t="s">
        <v>135</v>
      </c>
      <c r="C16" s="11" t="str">
        <f>"("&amp;A14&amp;") x ("&amp;A15&amp;")"</f>
        <v>(5) x (6)</v>
      </c>
      <c r="D16" s="15">
        <f t="shared" ref="D16:O16" si="3">D14*D15</f>
        <v>8686955.6044120006</v>
      </c>
      <c r="E16" s="15">
        <f t="shared" si="3"/>
        <v>7698467.7234859997</v>
      </c>
      <c r="F16" s="15">
        <f t="shared" si="3"/>
        <v>8148698.3533239998</v>
      </c>
      <c r="G16" s="15">
        <f t="shared" si="3"/>
        <v>7395936.9748299997</v>
      </c>
      <c r="H16" s="15">
        <f t="shared" si="3"/>
        <v>7113249.9471140001</v>
      </c>
      <c r="I16" s="15">
        <f t="shared" si="3"/>
        <v>7061477.3049680004</v>
      </c>
      <c r="J16" s="15">
        <f t="shared" si="3"/>
        <v>7416969.183286</v>
      </c>
      <c r="K16" s="15">
        <f t="shared" si="3"/>
        <v>7639683.9780120002</v>
      </c>
      <c r="L16" s="15">
        <f t="shared" si="3"/>
        <v>7200555.5264940001</v>
      </c>
      <c r="M16" s="15">
        <f t="shared" si="3"/>
        <v>7614750.4633600004</v>
      </c>
      <c r="N16" s="15">
        <f t="shared" si="3"/>
        <v>8239781.5923819998</v>
      </c>
      <c r="O16" s="15">
        <f t="shared" si="3"/>
        <v>9844644.7953060009</v>
      </c>
      <c r="P16" s="15">
        <f>SUM(D16:O16)</f>
        <v>94061171.446973994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176942.72424984165</v>
      </c>
      <c r="E18" s="15">
        <f t="shared" ref="E18:O18" si="4">E12-E16</f>
        <v>-477161.16437266115</v>
      </c>
      <c r="F18" s="15">
        <f>F12-F16</f>
        <v>-143925.00849054381</v>
      </c>
      <c r="G18" s="15">
        <f t="shared" si="4"/>
        <v>-936093.03189873789</v>
      </c>
      <c r="H18" s="15">
        <f t="shared" si="4"/>
        <v>-136196.48190118838</v>
      </c>
      <c r="I18" s="15">
        <f t="shared" si="4"/>
        <v>-580583.54901586287</v>
      </c>
      <c r="J18" s="15">
        <f t="shared" si="4"/>
        <v>-248841.50697057694</v>
      </c>
      <c r="K18" s="15">
        <f t="shared" si="4"/>
        <v>-154599.47052440979</v>
      </c>
      <c r="L18" s="15">
        <f t="shared" si="4"/>
        <v>-314307.84395661112</v>
      </c>
      <c r="M18" s="15">
        <f t="shared" si="4"/>
        <v>-727206.85829048231</v>
      </c>
      <c r="N18" s="15">
        <f t="shared" si="4"/>
        <v>-764401.1928798696</v>
      </c>
      <c r="O18" s="15">
        <f t="shared" si="4"/>
        <v>-1225913.8174041286</v>
      </c>
      <c r="P18" s="15">
        <f t="shared" ref="P18" si="5">SUM(D18:O18)</f>
        <v>-5532287.2014552308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-155.98810171898097</v>
      </c>
      <c r="E20" s="14">
        <v>-1374.7534221064261</v>
      </c>
      <c r="F20" s="14">
        <v>-3035.7969377402674</v>
      </c>
      <c r="G20" s="14">
        <v>-5351.6971551829702</v>
      </c>
      <c r="H20" s="14">
        <v>-7606.9760286411956</v>
      </c>
      <c r="I20" s="14">
        <v>-9327.8628681035607</v>
      </c>
      <c r="J20" s="14">
        <v>-11227.499285375454</v>
      </c>
      <c r="K20" s="14">
        <v>-12533.46686859731</v>
      </c>
      <c r="L20" s="14">
        <v>-13924.591687423797</v>
      </c>
      <c r="M20" s="14">
        <v>-16149.580588825811</v>
      </c>
      <c r="N20" s="14">
        <v>-19080.486247407574</v>
      </c>
      <c r="O20" s="14">
        <v>-22844.952031571738</v>
      </c>
      <c r="P20" s="15">
        <f>SUM(D20:O20)</f>
        <v>-122613.65122269509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176786.73614812267</v>
      </c>
      <c r="E22" s="15">
        <f t="shared" ref="E22:O22" si="6">D22+E18+E20</f>
        <v>-301749.18164664489</v>
      </c>
      <c r="F22" s="15">
        <f t="shared" si="6"/>
        <v>-448709.987074929</v>
      </c>
      <c r="G22" s="15">
        <f t="shared" si="6"/>
        <v>-1390154.7161288499</v>
      </c>
      <c r="H22" s="15">
        <f t="shared" si="6"/>
        <v>-1533958.1740586795</v>
      </c>
      <c r="I22" s="15">
        <f t="shared" si="6"/>
        <v>-2123869.585942646</v>
      </c>
      <c r="J22" s="15">
        <f t="shared" si="6"/>
        <v>-2383938.5921985982</v>
      </c>
      <c r="K22" s="15">
        <f t="shared" si="6"/>
        <v>-2551071.5295916051</v>
      </c>
      <c r="L22" s="15">
        <f t="shared" si="6"/>
        <v>-2879303.9652356398</v>
      </c>
      <c r="M22" s="15">
        <f t="shared" si="6"/>
        <v>-3622660.4041149481</v>
      </c>
      <c r="N22" s="15">
        <f t="shared" si="6"/>
        <v>-4406142.0832422245</v>
      </c>
      <c r="O22" s="15">
        <f t="shared" si="6"/>
        <v>-5654900.8526779246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283905.99400000001</v>
      </c>
      <c r="E26" s="15">
        <f t="shared" si="7"/>
        <v>251600.35700000002</v>
      </c>
      <c r="F26" s="15">
        <f t="shared" si="7"/>
        <v>266314.73800000001</v>
      </c>
      <c r="G26" s="15">
        <f t="shared" si="7"/>
        <v>241713.08499999999</v>
      </c>
      <c r="H26" s="15">
        <f t="shared" si="7"/>
        <v>232474.34299999999</v>
      </c>
      <c r="I26" s="15">
        <f t="shared" si="7"/>
        <v>230782.31599999999</v>
      </c>
      <c r="J26" s="15">
        <f t="shared" si="7"/>
        <v>242400.45699999999</v>
      </c>
      <c r="K26" s="15">
        <f t="shared" si="7"/>
        <v>249679.19400000002</v>
      </c>
      <c r="L26" s="15">
        <f t="shared" si="7"/>
        <v>235327.65299999999</v>
      </c>
      <c r="M26" s="15">
        <f t="shared" si="7"/>
        <v>248864.32</v>
      </c>
      <c r="N26" s="15">
        <f t="shared" si="7"/>
        <v>269291.50900000002</v>
      </c>
      <c r="O26" s="15">
        <f t="shared" si="7"/>
        <v>321741.44699999999</v>
      </c>
      <c r="P26" s="15">
        <f>SUM(D26:O26)</f>
        <v>3074095.4130000002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-107119.25785187734</v>
      </c>
      <c r="E28" s="15">
        <f>D28+E18+E20-E26</f>
        <v>-837255.53264664486</v>
      </c>
      <c r="F28" s="15">
        <f t="shared" ref="F28:O28" si="8">E28+F18+F20-F26</f>
        <v>-1250531.076074929</v>
      </c>
      <c r="G28" s="15">
        <f t="shared" si="8"/>
        <v>-2433688.89012885</v>
      </c>
      <c r="H28" s="15">
        <f t="shared" si="8"/>
        <v>-2809966.6910586795</v>
      </c>
      <c r="I28" s="15">
        <f t="shared" si="8"/>
        <v>-3630660.4189426461</v>
      </c>
      <c r="J28" s="15">
        <f t="shared" si="8"/>
        <v>-4133129.8821985982</v>
      </c>
      <c r="K28" s="15">
        <f t="shared" si="8"/>
        <v>-4549942.0135916052</v>
      </c>
      <c r="L28" s="15">
        <f t="shared" si="8"/>
        <v>-5113502.1022356404</v>
      </c>
      <c r="M28" s="15">
        <f t="shared" si="8"/>
        <v>-6105722.861114949</v>
      </c>
      <c r="N28" s="15">
        <f t="shared" si="8"/>
        <v>-7158496.0492422255</v>
      </c>
      <c r="O28" s="15">
        <f t="shared" si="8"/>
        <v>-8728996.2656779271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88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121300</v>
      </c>
      <c r="E10" s="48">
        <v>121498</v>
      </c>
      <c r="F10" s="48">
        <v>121711</v>
      </c>
      <c r="G10" s="48">
        <v>121962</v>
      </c>
      <c r="H10" s="48">
        <v>122152</v>
      </c>
      <c r="I10" s="48">
        <v>122383</v>
      </c>
      <c r="J10" s="48">
        <v>122589</v>
      </c>
      <c r="K10" s="48">
        <v>122758</v>
      </c>
      <c r="L10" s="48">
        <v>122882</v>
      </c>
      <c r="M10" s="48">
        <v>123063</v>
      </c>
      <c r="N10" s="48">
        <v>123258</v>
      </c>
      <c r="O10" s="48">
        <v>123408</v>
      </c>
      <c r="P10" s="49"/>
      <c r="Q10" s="50"/>
      <c r="R10" s="50"/>
    </row>
    <row r="11" spans="1:21">
      <c r="A11" s="11">
        <f>A10+1</f>
        <v>2</v>
      </c>
      <c r="B11" s="10" t="s">
        <v>128</v>
      </c>
      <c r="C11" s="11" t="s">
        <v>129</v>
      </c>
      <c r="D11" s="51">
        <f>'JAP-33 Page 4a (C)'!E40</f>
        <v>66.536242621946485</v>
      </c>
      <c r="E11" s="51">
        <f>'JAP-33 Page 4a (C)'!F40</f>
        <v>54.117903028379821</v>
      </c>
      <c r="F11" s="51">
        <f>'JAP-33 Page 4a (C)'!G40</f>
        <v>59.884374236954912</v>
      </c>
      <c r="G11" s="51">
        <f>'JAP-33 Page 4a (C)'!H40</f>
        <v>48.227171989769097</v>
      </c>
      <c r="H11" s="51">
        <f>'JAP-33 Page 4a (C)'!I40</f>
        <v>52.007475834780323</v>
      </c>
      <c r="I11" s="51">
        <f>'JAP-33 Page 4a (C)'!J40</f>
        <v>48.217880249441755</v>
      </c>
      <c r="J11" s="51">
        <f>'JAP-33 Page 4a (C)'!K40</f>
        <v>53.241285993681991</v>
      </c>
      <c r="K11" s="51">
        <f>'JAP-33 Page 4a (C)'!L40</f>
        <v>55.518945761637866</v>
      </c>
      <c r="L11" s="51">
        <f>'JAP-33 Page 4a (C)'!M40</f>
        <v>51.025665189416472</v>
      </c>
      <c r="M11" s="51">
        <f>'JAP-33 Page 4a (C)'!N40</f>
        <v>50.960205474256448</v>
      </c>
      <c r="N11" s="51">
        <f>'JAP-33 Page 4a (C)'!O40</f>
        <v>55.222045314660463</v>
      </c>
      <c r="O11" s="51">
        <f>'JAP-33 Page 4a (C)'!P40</f>
        <v>63.590804305074293</v>
      </c>
      <c r="P11" s="41">
        <f>SUM(D11:O11)</f>
        <v>658.54999999999984</v>
      </c>
      <c r="Q11" s="52"/>
      <c r="R11" s="52"/>
    </row>
    <row r="12" spans="1:21">
      <c r="A12" s="11">
        <f t="shared" ref="A12:A28" si="1">A11+1</f>
        <v>3</v>
      </c>
      <c r="B12" s="10" t="s">
        <v>130</v>
      </c>
      <c r="C12" s="11" t="str">
        <f>"("&amp;A10&amp;") x ("&amp;A11&amp;")"</f>
        <v>(1) x (2)</v>
      </c>
      <c r="D12" s="15">
        <f t="shared" ref="D12:O12" si="2">D10*D11</f>
        <v>8070846.2300421083</v>
      </c>
      <c r="E12" s="15">
        <f t="shared" si="2"/>
        <v>6575216.9821420917</v>
      </c>
      <c r="F12" s="15">
        <f t="shared" si="2"/>
        <v>7288587.0727540189</v>
      </c>
      <c r="G12" s="15">
        <f t="shared" si="2"/>
        <v>5881882.3502162183</v>
      </c>
      <c r="H12" s="15">
        <f t="shared" si="2"/>
        <v>6352817.1881700857</v>
      </c>
      <c r="I12" s="15">
        <f t="shared" si="2"/>
        <v>5901048.8385674302</v>
      </c>
      <c r="J12" s="15">
        <f t="shared" si="2"/>
        <v>6526796.0086794812</v>
      </c>
      <c r="K12" s="15">
        <f t="shared" si="2"/>
        <v>6815394.7438071407</v>
      </c>
      <c r="L12" s="15">
        <f t="shared" si="2"/>
        <v>6270135.7898058752</v>
      </c>
      <c r="M12" s="15">
        <f t="shared" si="2"/>
        <v>6271315.7662784215</v>
      </c>
      <c r="N12" s="15">
        <f t="shared" si="2"/>
        <v>6806558.8613944193</v>
      </c>
      <c r="O12" s="15">
        <f t="shared" si="2"/>
        <v>7847613.9776806086</v>
      </c>
      <c r="P12" s="15">
        <f>SUM(D12:O12)</f>
        <v>80608213.809537888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283905994</v>
      </c>
      <c r="E14" s="48">
        <v>251600357</v>
      </c>
      <c r="F14" s="48">
        <v>266314738</v>
      </c>
      <c r="G14" s="48">
        <v>241713085</v>
      </c>
      <c r="H14" s="48">
        <v>232474343</v>
      </c>
      <c r="I14" s="48">
        <v>230782316</v>
      </c>
      <c r="J14" s="48">
        <v>242400457</v>
      </c>
      <c r="K14" s="48">
        <v>249679194</v>
      </c>
      <c r="L14" s="48">
        <v>235327653</v>
      </c>
      <c r="M14" s="48">
        <v>248864320</v>
      </c>
      <c r="N14" s="48">
        <v>269291509</v>
      </c>
      <c r="O14" s="48">
        <v>321741447</v>
      </c>
      <c r="P14" s="49">
        <f>SUM(D14:O14)</f>
        <v>3074095413</v>
      </c>
      <c r="Q14" s="50"/>
      <c r="R14" s="50"/>
    </row>
    <row r="15" spans="1:21">
      <c r="A15" s="11">
        <f t="shared" si="1"/>
        <v>6</v>
      </c>
      <c r="B15" s="10" t="s">
        <v>131</v>
      </c>
      <c r="C15" s="11" t="s">
        <v>116</v>
      </c>
      <c r="D15" s="55">
        <f>'JAP-33 Page 3 (C)'!$E$20</f>
        <v>2.7859999999999999E-2</v>
      </c>
      <c r="E15" s="55">
        <f>'JAP-33 Page 3 (C)'!$E$20</f>
        <v>2.7859999999999999E-2</v>
      </c>
      <c r="F15" s="55">
        <f>'JAP-33 Page 3 (C)'!$E$20</f>
        <v>2.7859999999999999E-2</v>
      </c>
      <c r="G15" s="55">
        <f>'JAP-33 Page 3 (C)'!$E$20</f>
        <v>2.7859999999999999E-2</v>
      </c>
      <c r="H15" s="55">
        <f>'JAP-33 Page 3 (C)'!$E$20</f>
        <v>2.7859999999999999E-2</v>
      </c>
      <c r="I15" s="55">
        <f>'JAP-33 Page 3 (C)'!$E$20</f>
        <v>2.7859999999999999E-2</v>
      </c>
      <c r="J15" s="55">
        <f>'JAP-33 Page 3 (C)'!$E$20</f>
        <v>2.7859999999999999E-2</v>
      </c>
      <c r="K15" s="55">
        <f>'JAP-33 Page 3 (C)'!$E$20</f>
        <v>2.7859999999999999E-2</v>
      </c>
      <c r="L15" s="55">
        <f>'JAP-33 Page 3 (C)'!$E$20</f>
        <v>2.7859999999999999E-2</v>
      </c>
      <c r="M15" s="55">
        <f>'JAP-33 Page 3 (C)'!$E$20</f>
        <v>2.7859999999999999E-2</v>
      </c>
      <c r="N15" s="55">
        <f>'JAP-33 Page 3 (C)'!$E$20</f>
        <v>2.7859999999999999E-2</v>
      </c>
      <c r="O15" s="55">
        <f>'JAP-33 Page 3 (C)'!$E$20</f>
        <v>2.7859999999999999E-2</v>
      </c>
      <c r="P15" s="56"/>
      <c r="Q15" s="57"/>
      <c r="R15" s="57"/>
    </row>
    <row r="16" spans="1:21">
      <c r="A16" s="11">
        <f t="shared" si="1"/>
        <v>7</v>
      </c>
      <c r="B16" s="10" t="s">
        <v>132</v>
      </c>
      <c r="C16" s="11" t="str">
        <f>"("&amp;A14&amp;") x ("&amp;A15&amp;")"</f>
        <v>(5) x (6)</v>
      </c>
      <c r="D16" s="15">
        <f t="shared" ref="D16:O16" si="3">D14*D15</f>
        <v>7909620.9928399995</v>
      </c>
      <c r="E16" s="15">
        <f t="shared" si="3"/>
        <v>7009585.9460199997</v>
      </c>
      <c r="F16" s="15">
        <f t="shared" si="3"/>
        <v>7419528.6006800001</v>
      </c>
      <c r="G16" s="15">
        <f t="shared" si="3"/>
        <v>6734126.5481000002</v>
      </c>
      <c r="H16" s="15">
        <f t="shared" si="3"/>
        <v>6476735.1959800003</v>
      </c>
      <c r="I16" s="15">
        <f t="shared" si="3"/>
        <v>6429595.3237600001</v>
      </c>
      <c r="J16" s="15">
        <f t="shared" si="3"/>
        <v>6753276.73202</v>
      </c>
      <c r="K16" s="15">
        <f t="shared" si="3"/>
        <v>6956062.3448399995</v>
      </c>
      <c r="L16" s="15">
        <f t="shared" si="3"/>
        <v>6556228.4125800002</v>
      </c>
      <c r="M16" s="15">
        <f t="shared" si="3"/>
        <v>6933359.9551999997</v>
      </c>
      <c r="N16" s="15">
        <f t="shared" si="3"/>
        <v>7502461.4407399995</v>
      </c>
      <c r="O16" s="15">
        <f t="shared" si="3"/>
        <v>8963716.7134199999</v>
      </c>
      <c r="P16" s="15">
        <f>SUM(D16:O16)</f>
        <v>85644298.206180006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161225.23720210884</v>
      </c>
      <c r="E18" s="15">
        <f t="shared" ref="E18:O18" si="4">E12-E16</f>
        <v>-434368.96387790795</v>
      </c>
      <c r="F18" s="15">
        <f>F12-F16</f>
        <v>-130941.52792598121</v>
      </c>
      <c r="G18" s="15">
        <f t="shared" si="4"/>
        <v>-852244.19788378198</v>
      </c>
      <c r="H18" s="15">
        <f t="shared" si="4"/>
        <v>-123918.00780991465</v>
      </c>
      <c r="I18" s="15">
        <f t="shared" si="4"/>
        <v>-528546.4851925699</v>
      </c>
      <c r="J18" s="15">
        <f t="shared" si="4"/>
        <v>-226480.72334051877</v>
      </c>
      <c r="K18" s="15">
        <f t="shared" si="4"/>
        <v>-140667.60103285871</v>
      </c>
      <c r="L18" s="15">
        <f t="shared" si="4"/>
        <v>-286092.62277412508</v>
      </c>
      <c r="M18" s="15">
        <f t="shared" si="4"/>
        <v>-662044.18892157823</v>
      </c>
      <c r="N18" s="15">
        <f t="shared" si="4"/>
        <v>-695902.57934558019</v>
      </c>
      <c r="O18" s="15">
        <f t="shared" si="4"/>
        <v>-1116102.7357393913</v>
      </c>
      <c r="P18" s="15">
        <f t="shared" ref="P18" si="5">SUM(D18:O18)</f>
        <v>-5036084.3966420991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-178.90943699692465</v>
      </c>
      <c r="E20" s="14">
        <v>-1358.1908002741318</v>
      </c>
      <c r="F20" s="14">
        <v>-2937.8947810298037</v>
      </c>
      <c r="G20" s="14">
        <v>-5112.5812063773756</v>
      </c>
      <c r="H20" s="14">
        <v>-7227.674422180683</v>
      </c>
      <c r="I20" s="14">
        <v>-8854.7677688509739</v>
      </c>
      <c r="J20" s="14">
        <v>-10645.907325253394</v>
      </c>
      <c r="K20" s="14">
        <v>-11898.948122672904</v>
      </c>
      <c r="L20" s="14">
        <v>-13228.608434266424</v>
      </c>
      <c r="M20" s="14">
        <v>-15317.42124528099</v>
      </c>
      <c r="N20" s="14">
        <v>-18053.404199628927</v>
      </c>
      <c r="O20" s="14">
        <v>-21557.835011627842</v>
      </c>
      <c r="P20" s="15">
        <f>SUM(D20:O20)</f>
        <v>-116372.14275444039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161046.3277651119</v>
      </c>
      <c r="E22" s="15">
        <f t="shared" ref="E22:O22" si="6">D22+E18+E20</f>
        <v>-274680.82691307017</v>
      </c>
      <c r="F22" s="15">
        <f t="shared" si="6"/>
        <v>-408560.24962008116</v>
      </c>
      <c r="G22" s="15">
        <f t="shared" si="6"/>
        <v>-1265917.0287102405</v>
      </c>
      <c r="H22" s="15">
        <f t="shared" si="6"/>
        <v>-1397062.7109423359</v>
      </c>
      <c r="I22" s="15">
        <f t="shared" si="6"/>
        <v>-1934463.9639037568</v>
      </c>
      <c r="J22" s="15">
        <f t="shared" si="6"/>
        <v>-2171590.5945695289</v>
      </c>
      <c r="K22" s="15">
        <f t="shared" si="6"/>
        <v>-2324157.1437250604</v>
      </c>
      <c r="L22" s="15">
        <f t="shared" si="6"/>
        <v>-2623478.3749334519</v>
      </c>
      <c r="M22" s="15">
        <f t="shared" si="6"/>
        <v>-3300839.9851003112</v>
      </c>
      <c r="N22" s="15">
        <f t="shared" si="6"/>
        <v>-4014795.9686455205</v>
      </c>
      <c r="O22" s="15">
        <f t="shared" si="6"/>
        <v>-5152456.5393965393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283905.99400000001</v>
      </c>
      <c r="E26" s="15">
        <f t="shared" si="7"/>
        <v>251600.35700000002</v>
      </c>
      <c r="F26" s="15">
        <f t="shared" si="7"/>
        <v>266314.73800000001</v>
      </c>
      <c r="G26" s="15">
        <f t="shared" si="7"/>
        <v>241713.08499999999</v>
      </c>
      <c r="H26" s="15">
        <f t="shared" si="7"/>
        <v>232474.34299999999</v>
      </c>
      <c r="I26" s="15">
        <f t="shared" si="7"/>
        <v>230782.31599999999</v>
      </c>
      <c r="J26" s="15">
        <f t="shared" si="7"/>
        <v>242400.45699999999</v>
      </c>
      <c r="K26" s="15">
        <f t="shared" si="7"/>
        <v>249679.19400000002</v>
      </c>
      <c r="L26" s="15">
        <f t="shared" si="7"/>
        <v>235327.65299999999</v>
      </c>
      <c r="M26" s="15">
        <f t="shared" si="7"/>
        <v>248864.32</v>
      </c>
      <c r="N26" s="15">
        <f t="shared" si="7"/>
        <v>269291.50900000002</v>
      </c>
      <c r="O26" s="15">
        <f t="shared" si="7"/>
        <v>321741.44699999999</v>
      </c>
      <c r="P26" s="15">
        <f>SUM(D26:O26)</f>
        <v>3074095.4130000002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-122859.66623488811</v>
      </c>
      <c r="E28" s="15">
        <f>D28+E18+E20-E26</f>
        <v>-810187.17791307019</v>
      </c>
      <c r="F28" s="15">
        <f t="shared" ref="F28:O28" si="8">E28+F18+F20-F26</f>
        <v>-1210381.3386200811</v>
      </c>
      <c r="G28" s="15">
        <f t="shared" si="8"/>
        <v>-2309451.2027102406</v>
      </c>
      <c r="H28" s="15">
        <f t="shared" si="8"/>
        <v>-2673071.2279423359</v>
      </c>
      <c r="I28" s="15">
        <f t="shared" si="8"/>
        <v>-3441254.7969037569</v>
      </c>
      <c r="J28" s="15">
        <f t="shared" si="8"/>
        <v>-3920781.884569529</v>
      </c>
      <c r="K28" s="15">
        <f t="shared" si="8"/>
        <v>-4323027.6277250601</v>
      </c>
      <c r="L28" s="15">
        <f t="shared" si="8"/>
        <v>-4857676.5119334515</v>
      </c>
      <c r="M28" s="15">
        <f t="shared" si="8"/>
        <v>-5783902.4421003107</v>
      </c>
      <c r="N28" s="15">
        <f t="shared" si="8"/>
        <v>-6767149.9346455196</v>
      </c>
      <c r="O28" s="15">
        <f t="shared" si="8"/>
        <v>-8226551.9523965381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7855</v>
      </c>
      <c r="E10" s="48">
        <v>7806</v>
      </c>
      <c r="F10" s="48">
        <v>7794</v>
      </c>
      <c r="G10" s="48">
        <v>7821</v>
      </c>
      <c r="H10" s="48">
        <v>7882</v>
      </c>
      <c r="I10" s="48">
        <v>7930</v>
      </c>
      <c r="J10" s="48">
        <v>7984</v>
      </c>
      <c r="K10" s="48">
        <v>8030</v>
      </c>
      <c r="L10" s="48">
        <v>8028</v>
      </c>
      <c r="M10" s="48">
        <v>7967</v>
      </c>
      <c r="N10" s="48">
        <v>7919</v>
      </c>
      <c r="O10" s="48">
        <v>7900</v>
      </c>
      <c r="P10" s="49"/>
      <c r="Q10" s="50"/>
      <c r="R10" s="50"/>
    </row>
    <row r="11" spans="1:21">
      <c r="A11" s="11">
        <f>A10+1</f>
        <v>2</v>
      </c>
      <c r="B11" s="10" t="s">
        <v>133</v>
      </c>
      <c r="C11" s="11" t="s">
        <v>112</v>
      </c>
      <c r="D11" s="51">
        <f>'JAP-33 Page 4 (C)'!E44</f>
        <v>1062.472030158558</v>
      </c>
      <c r="E11" s="51">
        <f>'JAP-33 Page 4 (C)'!F44</f>
        <v>973.84717959505144</v>
      </c>
      <c r="F11" s="51">
        <f>'JAP-33 Page 4 (C)'!G44</f>
        <v>1066.2668638839962</v>
      </c>
      <c r="G11" s="51">
        <f>'JAP-33 Page 4 (C)'!H44</f>
        <v>848.52064624051866</v>
      </c>
      <c r="H11" s="51">
        <f>'JAP-33 Page 4 (C)'!I44</f>
        <v>907.34741604726116</v>
      </c>
      <c r="I11" s="51">
        <f>'JAP-33 Page 4 (C)'!J44</f>
        <v>966.51366119447027</v>
      </c>
      <c r="J11" s="51">
        <f>'JAP-33 Page 4 (C)'!K44</f>
        <v>990.22511408551827</v>
      </c>
      <c r="K11" s="51">
        <f>'JAP-33 Page 4 (C)'!L44</f>
        <v>942.82222608432164</v>
      </c>
      <c r="L11" s="51">
        <f>'JAP-33 Page 4 (C)'!M44</f>
        <v>1006.8785489293125</v>
      </c>
      <c r="M11" s="51">
        <f>'JAP-33 Page 4 (C)'!N44</f>
        <v>958.90287900996736</v>
      </c>
      <c r="N11" s="51">
        <f>'JAP-33 Page 4 (C)'!O44</f>
        <v>978.58403960178237</v>
      </c>
      <c r="O11" s="51">
        <f>'JAP-33 Page 4 (C)'!P44</f>
        <v>1117.93939516924</v>
      </c>
      <c r="P11" s="41">
        <f>SUM(D11:O11)</f>
        <v>11820.319999999998</v>
      </c>
      <c r="Q11" s="52"/>
      <c r="R11" s="52"/>
    </row>
    <row r="12" spans="1:21">
      <c r="A12" s="11">
        <f t="shared" ref="A12:A28" si="1">A11+1</f>
        <v>3</v>
      </c>
      <c r="B12" s="10" t="s">
        <v>134</v>
      </c>
      <c r="C12" s="11" t="str">
        <f>"("&amp;A10&amp;") x ("&amp;A11&amp;")"</f>
        <v>(1) x (2)</v>
      </c>
      <c r="D12" s="15">
        <f t="shared" ref="D12:O12" si="2">D10*D11</f>
        <v>8345717.7968954733</v>
      </c>
      <c r="E12" s="15">
        <f t="shared" si="2"/>
        <v>7601851.0839189719</v>
      </c>
      <c r="F12" s="15">
        <f t="shared" si="2"/>
        <v>8310483.9371118657</v>
      </c>
      <c r="G12" s="15">
        <f t="shared" si="2"/>
        <v>6636279.9742470961</v>
      </c>
      <c r="H12" s="15">
        <f t="shared" si="2"/>
        <v>7151712.3332845122</v>
      </c>
      <c r="I12" s="15">
        <f t="shared" si="2"/>
        <v>7664453.3332721489</v>
      </c>
      <c r="J12" s="15">
        <f t="shared" si="2"/>
        <v>7905957.3108587777</v>
      </c>
      <c r="K12" s="15">
        <f t="shared" si="2"/>
        <v>7570862.475457103</v>
      </c>
      <c r="L12" s="15">
        <f t="shared" si="2"/>
        <v>8083220.9908045204</v>
      </c>
      <c r="M12" s="15">
        <f t="shared" si="2"/>
        <v>7639579.2370724101</v>
      </c>
      <c r="N12" s="15">
        <f t="shared" si="2"/>
        <v>7749407.0096065141</v>
      </c>
      <c r="O12" s="15">
        <f t="shared" si="2"/>
        <v>8831721.2218369953</v>
      </c>
      <c r="P12" s="15">
        <f>SUM(D12:O12)</f>
        <v>93491246.704366386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302668465</v>
      </c>
      <c r="E14" s="48">
        <v>271716446</v>
      </c>
      <c r="F14" s="48">
        <v>293205273</v>
      </c>
      <c r="G14" s="48">
        <v>268025418</v>
      </c>
      <c r="H14" s="48">
        <v>262417201</v>
      </c>
      <c r="I14" s="48">
        <v>262027376</v>
      </c>
      <c r="J14" s="48">
        <v>275816781</v>
      </c>
      <c r="K14" s="48">
        <v>283061324</v>
      </c>
      <c r="L14" s="48">
        <v>270244328</v>
      </c>
      <c r="M14" s="48">
        <v>276484000</v>
      </c>
      <c r="N14" s="48">
        <v>287498336</v>
      </c>
      <c r="O14" s="48">
        <v>330756006</v>
      </c>
      <c r="P14" s="49">
        <f>SUM(D14:O14)</f>
        <v>3383920954</v>
      </c>
      <c r="Q14" s="50"/>
      <c r="R14" s="50"/>
    </row>
    <row r="15" spans="1:21">
      <c r="A15" s="11">
        <f t="shared" si="1"/>
        <v>6</v>
      </c>
      <c r="B15" s="10" t="s">
        <v>115</v>
      </c>
      <c r="C15" s="11" t="s">
        <v>116</v>
      </c>
      <c r="D15" s="55">
        <f>'JAP-33 Page 3 (C)'!$F$14</f>
        <v>3.0995000000000002E-2</v>
      </c>
      <c r="E15" s="55">
        <f>'JAP-33 Page 3 (C)'!$F$14</f>
        <v>3.0995000000000002E-2</v>
      </c>
      <c r="F15" s="55">
        <f>'JAP-33 Page 3 (C)'!$F$14</f>
        <v>3.0995000000000002E-2</v>
      </c>
      <c r="G15" s="55">
        <f>'JAP-33 Page 3 (C)'!$F$14</f>
        <v>3.0995000000000002E-2</v>
      </c>
      <c r="H15" s="55">
        <f>'JAP-33 Page 3 (C)'!$F$14</f>
        <v>3.0995000000000002E-2</v>
      </c>
      <c r="I15" s="55">
        <f>'JAP-33 Page 3 (C)'!$F$14</f>
        <v>3.0995000000000002E-2</v>
      </c>
      <c r="J15" s="55">
        <f>'JAP-33 Page 3 (C)'!$F$14</f>
        <v>3.0995000000000002E-2</v>
      </c>
      <c r="K15" s="55">
        <f>'JAP-33 Page 3 (C)'!$F$14</f>
        <v>3.0995000000000002E-2</v>
      </c>
      <c r="L15" s="55">
        <f>'JAP-33 Page 3 (C)'!$F$14</f>
        <v>3.0995000000000002E-2</v>
      </c>
      <c r="M15" s="55">
        <f>'JAP-33 Page 3 (C)'!$F$14</f>
        <v>3.0995000000000002E-2</v>
      </c>
      <c r="N15" s="55">
        <f>'JAP-33 Page 3 (C)'!$F$14</f>
        <v>3.0995000000000002E-2</v>
      </c>
      <c r="O15" s="55">
        <f>'JAP-33 Page 3 (C)'!$F$14</f>
        <v>3.0995000000000002E-2</v>
      </c>
      <c r="P15" s="56"/>
      <c r="Q15" s="57"/>
      <c r="R15" s="57"/>
    </row>
    <row r="16" spans="1:21">
      <c r="A16" s="11">
        <f t="shared" si="1"/>
        <v>7</v>
      </c>
      <c r="B16" s="10" t="s">
        <v>135</v>
      </c>
      <c r="C16" s="11" t="str">
        <f>"("&amp;A14&amp;") x ("&amp;A15&amp;")"</f>
        <v>(5) x (6)</v>
      </c>
      <c r="D16" s="15">
        <f t="shared" ref="D16:O16" si="3">D14*D15</f>
        <v>9381209.0726750009</v>
      </c>
      <c r="E16" s="15">
        <f t="shared" si="3"/>
        <v>8421851.2437699996</v>
      </c>
      <c r="F16" s="15">
        <f t="shared" si="3"/>
        <v>9087897.4366350006</v>
      </c>
      <c r="G16" s="15">
        <f t="shared" si="3"/>
        <v>8307447.83091</v>
      </c>
      <c r="H16" s="15">
        <f t="shared" si="3"/>
        <v>8133621.1449950002</v>
      </c>
      <c r="I16" s="15">
        <f t="shared" si="3"/>
        <v>8121538.5191200003</v>
      </c>
      <c r="J16" s="15">
        <f t="shared" si="3"/>
        <v>8548941.1270950008</v>
      </c>
      <c r="K16" s="15">
        <f t="shared" si="3"/>
        <v>8773485.7373799998</v>
      </c>
      <c r="L16" s="15">
        <f t="shared" si="3"/>
        <v>8376222.9463600004</v>
      </c>
      <c r="M16" s="15">
        <f t="shared" si="3"/>
        <v>8569621.5800000001</v>
      </c>
      <c r="N16" s="15">
        <f t="shared" si="3"/>
        <v>8911010.9243200012</v>
      </c>
      <c r="O16" s="15">
        <f t="shared" si="3"/>
        <v>10251782.40597</v>
      </c>
      <c r="P16" s="15">
        <f>SUM(D16:O16)</f>
        <v>104884629.96923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-1035491.2757795276</v>
      </c>
      <c r="E18" s="15">
        <f t="shared" ref="E18:O18" si="4">E12-E16</f>
        <v>-820000.15985102765</v>
      </c>
      <c r="F18" s="15">
        <f>F12-F16</f>
        <v>-777413.4995231349</v>
      </c>
      <c r="G18" s="15">
        <f t="shared" si="4"/>
        <v>-1671167.8566629039</v>
      </c>
      <c r="H18" s="15">
        <f t="shared" si="4"/>
        <v>-981908.81171048805</v>
      </c>
      <c r="I18" s="15">
        <f t="shared" si="4"/>
        <v>-457085.18584785145</v>
      </c>
      <c r="J18" s="15">
        <f t="shared" si="4"/>
        <v>-642983.81623622309</v>
      </c>
      <c r="K18" s="15">
        <f t="shared" si="4"/>
        <v>-1202623.2619228968</v>
      </c>
      <c r="L18" s="15">
        <f t="shared" si="4"/>
        <v>-293001.95555547997</v>
      </c>
      <c r="M18" s="15">
        <f t="shared" si="4"/>
        <v>-930042.34292759001</v>
      </c>
      <c r="N18" s="15">
        <f t="shared" si="4"/>
        <v>-1161603.914713487</v>
      </c>
      <c r="O18" s="15">
        <f t="shared" si="4"/>
        <v>-1420061.1841330044</v>
      </c>
      <c r="P18" s="15">
        <f t="shared" ref="P18" si="5">SUM(D18:O18)</f>
        <v>-11393383.264863614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-1951.4829553034781</v>
      </c>
      <c r="E20" s="14">
        <v>-5495.0526274730391</v>
      </c>
      <c r="F20" s="14">
        <v>-8648.4583876020242</v>
      </c>
      <c r="G20" s="14">
        <v>-13037.767623081665</v>
      </c>
      <c r="H20" s="14">
        <v>-17680.399917167862</v>
      </c>
      <c r="I20" s="14">
        <v>-20543.747838398776</v>
      </c>
      <c r="J20" s="14">
        <v>-22932.371195396383</v>
      </c>
      <c r="K20" s="14">
        <v>-26438.912087503439</v>
      </c>
      <c r="L20" s="14">
        <v>-29426.936272159397</v>
      </c>
      <c r="M20" s="14">
        <v>-32007.854685780549</v>
      </c>
      <c r="N20" s="14">
        <v>-35880.646384840446</v>
      </c>
      <c r="O20" s="14">
        <v>-40547.195569408243</v>
      </c>
      <c r="P20" s="15">
        <f>SUM(D20:O20)</f>
        <v>-254590.8255441153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-1037442.7587348311</v>
      </c>
      <c r="E22" s="15">
        <f t="shared" ref="E22:O22" si="6">D22+E18+E20</f>
        <v>-1862937.9712133319</v>
      </c>
      <c r="F22" s="15">
        <f t="shared" si="6"/>
        <v>-2648999.9291240689</v>
      </c>
      <c r="G22" s="15">
        <f t="shared" si="6"/>
        <v>-4333205.5534100551</v>
      </c>
      <c r="H22" s="15">
        <f t="shared" si="6"/>
        <v>-5332794.7650377108</v>
      </c>
      <c r="I22" s="15">
        <f t="shared" si="6"/>
        <v>-5810423.6987239607</v>
      </c>
      <c r="J22" s="15">
        <f t="shared" si="6"/>
        <v>-6476339.8861555802</v>
      </c>
      <c r="K22" s="15">
        <f t="shared" si="6"/>
        <v>-7705402.0601659808</v>
      </c>
      <c r="L22" s="15">
        <f t="shared" si="6"/>
        <v>-8027830.95199362</v>
      </c>
      <c r="M22" s="15">
        <f t="shared" si="6"/>
        <v>-8989881.1496069897</v>
      </c>
      <c r="N22" s="15">
        <f t="shared" si="6"/>
        <v>-10187365.710705318</v>
      </c>
      <c r="O22" s="15">
        <f t="shared" si="6"/>
        <v>-11647974.090407731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302668.46500000003</v>
      </c>
      <c r="E26" s="15">
        <f t="shared" si="7"/>
        <v>271716.446</v>
      </c>
      <c r="F26" s="15">
        <f t="shared" si="7"/>
        <v>293205.27299999999</v>
      </c>
      <c r="G26" s="15">
        <f t="shared" si="7"/>
        <v>268025.41800000001</v>
      </c>
      <c r="H26" s="15">
        <f t="shared" si="7"/>
        <v>262417.201</v>
      </c>
      <c r="I26" s="15">
        <f t="shared" si="7"/>
        <v>262027.37600000002</v>
      </c>
      <c r="J26" s="15">
        <f t="shared" si="7"/>
        <v>275816.78100000002</v>
      </c>
      <c r="K26" s="15">
        <f t="shared" si="7"/>
        <v>283061.32400000002</v>
      </c>
      <c r="L26" s="15">
        <f t="shared" si="7"/>
        <v>270244.32799999998</v>
      </c>
      <c r="M26" s="15">
        <f t="shared" si="7"/>
        <v>276484</v>
      </c>
      <c r="N26" s="15">
        <f t="shared" si="7"/>
        <v>287498.33600000001</v>
      </c>
      <c r="O26" s="15">
        <f t="shared" si="7"/>
        <v>330756.00599999999</v>
      </c>
      <c r="P26" s="15">
        <f>SUM(D26:O26)</f>
        <v>3383920.9539999999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-1340111.2237348312</v>
      </c>
      <c r="E28" s="15">
        <f>D28+E18+E20-E26</f>
        <v>-2437322.8822133322</v>
      </c>
      <c r="F28" s="15">
        <f t="shared" ref="F28:O28" si="8">E28+F18+F20-F26</f>
        <v>-3516590.1131240693</v>
      </c>
      <c r="G28" s="15">
        <f t="shared" si="8"/>
        <v>-5468821.1554100551</v>
      </c>
      <c r="H28" s="15">
        <f t="shared" si="8"/>
        <v>-6730827.5680377111</v>
      </c>
      <c r="I28" s="15">
        <f t="shared" si="8"/>
        <v>-7470483.8777239611</v>
      </c>
      <c r="J28" s="15">
        <f t="shared" si="8"/>
        <v>-8412216.8461555801</v>
      </c>
      <c r="K28" s="15">
        <f t="shared" si="8"/>
        <v>-9924340.3441659808</v>
      </c>
      <c r="L28" s="15">
        <f t="shared" si="8"/>
        <v>-10517013.56399362</v>
      </c>
      <c r="M28" s="15">
        <f t="shared" si="8"/>
        <v>-11755547.761606989</v>
      </c>
      <c r="N28" s="15">
        <f t="shared" si="8"/>
        <v>-13240530.658705316</v>
      </c>
      <c r="O28" s="15">
        <f t="shared" si="8"/>
        <v>-15031895.044407729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7855</v>
      </c>
      <c r="E10" s="48">
        <v>7806</v>
      </c>
      <c r="F10" s="48">
        <v>7794</v>
      </c>
      <c r="G10" s="48">
        <v>7821</v>
      </c>
      <c r="H10" s="48">
        <v>7882</v>
      </c>
      <c r="I10" s="48">
        <v>7930</v>
      </c>
      <c r="J10" s="48">
        <v>7984</v>
      </c>
      <c r="K10" s="48">
        <v>8030</v>
      </c>
      <c r="L10" s="48">
        <v>8028</v>
      </c>
      <c r="M10" s="48">
        <v>7967</v>
      </c>
      <c r="N10" s="48">
        <v>7919</v>
      </c>
      <c r="O10" s="48">
        <v>7900</v>
      </c>
      <c r="P10" s="49"/>
      <c r="Q10" s="50"/>
      <c r="R10" s="50"/>
    </row>
    <row r="11" spans="1:21">
      <c r="A11" s="11">
        <f>A10+1</f>
        <v>2</v>
      </c>
      <c r="B11" s="10" t="s">
        <v>128</v>
      </c>
      <c r="C11" s="11" t="s">
        <v>129</v>
      </c>
      <c r="D11" s="51">
        <f>'JAP-33 Page 4a (C)'!E44</f>
        <v>932.55013956407458</v>
      </c>
      <c r="E11" s="51">
        <f>'JAP-33 Page 4a (C)'!F44</f>
        <v>854.7625701825923</v>
      </c>
      <c r="F11" s="51">
        <f>'JAP-33 Page 4a (C)'!G44</f>
        <v>935.88093098241609</v>
      </c>
      <c r="G11" s="51">
        <f>'JAP-33 Page 4a (C)'!H44</f>
        <v>744.76129687527543</v>
      </c>
      <c r="H11" s="51">
        <f>'JAP-33 Page 4a (C)'!I44</f>
        <v>796.3945736451069</v>
      </c>
      <c r="I11" s="51">
        <f>'JAP-33 Page 4a (C)'!J44</f>
        <v>848.3258138126979</v>
      </c>
      <c r="J11" s="51">
        <f>'JAP-33 Page 4a (C)'!K44</f>
        <v>869.13776751609453</v>
      </c>
      <c r="K11" s="51">
        <f>'JAP-33 Page 4a (C)'!L44</f>
        <v>827.53143006299558</v>
      </c>
      <c r="L11" s="51">
        <f>'JAP-33 Page 4a (C)'!M44</f>
        <v>883.75477629088925</v>
      </c>
      <c r="M11" s="51">
        <f>'JAP-33 Page 4a (C)'!N44</f>
        <v>841.64569820787517</v>
      </c>
      <c r="N11" s="51">
        <f>'JAP-33 Page 4a (C)'!O44</f>
        <v>858.92019441643981</v>
      </c>
      <c r="O11" s="51">
        <f>'JAP-33 Page 4a (C)'!P44</f>
        <v>981.23480844354026</v>
      </c>
      <c r="P11" s="41">
        <f>SUM(D11:O11)</f>
        <v>10374.899999999996</v>
      </c>
      <c r="Q11" s="52"/>
      <c r="R11" s="52"/>
    </row>
    <row r="12" spans="1:21">
      <c r="A12" s="11">
        <f t="shared" ref="A12:A28" si="1">A11+1</f>
        <v>3</v>
      </c>
      <c r="B12" s="10" t="s">
        <v>130</v>
      </c>
      <c r="C12" s="11" t="str">
        <f>"("&amp;A10&amp;") x ("&amp;A11&amp;")"</f>
        <v>(1) x (2)</v>
      </c>
      <c r="D12" s="15">
        <f t="shared" ref="D12:O12" si="2">D10*D11</f>
        <v>7325181.3462758055</v>
      </c>
      <c r="E12" s="15">
        <f t="shared" si="2"/>
        <v>6672276.6228453154</v>
      </c>
      <c r="F12" s="15">
        <f t="shared" si="2"/>
        <v>7294255.9760769513</v>
      </c>
      <c r="G12" s="15">
        <f t="shared" si="2"/>
        <v>5824778.1028615292</v>
      </c>
      <c r="H12" s="15">
        <f t="shared" si="2"/>
        <v>6277182.0294707324</v>
      </c>
      <c r="I12" s="15">
        <f t="shared" si="2"/>
        <v>6727223.7035346944</v>
      </c>
      <c r="J12" s="15">
        <f t="shared" si="2"/>
        <v>6939195.9358484987</v>
      </c>
      <c r="K12" s="15">
        <f t="shared" si="2"/>
        <v>6645077.3834058549</v>
      </c>
      <c r="L12" s="15">
        <f t="shared" si="2"/>
        <v>7094783.3440632587</v>
      </c>
      <c r="M12" s="15">
        <f t="shared" si="2"/>
        <v>6705391.2776221419</v>
      </c>
      <c r="N12" s="15">
        <f t="shared" si="2"/>
        <v>6801789.0195837868</v>
      </c>
      <c r="O12" s="15">
        <f t="shared" si="2"/>
        <v>7751754.9867039677</v>
      </c>
      <c r="P12" s="15">
        <f>SUM(D12:O12)</f>
        <v>82058889.72829254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302668465</v>
      </c>
      <c r="E14" s="48">
        <v>271716446</v>
      </c>
      <c r="F14" s="48">
        <v>293205273</v>
      </c>
      <c r="G14" s="48">
        <v>268025418</v>
      </c>
      <c r="H14" s="48">
        <v>262417201</v>
      </c>
      <c r="I14" s="48">
        <v>262027376</v>
      </c>
      <c r="J14" s="48">
        <v>275816781</v>
      </c>
      <c r="K14" s="48">
        <v>283061324</v>
      </c>
      <c r="L14" s="48">
        <v>270244328</v>
      </c>
      <c r="M14" s="48">
        <v>276484000</v>
      </c>
      <c r="N14" s="48">
        <v>287498336</v>
      </c>
      <c r="O14" s="48">
        <v>330756006</v>
      </c>
      <c r="P14" s="49">
        <f>SUM(D14:O14)</f>
        <v>3383920954</v>
      </c>
      <c r="Q14" s="50"/>
      <c r="R14" s="50"/>
    </row>
    <row r="15" spans="1:21">
      <c r="A15" s="11">
        <f t="shared" si="1"/>
        <v>6</v>
      </c>
      <c r="B15" s="10" t="s">
        <v>131</v>
      </c>
      <c r="C15" s="11" t="s">
        <v>116</v>
      </c>
      <c r="D15" s="55">
        <f>'JAP-33 Page 3 (C)'!$F$20</f>
        <v>2.7205E-2</v>
      </c>
      <c r="E15" s="55">
        <f>'JAP-33 Page 3 (C)'!$F$20</f>
        <v>2.7205E-2</v>
      </c>
      <c r="F15" s="55">
        <f>'JAP-33 Page 3 (C)'!$F$20</f>
        <v>2.7205E-2</v>
      </c>
      <c r="G15" s="55">
        <f>'JAP-33 Page 3 (C)'!$F$20</f>
        <v>2.7205E-2</v>
      </c>
      <c r="H15" s="55">
        <f>'JAP-33 Page 3 (C)'!$F$20</f>
        <v>2.7205E-2</v>
      </c>
      <c r="I15" s="55">
        <f>'JAP-33 Page 3 (C)'!$F$20</f>
        <v>2.7205E-2</v>
      </c>
      <c r="J15" s="55">
        <f>'JAP-33 Page 3 (C)'!$F$20</f>
        <v>2.7205E-2</v>
      </c>
      <c r="K15" s="55">
        <f>'JAP-33 Page 3 (C)'!$F$20</f>
        <v>2.7205E-2</v>
      </c>
      <c r="L15" s="55">
        <f>'JAP-33 Page 3 (C)'!$F$20</f>
        <v>2.7205E-2</v>
      </c>
      <c r="M15" s="55">
        <f>'JAP-33 Page 3 (C)'!$F$20</f>
        <v>2.7205E-2</v>
      </c>
      <c r="N15" s="55">
        <f>'JAP-33 Page 3 (C)'!$F$20</f>
        <v>2.7205E-2</v>
      </c>
      <c r="O15" s="55">
        <f>'JAP-33 Page 3 (C)'!$F$20</f>
        <v>2.7205E-2</v>
      </c>
      <c r="P15" s="56"/>
      <c r="Q15" s="57"/>
      <c r="R15" s="57"/>
    </row>
    <row r="16" spans="1:21">
      <c r="A16" s="11">
        <f t="shared" si="1"/>
        <v>7</v>
      </c>
      <c r="B16" s="10" t="s">
        <v>132</v>
      </c>
      <c r="C16" s="11" t="str">
        <f>"("&amp;A14&amp;") x ("&amp;A15&amp;")"</f>
        <v>(5) x (6)</v>
      </c>
      <c r="D16" s="15">
        <f t="shared" ref="D16:O16" si="3">D14*D15</f>
        <v>8234095.5903249998</v>
      </c>
      <c r="E16" s="15">
        <f t="shared" si="3"/>
        <v>7392045.9134299997</v>
      </c>
      <c r="F16" s="15">
        <f t="shared" si="3"/>
        <v>7976649.4519649995</v>
      </c>
      <c r="G16" s="15">
        <f t="shared" si="3"/>
        <v>7291631.4966900004</v>
      </c>
      <c r="H16" s="15">
        <f t="shared" si="3"/>
        <v>7139059.9532049997</v>
      </c>
      <c r="I16" s="15">
        <f t="shared" si="3"/>
        <v>7128454.7640800001</v>
      </c>
      <c r="J16" s="15">
        <f t="shared" si="3"/>
        <v>7503595.5271049999</v>
      </c>
      <c r="K16" s="15">
        <f t="shared" si="3"/>
        <v>7700683.3194199996</v>
      </c>
      <c r="L16" s="15">
        <f t="shared" si="3"/>
        <v>7351996.9432399999</v>
      </c>
      <c r="M16" s="15">
        <f t="shared" si="3"/>
        <v>7521747.2199999997</v>
      </c>
      <c r="N16" s="15">
        <f t="shared" si="3"/>
        <v>7821392.2308799997</v>
      </c>
      <c r="O16" s="15">
        <f t="shared" si="3"/>
        <v>8998217.1432300005</v>
      </c>
      <c r="P16" s="15">
        <f>SUM(D16:O16)</f>
        <v>92059569.553570017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-908914.24404919427</v>
      </c>
      <c r="E18" s="15">
        <f t="shared" ref="E18:O18" si="4">E12-E16</f>
        <v>-719769.29058468435</v>
      </c>
      <c r="F18" s="15">
        <f>F12-F16</f>
        <v>-682393.4758880483</v>
      </c>
      <c r="G18" s="15">
        <f t="shared" si="4"/>
        <v>-1466853.3938284712</v>
      </c>
      <c r="H18" s="15">
        <f t="shared" si="4"/>
        <v>-861877.92373426724</v>
      </c>
      <c r="I18" s="15">
        <f t="shared" si="4"/>
        <v>-401231.06054530572</v>
      </c>
      <c r="J18" s="15">
        <f t="shared" si="4"/>
        <v>-564399.59125650115</v>
      </c>
      <c r="K18" s="15">
        <f t="shared" si="4"/>
        <v>-1055605.9360141447</v>
      </c>
      <c r="L18" s="15">
        <f t="shared" si="4"/>
        <v>-257213.59917674121</v>
      </c>
      <c r="M18" s="15">
        <f t="shared" si="4"/>
        <v>-816355.94237785786</v>
      </c>
      <c r="N18" s="15">
        <f t="shared" si="4"/>
        <v>-1019603.2112962129</v>
      </c>
      <c r="O18" s="15">
        <f t="shared" si="4"/>
        <v>-1246462.1565260328</v>
      </c>
      <c r="P18" s="15">
        <f t="shared" ref="P18" si="5">SUM(D18:O18)</f>
        <v>-10000679.825277463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-1766.8914506967419</v>
      </c>
      <c r="E20" s="14">
        <v>-4979.6996005794817</v>
      </c>
      <c r="F20" s="14">
        <v>-7848.3644752272185</v>
      </c>
      <c r="G20" s="14">
        <v>-11801.144251272142</v>
      </c>
      <c r="H20" s="14">
        <v>-15970.772908759469</v>
      </c>
      <c r="I20" s="14">
        <v>-18577.621852292181</v>
      </c>
      <c r="J20" s="14">
        <v>-20770.189281794814</v>
      </c>
      <c r="K20" s="14">
        <v>-23947.727912189512</v>
      </c>
      <c r="L20" s="14">
        <v>-26669.160476842895</v>
      </c>
      <c r="M20" s="14">
        <v>-29032.09486994335</v>
      </c>
      <c r="N20" s="14">
        <v>-32532.009542384709</v>
      </c>
      <c r="O20" s="14">
        <v>-36738.30911920881</v>
      </c>
      <c r="P20" s="15">
        <f>SUM(D20:O20)</f>
        <v>-230633.98574119128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-910681.13549989101</v>
      </c>
      <c r="E22" s="15">
        <f t="shared" ref="E22:O22" si="6">D22+E18+E20</f>
        <v>-1635430.1256851547</v>
      </c>
      <c r="F22" s="15">
        <f t="shared" si="6"/>
        <v>-2325671.9660484302</v>
      </c>
      <c r="G22" s="15">
        <f t="shared" si="6"/>
        <v>-3804326.5041281735</v>
      </c>
      <c r="H22" s="15">
        <f t="shared" si="6"/>
        <v>-4682175.2007712005</v>
      </c>
      <c r="I22" s="15">
        <f t="shared" si="6"/>
        <v>-5101983.8831687979</v>
      </c>
      <c r="J22" s="15">
        <f t="shared" si="6"/>
        <v>-5687153.6637070943</v>
      </c>
      <c r="K22" s="15">
        <f t="shared" si="6"/>
        <v>-6766707.3276334284</v>
      </c>
      <c r="L22" s="15">
        <f t="shared" si="6"/>
        <v>-7050590.0872870125</v>
      </c>
      <c r="M22" s="15">
        <f t="shared" si="6"/>
        <v>-7895978.1245348137</v>
      </c>
      <c r="N22" s="15">
        <f t="shared" si="6"/>
        <v>-8948113.3453734126</v>
      </c>
      <c r="O22" s="15">
        <f t="shared" si="6"/>
        <v>-10231313.811018655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302668.46500000003</v>
      </c>
      <c r="E26" s="15">
        <f t="shared" si="7"/>
        <v>271716.446</v>
      </c>
      <c r="F26" s="15">
        <f t="shared" si="7"/>
        <v>293205.27299999999</v>
      </c>
      <c r="G26" s="15">
        <f t="shared" si="7"/>
        <v>268025.41800000001</v>
      </c>
      <c r="H26" s="15">
        <f t="shared" si="7"/>
        <v>262417.201</v>
      </c>
      <c r="I26" s="15">
        <f t="shared" si="7"/>
        <v>262027.37600000002</v>
      </c>
      <c r="J26" s="15">
        <f t="shared" si="7"/>
        <v>275816.78100000002</v>
      </c>
      <c r="K26" s="15">
        <f t="shared" si="7"/>
        <v>283061.32400000002</v>
      </c>
      <c r="L26" s="15">
        <f t="shared" si="7"/>
        <v>270244.32799999998</v>
      </c>
      <c r="M26" s="15">
        <f t="shared" si="7"/>
        <v>276484</v>
      </c>
      <c r="N26" s="15">
        <f t="shared" si="7"/>
        <v>287498.33600000001</v>
      </c>
      <c r="O26" s="15">
        <f t="shared" si="7"/>
        <v>330756.00599999999</v>
      </c>
      <c r="P26" s="15">
        <f>SUM(D26:O26)</f>
        <v>3383920.9539999999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-1213349.600499891</v>
      </c>
      <c r="E28" s="15">
        <f>D28+E18+E20-E26</f>
        <v>-2209815.0366851548</v>
      </c>
      <c r="F28" s="15">
        <f t="shared" ref="F28:O28" si="8">E28+F18+F20-F26</f>
        <v>-3193262.1500484305</v>
      </c>
      <c r="G28" s="15">
        <f t="shared" si="8"/>
        <v>-4939942.1061281729</v>
      </c>
      <c r="H28" s="15">
        <f t="shared" si="8"/>
        <v>-6080208.0037711998</v>
      </c>
      <c r="I28" s="15">
        <f t="shared" si="8"/>
        <v>-6762044.0621687975</v>
      </c>
      <c r="J28" s="15">
        <f t="shared" si="8"/>
        <v>-7623030.6237070942</v>
      </c>
      <c r="K28" s="15">
        <f t="shared" si="8"/>
        <v>-8985645.6116334274</v>
      </c>
      <c r="L28" s="15">
        <f t="shared" si="8"/>
        <v>-9539772.6992870122</v>
      </c>
      <c r="M28" s="15">
        <f t="shared" si="8"/>
        <v>-10661644.736534813</v>
      </c>
      <c r="N28" s="15">
        <f t="shared" si="8"/>
        <v>-12001278.293373412</v>
      </c>
      <c r="O28" s="15">
        <f t="shared" si="8"/>
        <v>-13615234.765018653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6"/>
  <sheetViews>
    <sheetView view="pageBreakPreview" zoomScale="60" zoomScaleNormal="70" workbookViewId="0">
      <pane xSplit="2" ySplit="7" topLeftCell="D8" activePane="bottomRight" state="frozen"/>
      <selection activeCell="B32" sqref="B32"/>
      <selection pane="topRight" activeCell="B32" sqref="B32"/>
      <selection pane="bottomLeft" activeCell="B32" sqref="B32"/>
      <selection pane="bottomRight" activeCell="A2" sqref="A2:P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 ht="13.8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ht="13.8" thickTop="1">
      <c r="A10" s="38">
        <v>1</v>
      </c>
      <c r="B10" s="39" t="s">
        <v>109</v>
      </c>
      <c r="C10" s="38" t="s">
        <v>110</v>
      </c>
      <c r="D10" s="112" t="s">
        <v>141</v>
      </c>
      <c r="E10" s="112" t="s">
        <v>141</v>
      </c>
      <c r="F10" s="112" t="s">
        <v>141</v>
      </c>
      <c r="G10" s="112" t="s">
        <v>141</v>
      </c>
      <c r="H10" s="112" t="s">
        <v>141</v>
      </c>
      <c r="I10" s="112" t="s">
        <v>141</v>
      </c>
      <c r="J10" s="112" t="s">
        <v>141</v>
      </c>
      <c r="K10" s="112" t="s">
        <v>141</v>
      </c>
      <c r="L10" s="112" t="s">
        <v>141</v>
      </c>
      <c r="M10" s="112" t="s">
        <v>141</v>
      </c>
      <c r="N10" s="112" t="s">
        <v>141</v>
      </c>
      <c r="O10" s="112" t="s">
        <v>141</v>
      </c>
      <c r="P10" s="112" t="s">
        <v>141</v>
      </c>
      <c r="Q10" s="50"/>
      <c r="R10" s="50"/>
    </row>
    <row r="11" spans="1:21">
      <c r="A11" s="38">
        <f>A10+1</f>
        <v>2</v>
      </c>
      <c r="B11" s="39" t="s">
        <v>133</v>
      </c>
      <c r="C11" s="38" t="s">
        <v>112</v>
      </c>
      <c r="D11" s="123" t="s">
        <v>141</v>
      </c>
      <c r="E11" s="123" t="s">
        <v>141</v>
      </c>
      <c r="F11" s="123" t="s">
        <v>141</v>
      </c>
      <c r="G11" s="123" t="s">
        <v>141</v>
      </c>
      <c r="H11" s="123" t="s">
        <v>141</v>
      </c>
      <c r="I11" s="123" t="s">
        <v>141</v>
      </c>
      <c r="J11" s="123" t="s">
        <v>141</v>
      </c>
      <c r="K11" s="123" t="s">
        <v>141</v>
      </c>
      <c r="L11" s="123" t="s">
        <v>141</v>
      </c>
      <c r="M11" s="123" t="s">
        <v>141</v>
      </c>
      <c r="N11" s="123" t="s">
        <v>141</v>
      </c>
      <c r="O11" s="123" t="s">
        <v>141</v>
      </c>
      <c r="P11" s="123" t="s">
        <v>141</v>
      </c>
      <c r="Q11" s="52"/>
      <c r="R11" s="52"/>
    </row>
    <row r="12" spans="1:21" ht="13.8" thickBot="1">
      <c r="A12" s="38">
        <f t="shared" ref="A12:A28" si="1">A11+1</f>
        <v>3</v>
      </c>
      <c r="B12" s="39" t="s">
        <v>134</v>
      </c>
      <c r="C12" s="38" t="str">
        <f>"("&amp;A10&amp;") x ("&amp;A11&amp;")"</f>
        <v>(1) x (2)</v>
      </c>
      <c r="D12" s="84" t="s">
        <v>141</v>
      </c>
      <c r="E12" s="84" t="s">
        <v>141</v>
      </c>
      <c r="F12" s="84" t="s">
        <v>141</v>
      </c>
      <c r="G12" s="84" t="s">
        <v>141</v>
      </c>
      <c r="H12" s="84" t="s">
        <v>141</v>
      </c>
      <c r="I12" s="84" t="s">
        <v>141</v>
      </c>
      <c r="J12" s="84" t="s">
        <v>141</v>
      </c>
      <c r="K12" s="84" t="s">
        <v>141</v>
      </c>
      <c r="L12" s="84" t="s">
        <v>141</v>
      </c>
      <c r="M12" s="84" t="s">
        <v>141</v>
      </c>
      <c r="N12" s="84" t="s">
        <v>141</v>
      </c>
      <c r="O12" s="84" t="s">
        <v>141</v>
      </c>
      <c r="P12" s="84" t="s">
        <v>141</v>
      </c>
      <c r="Q12" s="53"/>
      <c r="R12" s="53"/>
    </row>
    <row r="13" spans="1:21" ht="14.4" thickTop="1" thickBot="1">
      <c r="A13" s="38">
        <f t="shared" si="1"/>
        <v>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121"/>
      <c r="Q13" s="54"/>
      <c r="R13" s="54"/>
    </row>
    <row r="14" spans="1:21" ht="13.8" thickTop="1">
      <c r="A14" s="38">
        <f t="shared" si="1"/>
        <v>5</v>
      </c>
      <c r="B14" s="39" t="s">
        <v>114</v>
      </c>
      <c r="C14" s="38" t="s">
        <v>110</v>
      </c>
      <c r="D14" s="112" t="s">
        <v>141</v>
      </c>
      <c r="E14" s="112" t="s">
        <v>141</v>
      </c>
      <c r="F14" s="112" t="s">
        <v>141</v>
      </c>
      <c r="G14" s="112" t="s">
        <v>141</v>
      </c>
      <c r="H14" s="112" t="s">
        <v>141</v>
      </c>
      <c r="I14" s="112" t="s">
        <v>141</v>
      </c>
      <c r="J14" s="112" t="s">
        <v>141</v>
      </c>
      <c r="K14" s="112" t="s">
        <v>141</v>
      </c>
      <c r="L14" s="112" t="s">
        <v>141</v>
      </c>
      <c r="M14" s="112" t="s">
        <v>141</v>
      </c>
      <c r="N14" s="112" t="s">
        <v>141</v>
      </c>
      <c r="O14" s="112" t="s">
        <v>141</v>
      </c>
      <c r="P14" s="112" t="s">
        <v>141</v>
      </c>
      <c r="Q14" s="50"/>
      <c r="R14" s="50"/>
    </row>
    <row r="15" spans="1:21">
      <c r="A15" s="38">
        <f t="shared" si="1"/>
        <v>6</v>
      </c>
      <c r="B15" s="39" t="s">
        <v>115</v>
      </c>
      <c r="C15" s="38" t="s">
        <v>116</v>
      </c>
      <c r="D15" s="124" t="s">
        <v>141</v>
      </c>
      <c r="E15" s="124" t="s">
        <v>141</v>
      </c>
      <c r="F15" s="124" t="s">
        <v>141</v>
      </c>
      <c r="G15" s="124" t="s">
        <v>141</v>
      </c>
      <c r="H15" s="124" t="s">
        <v>141</v>
      </c>
      <c r="I15" s="124" t="s">
        <v>141</v>
      </c>
      <c r="J15" s="124" t="s">
        <v>141</v>
      </c>
      <c r="K15" s="124" t="s">
        <v>141</v>
      </c>
      <c r="L15" s="124" t="s">
        <v>141</v>
      </c>
      <c r="M15" s="124" t="s">
        <v>141</v>
      </c>
      <c r="N15" s="124" t="s">
        <v>141</v>
      </c>
      <c r="O15" s="124" t="s">
        <v>141</v>
      </c>
      <c r="P15" s="124" t="s">
        <v>141</v>
      </c>
      <c r="Q15" s="57"/>
      <c r="R15" s="57"/>
    </row>
    <row r="16" spans="1:21" ht="13.8" thickBot="1">
      <c r="A16" s="38">
        <f t="shared" si="1"/>
        <v>7</v>
      </c>
      <c r="B16" s="39" t="s">
        <v>135</v>
      </c>
      <c r="C16" s="38" t="str">
        <f>"("&amp;A14&amp;") x ("&amp;A15&amp;")"</f>
        <v>(5) x (6)</v>
      </c>
      <c r="D16" s="84" t="s">
        <v>141</v>
      </c>
      <c r="E16" s="84" t="s">
        <v>141</v>
      </c>
      <c r="F16" s="84" t="s">
        <v>141</v>
      </c>
      <c r="G16" s="84" t="s">
        <v>141</v>
      </c>
      <c r="H16" s="84" t="s">
        <v>141</v>
      </c>
      <c r="I16" s="84" t="s">
        <v>141</v>
      </c>
      <c r="J16" s="84" t="s">
        <v>141</v>
      </c>
      <c r="K16" s="84" t="s">
        <v>141</v>
      </c>
      <c r="L16" s="84" t="s">
        <v>141</v>
      </c>
      <c r="M16" s="84" t="s">
        <v>141</v>
      </c>
      <c r="N16" s="84" t="s">
        <v>141</v>
      </c>
      <c r="O16" s="84" t="s">
        <v>141</v>
      </c>
      <c r="P16" s="84" t="s">
        <v>141</v>
      </c>
      <c r="Q16" s="53"/>
      <c r="R16" s="53"/>
    </row>
    <row r="17" spans="1:18" ht="14.4" thickTop="1" thickBot="1">
      <c r="A17" s="38">
        <f t="shared" si="1"/>
        <v>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8" ht="14.4" thickTop="1" thickBot="1">
      <c r="A18" s="38">
        <f t="shared" si="1"/>
        <v>9</v>
      </c>
      <c r="B18" s="39" t="s">
        <v>118</v>
      </c>
      <c r="C18" s="38" t="str">
        <f>"("&amp;A12&amp;") - ("&amp;A16&amp;")"</f>
        <v>(3) - (7)</v>
      </c>
      <c r="D18" s="86" t="s">
        <v>141</v>
      </c>
      <c r="E18" s="86" t="s">
        <v>141</v>
      </c>
      <c r="F18" s="86" t="s">
        <v>141</v>
      </c>
      <c r="G18" s="86" t="s">
        <v>141</v>
      </c>
      <c r="H18" s="86" t="s">
        <v>141</v>
      </c>
      <c r="I18" s="86" t="s">
        <v>141</v>
      </c>
      <c r="J18" s="86" t="s">
        <v>141</v>
      </c>
      <c r="K18" s="86" t="s">
        <v>141</v>
      </c>
      <c r="L18" s="86" t="s">
        <v>141</v>
      </c>
      <c r="M18" s="86" t="s">
        <v>141</v>
      </c>
      <c r="N18" s="86" t="s">
        <v>141</v>
      </c>
      <c r="O18" s="86" t="s">
        <v>141</v>
      </c>
      <c r="P18" s="87" t="s">
        <v>141</v>
      </c>
      <c r="Q18" s="53"/>
      <c r="R18" s="53"/>
    </row>
    <row r="19" spans="1:18" ht="14.4" thickTop="1" thickBot="1">
      <c r="A19" s="38">
        <f t="shared" si="1"/>
        <v>10</v>
      </c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53"/>
      <c r="R19" s="53"/>
    </row>
    <row r="20" spans="1:18" ht="14.4" thickTop="1" thickBot="1">
      <c r="A20" s="38">
        <f t="shared" si="1"/>
        <v>11</v>
      </c>
      <c r="B20" s="39" t="s">
        <v>119</v>
      </c>
      <c r="C20" s="38" t="s">
        <v>120</v>
      </c>
      <c r="D20" s="86" t="s">
        <v>141</v>
      </c>
      <c r="E20" s="86" t="s">
        <v>141</v>
      </c>
      <c r="F20" s="86" t="s">
        <v>141</v>
      </c>
      <c r="G20" s="86" t="s">
        <v>141</v>
      </c>
      <c r="H20" s="86" t="s">
        <v>141</v>
      </c>
      <c r="I20" s="86" t="s">
        <v>141</v>
      </c>
      <c r="J20" s="86" t="s">
        <v>141</v>
      </c>
      <c r="K20" s="86" t="s">
        <v>141</v>
      </c>
      <c r="L20" s="86" t="s">
        <v>141</v>
      </c>
      <c r="M20" s="86" t="s">
        <v>141</v>
      </c>
      <c r="N20" s="86" t="s">
        <v>141</v>
      </c>
      <c r="O20" s="86" t="s">
        <v>141</v>
      </c>
      <c r="P20" s="86" t="s">
        <v>141</v>
      </c>
      <c r="Q20" s="41"/>
      <c r="R20" s="41"/>
    </row>
    <row r="21" spans="1:18" ht="14.4" thickTop="1" thickBot="1">
      <c r="A21" s="38">
        <f t="shared" si="1"/>
        <v>12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8" ht="14.4" thickTop="1" thickBot="1">
      <c r="A22" s="38">
        <f t="shared" si="1"/>
        <v>13</v>
      </c>
      <c r="B22" s="39" t="s">
        <v>121</v>
      </c>
      <c r="C22" s="38" t="str">
        <f>"Σ("&amp;A$18&amp;") + ("&amp;A20&amp;")"</f>
        <v>Σ(9) + (11)</v>
      </c>
      <c r="D22" s="86" t="s">
        <v>141</v>
      </c>
      <c r="E22" s="86" t="s">
        <v>141</v>
      </c>
      <c r="F22" s="86" t="s">
        <v>141</v>
      </c>
      <c r="G22" s="86" t="s">
        <v>141</v>
      </c>
      <c r="H22" s="86" t="s">
        <v>141</v>
      </c>
      <c r="I22" s="86" t="s">
        <v>141</v>
      </c>
      <c r="J22" s="86" t="s">
        <v>141</v>
      </c>
      <c r="K22" s="86" t="s">
        <v>141</v>
      </c>
      <c r="L22" s="86" t="s">
        <v>141</v>
      </c>
      <c r="M22" s="86" t="s">
        <v>141</v>
      </c>
      <c r="N22" s="86" t="s">
        <v>141</v>
      </c>
      <c r="O22" s="86" t="s">
        <v>141</v>
      </c>
      <c r="P22" s="40"/>
    </row>
    <row r="23" spans="1:18" ht="13.8" thickTop="1">
      <c r="A23" s="38">
        <f t="shared" si="1"/>
        <v>14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8">
      <c r="A24" s="38">
        <f t="shared" si="1"/>
        <v>15</v>
      </c>
      <c r="B24" s="39" t="s">
        <v>122</v>
      </c>
      <c r="C24" s="38" t="s">
        <v>123</v>
      </c>
      <c r="D24" s="122">
        <v>1E-3</v>
      </c>
      <c r="E24" s="122">
        <v>1E-3</v>
      </c>
      <c r="F24" s="122">
        <v>1E-3</v>
      </c>
      <c r="G24" s="122">
        <v>1E-3</v>
      </c>
      <c r="H24" s="122">
        <v>1E-3</v>
      </c>
      <c r="I24" s="122">
        <v>1E-3</v>
      </c>
      <c r="J24" s="122">
        <v>1E-3</v>
      </c>
      <c r="K24" s="122">
        <v>1E-3</v>
      </c>
      <c r="L24" s="122">
        <v>1E-3</v>
      </c>
      <c r="M24" s="122">
        <v>1E-3</v>
      </c>
      <c r="N24" s="122">
        <v>1E-3</v>
      </c>
      <c r="O24" s="122">
        <v>1E-3</v>
      </c>
      <c r="P24" s="40"/>
    </row>
    <row r="25" spans="1:18" ht="13.8" thickBot="1">
      <c r="A25" s="38">
        <f t="shared" si="1"/>
        <v>16</v>
      </c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8" ht="14.4" thickTop="1" thickBot="1">
      <c r="A26" s="38">
        <f t="shared" si="1"/>
        <v>17</v>
      </c>
      <c r="B26" s="39" t="s">
        <v>124</v>
      </c>
      <c r="C26" s="38" t="str">
        <f>"("&amp;A14&amp;") x ("&amp;A24&amp;")"</f>
        <v>(5) x (15)</v>
      </c>
      <c r="D26" s="86" t="s">
        <v>141</v>
      </c>
      <c r="E26" s="86" t="s">
        <v>141</v>
      </c>
      <c r="F26" s="86" t="s">
        <v>141</v>
      </c>
      <c r="G26" s="86" t="s">
        <v>141</v>
      </c>
      <c r="H26" s="86" t="s">
        <v>141</v>
      </c>
      <c r="I26" s="86" t="s">
        <v>141</v>
      </c>
      <c r="J26" s="86" t="s">
        <v>141</v>
      </c>
      <c r="K26" s="86" t="s">
        <v>141</v>
      </c>
      <c r="L26" s="86" t="s">
        <v>141</v>
      </c>
      <c r="M26" s="86" t="s">
        <v>141</v>
      </c>
      <c r="N26" s="86" t="s">
        <v>141</v>
      </c>
      <c r="O26" s="86" t="s">
        <v>141</v>
      </c>
      <c r="P26" s="86" t="s">
        <v>141</v>
      </c>
    </row>
    <row r="27" spans="1:18" ht="14.4" thickTop="1" thickBot="1">
      <c r="A27" s="38">
        <f t="shared" si="1"/>
        <v>18</v>
      </c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8" ht="14.4" thickTop="1" thickBot="1">
      <c r="A28" s="38">
        <f t="shared" si="1"/>
        <v>19</v>
      </c>
      <c r="B28" s="39" t="s">
        <v>125</v>
      </c>
      <c r="C28" s="38" t="str">
        <f>"("&amp;A28&amp;")+("&amp;A18&amp;")+("&amp;A20&amp;")-("&amp;A26&amp;")"</f>
        <v>(19)+(9)+(11)-(17)</v>
      </c>
      <c r="D28" s="86" t="s">
        <v>141</v>
      </c>
      <c r="E28" s="86" t="s">
        <v>141</v>
      </c>
      <c r="F28" s="86" t="s">
        <v>141</v>
      </c>
      <c r="G28" s="86" t="s">
        <v>141</v>
      </c>
      <c r="H28" s="86" t="s">
        <v>141</v>
      </c>
      <c r="I28" s="86" t="s">
        <v>141</v>
      </c>
      <c r="J28" s="86" t="s">
        <v>141</v>
      </c>
      <c r="K28" s="86" t="s">
        <v>141</v>
      </c>
      <c r="L28" s="86" t="s">
        <v>141</v>
      </c>
      <c r="M28" s="86" t="s">
        <v>141</v>
      </c>
      <c r="N28" s="86" t="s">
        <v>141</v>
      </c>
      <c r="O28" s="86" t="s">
        <v>141</v>
      </c>
      <c r="P28" s="40"/>
    </row>
    <row r="29" spans="1:18" ht="13.8" thickTop="1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6"/>
  <sheetViews>
    <sheetView tabSelected="1" view="pageBreakPreview" zoomScale="6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A4" sqref="A4:P4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 ht="13.8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ht="13.8" thickTop="1">
      <c r="A10" s="38">
        <v>1</v>
      </c>
      <c r="B10" s="39" t="s">
        <v>109</v>
      </c>
      <c r="C10" s="38" t="s">
        <v>110</v>
      </c>
      <c r="D10" s="112" t="s">
        <v>141</v>
      </c>
      <c r="E10" s="112" t="s">
        <v>141</v>
      </c>
      <c r="F10" s="112" t="s">
        <v>141</v>
      </c>
      <c r="G10" s="112" t="s">
        <v>141</v>
      </c>
      <c r="H10" s="112" t="s">
        <v>141</v>
      </c>
      <c r="I10" s="112" t="s">
        <v>141</v>
      </c>
      <c r="J10" s="112" t="s">
        <v>141</v>
      </c>
      <c r="K10" s="112" t="s">
        <v>141</v>
      </c>
      <c r="L10" s="112" t="s">
        <v>141</v>
      </c>
      <c r="M10" s="112" t="s">
        <v>141</v>
      </c>
      <c r="N10" s="112" t="s">
        <v>141</v>
      </c>
      <c r="O10" s="112" t="s">
        <v>141</v>
      </c>
      <c r="P10" s="112" t="s">
        <v>141</v>
      </c>
      <c r="Q10" s="50"/>
      <c r="R10" s="50"/>
    </row>
    <row r="11" spans="1:21">
      <c r="A11" s="38">
        <f>A10+1</f>
        <v>2</v>
      </c>
      <c r="B11" s="39" t="s">
        <v>128</v>
      </c>
      <c r="C11" s="38" t="s">
        <v>129</v>
      </c>
      <c r="D11" s="123" t="s">
        <v>141</v>
      </c>
      <c r="E11" s="123" t="s">
        <v>141</v>
      </c>
      <c r="F11" s="123" t="s">
        <v>141</v>
      </c>
      <c r="G11" s="123" t="s">
        <v>141</v>
      </c>
      <c r="H11" s="123" t="s">
        <v>141</v>
      </c>
      <c r="I11" s="123" t="s">
        <v>141</v>
      </c>
      <c r="J11" s="123" t="s">
        <v>141</v>
      </c>
      <c r="K11" s="123" t="s">
        <v>141</v>
      </c>
      <c r="L11" s="123" t="s">
        <v>141</v>
      </c>
      <c r="M11" s="123" t="s">
        <v>141</v>
      </c>
      <c r="N11" s="123" t="s">
        <v>141</v>
      </c>
      <c r="O11" s="123" t="s">
        <v>141</v>
      </c>
      <c r="P11" s="123" t="s">
        <v>141</v>
      </c>
      <c r="Q11" s="52"/>
      <c r="R11" s="52"/>
    </row>
    <row r="12" spans="1:21" ht="13.8" thickBot="1">
      <c r="A12" s="38">
        <f t="shared" ref="A12:A28" si="1">A11+1</f>
        <v>3</v>
      </c>
      <c r="B12" s="39" t="s">
        <v>130</v>
      </c>
      <c r="C12" s="38" t="str">
        <f>"("&amp;A10&amp;") x ("&amp;A11&amp;")"</f>
        <v>(1) x (2)</v>
      </c>
      <c r="D12" s="84" t="s">
        <v>141</v>
      </c>
      <c r="E12" s="84" t="s">
        <v>141</v>
      </c>
      <c r="F12" s="84" t="s">
        <v>141</v>
      </c>
      <c r="G12" s="84" t="s">
        <v>141</v>
      </c>
      <c r="H12" s="84" t="s">
        <v>141</v>
      </c>
      <c r="I12" s="84" t="s">
        <v>141</v>
      </c>
      <c r="J12" s="84" t="s">
        <v>141</v>
      </c>
      <c r="K12" s="84" t="s">
        <v>141</v>
      </c>
      <c r="L12" s="84" t="s">
        <v>141</v>
      </c>
      <c r="M12" s="84" t="s">
        <v>141</v>
      </c>
      <c r="N12" s="84" t="s">
        <v>141</v>
      </c>
      <c r="O12" s="84" t="s">
        <v>141</v>
      </c>
      <c r="P12" s="84" t="s">
        <v>141</v>
      </c>
      <c r="Q12" s="53"/>
      <c r="R12" s="53"/>
    </row>
    <row r="13" spans="1:21" ht="14.4" thickTop="1" thickBot="1">
      <c r="A13" s="38">
        <f t="shared" si="1"/>
        <v>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121"/>
      <c r="Q13" s="54"/>
      <c r="R13" s="54"/>
    </row>
    <row r="14" spans="1:21" ht="13.8" thickTop="1">
      <c r="A14" s="38">
        <f t="shared" si="1"/>
        <v>5</v>
      </c>
      <c r="B14" s="39" t="s">
        <v>114</v>
      </c>
      <c r="C14" s="38" t="s">
        <v>110</v>
      </c>
      <c r="D14" s="112" t="s">
        <v>141</v>
      </c>
      <c r="E14" s="112" t="s">
        <v>141</v>
      </c>
      <c r="F14" s="112" t="s">
        <v>141</v>
      </c>
      <c r="G14" s="112" t="s">
        <v>141</v>
      </c>
      <c r="H14" s="112" t="s">
        <v>141</v>
      </c>
      <c r="I14" s="112" t="s">
        <v>141</v>
      </c>
      <c r="J14" s="112" t="s">
        <v>141</v>
      </c>
      <c r="K14" s="112" t="s">
        <v>141</v>
      </c>
      <c r="L14" s="112" t="s">
        <v>141</v>
      </c>
      <c r="M14" s="112" t="s">
        <v>141</v>
      </c>
      <c r="N14" s="112" t="s">
        <v>141</v>
      </c>
      <c r="O14" s="112" t="s">
        <v>141</v>
      </c>
      <c r="P14" s="112" t="s">
        <v>141</v>
      </c>
      <c r="Q14" s="50"/>
      <c r="R14" s="50"/>
    </row>
    <row r="15" spans="1:21">
      <c r="A15" s="38">
        <f t="shared" si="1"/>
        <v>6</v>
      </c>
      <c r="B15" s="39" t="s">
        <v>131</v>
      </c>
      <c r="C15" s="38" t="s">
        <v>116</v>
      </c>
      <c r="D15" s="124" t="s">
        <v>141</v>
      </c>
      <c r="E15" s="124" t="s">
        <v>141</v>
      </c>
      <c r="F15" s="124" t="s">
        <v>141</v>
      </c>
      <c r="G15" s="124" t="s">
        <v>141</v>
      </c>
      <c r="H15" s="124" t="s">
        <v>141</v>
      </c>
      <c r="I15" s="124" t="s">
        <v>141</v>
      </c>
      <c r="J15" s="124" t="s">
        <v>141</v>
      </c>
      <c r="K15" s="124" t="s">
        <v>141</v>
      </c>
      <c r="L15" s="124" t="s">
        <v>141</v>
      </c>
      <c r="M15" s="124" t="s">
        <v>141</v>
      </c>
      <c r="N15" s="124" t="s">
        <v>141</v>
      </c>
      <c r="O15" s="124" t="s">
        <v>141</v>
      </c>
      <c r="P15" s="124" t="s">
        <v>141</v>
      </c>
      <c r="Q15" s="57"/>
      <c r="R15" s="57"/>
    </row>
    <row r="16" spans="1:21" ht="13.8" thickBot="1">
      <c r="A16" s="38">
        <f t="shared" si="1"/>
        <v>7</v>
      </c>
      <c r="B16" s="39" t="s">
        <v>132</v>
      </c>
      <c r="C16" s="38" t="str">
        <f>"("&amp;A14&amp;") x ("&amp;A15&amp;")"</f>
        <v>(5) x (6)</v>
      </c>
      <c r="D16" s="84" t="s">
        <v>141</v>
      </c>
      <c r="E16" s="84" t="s">
        <v>141</v>
      </c>
      <c r="F16" s="84" t="s">
        <v>141</v>
      </c>
      <c r="G16" s="84" t="s">
        <v>141</v>
      </c>
      <c r="H16" s="84" t="s">
        <v>141</v>
      </c>
      <c r="I16" s="84" t="s">
        <v>141</v>
      </c>
      <c r="J16" s="84" t="s">
        <v>141</v>
      </c>
      <c r="K16" s="84" t="s">
        <v>141</v>
      </c>
      <c r="L16" s="84" t="s">
        <v>141</v>
      </c>
      <c r="M16" s="84" t="s">
        <v>141</v>
      </c>
      <c r="N16" s="84" t="s">
        <v>141</v>
      </c>
      <c r="O16" s="84" t="s">
        <v>141</v>
      </c>
      <c r="P16" s="84" t="s">
        <v>141</v>
      </c>
      <c r="Q16" s="53"/>
      <c r="R16" s="53"/>
    </row>
    <row r="17" spans="1:18" ht="14.4" thickTop="1" thickBot="1">
      <c r="A17" s="38">
        <f t="shared" si="1"/>
        <v>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8" ht="14.4" thickTop="1" thickBot="1">
      <c r="A18" s="38">
        <f t="shared" si="1"/>
        <v>9</v>
      </c>
      <c r="B18" s="39" t="s">
        <v>118</v>
      </c>
      <c r="C18" s="38" t="str">
        <f>"("&amp;A12&amp;") - ("&amp;A16&amp;")"</f>
        <v>(3) - (7)</v>
      </c>
      <c r="D18" s="86" t="s">
        <v>141</v>
      </c>
      <c r="E18" s="86" t="s">
        <v>141</v>
      </c>
      <c r="F18" s="86" t="s">
        <v>141</v>
      </c>
      <c r="G18" s="86" t="s">
        <v>141</v>
      </c>
      <c r="H18" s="86" t="s">
        <v>141</v>
      </c>
      <c r="I18" s="86" t="s">
        <v>141</v>
      </c>
      <c r="J18" s="86" t="s">
        <v>141</v>
      </c>
      <c r="K18" s="86" t="s">
        <v>141</v>
      </c>
      <c r="L18" s="86" t="s">
        <v>141</v>
      </c>
      <c r="M18" s="86" t="s">
        <v>141</v>
      </c>
      <c r="N18" s="86" t="s">
        <v>141</v>
      </c>
      <c r="O18" s="86" t="s">
        <v>141</v>
      </c>
      <c r="P18" s="87" t="s">
        <v>141</v>
      </c>
      <c r="Q18" s="53"/>
      <c r="R18" s="53"/>
    </row>
    <row r="19" spans="1:18" ht="14.4" thickTop="1" thickBot="1">
      <c r="A19" s="38">
        <f t="shared" si="1"/>
        <v>10</v>
      </c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53"/>
      <c r="R19" s="53"/>
    </row>
    <row r="20" spans="1:18" ht="14.4" thickTop="1" thickBot="1">
      <c r="A20" s="38">
        <f t="shared" si="1"/>
        <v>11</v>
      </c>
      <c r="B20" s="39" t="s">
        <v>119</v>
      </c>
      <c r="C20" s="38" t="s">
        <v>120</v>
      </c>
      <c r="D20" s="86" t="s">
        <v>141</v>
      </c>
      <c r="E20" s="125" t="s">
        <v>141</v>
      </c>
      <c r="F20" s="125" t="s">
        <v>141</v>
      </c>
      <c r="G20" s="125" t="s">
        <v>141</v>
      </c>
      <c r="H20" s="125" t="s">
        <v>141</v>
      </c>
      <c r="I20" s="125" t="s">
        <v>141</v>
      </c>
      <c r="J20" s="125" t="s">
        <v>141</v>
      </c>
      <c r="K20" s="125" t="s">
        <v>141</v>
      </c>
      <c r="L20" s="125" t="s">
        <v>141</v>
      </c>
      <c r="M20" s="125" t="s">
        <v>141</v>
      </c>
      <c r="N20" s="125" t="s">
        <v>141</v>
      </c>
      <c r="O20" s="125" t="s">
        <v>141</v>
      </c>
      <c r="P20" s="125" t="s">
        <v>141</v>
      </c>
      <c r="Q20" s="41"/>
      <c r="R20" s="41"/>
    </row>
    <row r="21" spans="1:18" ht="14.4" thickTop="1" thickBot="1">
      <c r="A21" s="38">
        <f t="shared" si="1"/>
        <v>12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8" ht="14.4" thickTop="1" thickBot="1">
      <c r="A22" s="38">
        <f t="shared" si="1"/>
        <v>13</v>
      </c>
      <c r="B22" s="39" t="s">
        <v>121</v>
      </c>
      <c r="C22" s="38" t="str">
        <f>"Σ("&amp;A$18&amp;") + ("&amp;A20&amp;")"</f>
        <v>Σ(9) + (11)</v>
      </c>
      <c r="D22" s="86" t="s">
        <v>141</v>
      </c>
      <c r="E22" s="86" t="s">
        <v>141</v>
      </c>
      <c r="F22" s="86" t="s">
        <v>141</v>
      </c>
      <c r="G22" s="86" t="s">
        <v>141</v>
      </c>
      <c r="H22" s="86" t="s">
        <v>141</v>
      </c>
      <c r="I22" s="86" t="s">
        <v>141</v>
      </c>
      <c r="J22" s="86" t="s">
        <v>141</v>
      </c>
      <c r="K22" s="86" t="s">
        <v>141</v>
      </c>
      <c r="L22" s="86" t="s">
        <v>141</v>
      </c>
      <c r="M22" s="86" t="s">
        <v>141</v>
      </c>
      <c r="N22" s="86" t="s">
        <v>141</v>
      </c>
      <c r="O22" s="86" t="s">
        <v>141</v>
      </c>
      <c r="P22" s="40"/>
    </row>
    <row r="23" spans="1:18" ht="13.8" thickTop="1">
      <c r="A23" s="38">
        <f t="shared" si="1"/>
        <v>14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8">
      <c r="A24" s="38">
        <f t="shared" si="1"/>
        <v>15</v>
      </c>
      <c r="B24" s="39" t="s">
        <v>122</v>
      </c>
      <c r="C24" s="38" t="s">
        <v>123</v>
      </c>
      <c r="D24" s="122">
        <v>1E-3</v>
      </c>
      <c r="E24" s="122">
        <v>1E-3</v>
      </c>
      <c r="F24" s="122">
        <v>1E-3</v>
      </c>
      <c r="G24" s="122">
        <v>1E-3</v>
      </c>
      <c r="H24" s="122">
        <v>1E-3</v>
      </c>
      <c r="I24" s="122">
        <v>1E-3</v>
      </c>
      <c r="J24" s="122">
        <v>1E-3</v>
      </c>
      <c r="K24" s="122">
        <v>1E-3</v>
      </c>
      <c r="L24" s="122">
        <v>1E-3</v>
      </c>
      <c r="M24" s="122">
        <v>1E-3</v>
      </c>
      <c r="N24" s="122">
        <v>1E-3</v>
      </c>
      <c r="O24" s="122">
        <v>1E-3</v>
      </c>
      <c r="P24" s="40"/>
    </row>
    <row r="25" spans="1:18" ht="13.8" thickBot="1">
      <c r="A25" s="38">
        <f t="shared" si="1"/>
        <v>16</v>
      </c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8" ht="14.4" thickTop="1" thickBot="1">
      <c r="A26" s="38">
        <f t="shared" si="1"/>
        <v>17</v>
      </c>
      <c r="B26" s="39" t="s">
        <v>124</v>
      </c>
      <c r="C26" s="38" t="str">
        <f>"("&amp;A14&amp;") x ("&amp;A24&amp;")"</f>
        <v>(5) x (15)</v>
      </c>
      <c r="D26" s="86" t="s">
        <v>141</v>
      </c>
      <c r="E26" s="86" t="s">
        <v>141</v>
      </c>
      <c r="F26" s="86" t="s">
        <v>141</v>
      </c>
      <c r="G26" s="86" t="s">
        <v>141</v>
      </c>
      <c r="H26" s="86" t="s">
        <v>141</v>
      </c>
      <c r="I26" s="86" t="s">
        <v>141</v>
      </c>
      <c r="J26" s="86" t="s">
        <v>141</v>
      </c>
      <c r="K26" s="86" t="s">
        <v>141</v>
      </c>
      <c r="L26" s="86" t="s">
        <v>141</v>
      </c>
      <c r="M26" s="86" t="s">
        <v>141</v>
      </c>
      <c r="N26" s="86" t="s">
        <v>141</v>
      </c>
      <c r="O26" s="86" t="s">
        <v>141</v>
      </c>
      <c r="P26" s="86" t="s">
        <v>141</v>
      </c>
    </row>
    <row r="27" spans="1:18" ht="14.4" thickTop="1" thickBot="1">
      <c r="A27" s="38">
        <f t="shared" si="1"/>
        <v>18</v>
      </c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8" ht="14.4" thickTop="1" thickBot="1">
      <c r="A28" s="38">
        <f t="shared" si="1"/>
        <v>19</v>
      </c>
      <c r="B28" s="39" t="s">
        <v>125</v>
      </c>
      <c r="C28" s="38" t="str">
        <f>"("&amp;A28&amp;")+("&amp;A18&amp;")+("&amp;A20&amp;")-("&amp;A26&amp;")"</f>
        <v>(19)+(9)+(11)-(17)</v>
      </c>
      <c r="D28" s="86" t="s">
        <v>141</v>
      </c>
      <c r="E28" s="86" t="s">
        <v>141</v>
      </c>
      <c r="F28" s="86" t="s">
        <v>141</v>
      </c>
      <c r="G28" s="86" t="s">
        <v>141</v>
      </c>
      <c r="H28" s="86" t="s">
        <v>141</v>
      </c>
      <c r="I28" s="86" t="s">
        <v>141</v>
      </c>
      <c r="J28" s="86" t="s">
        <v>141</v>
      </c>
      <c r="K28" s="86" t="s">
        <v>141</v>
      </c>
      <c r="L28" s="86" t="s">
        <v>141</v>
      </c>
      <c r="M28" s="86" t="s">
        <v>141</v>
      </c>
      <c r="N28" s="86" t="s">
        <v>141</v>
      </c>
      <c r="O28" s="86" t="s">
        <v>141</v>
      </c>
      <c r="P28" s="40"/>
    </row>
    <row r="29" spans="1:18" ht="13.8" thickTop="1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792</v>
      </c>
      <c r="E10" s="48">
        <v>791</v>
      </c>
      <c r="F10" s="48">
        <v>792</v>
      </c>
      <c r="G10" s="48">
        <v>792</v>
      </c>
      <c r="H10" s="48">
        <v>793</v>
      </c>
      <c r="I10" s="48">
        <v>793</v>
      </c>
      <c r="J10" s="48">
        <v>794</v>
      </c>
      <c r="K10" s="48">
        <v>795</v>
      </c>
      <c r="L10" s="48">
        <v>795</v>
      </c>
      <c r="M10" s="48">
        <v>796</v>
      </c>
      <c r="N10" s="48">
        <v>797</v>
      </c>
      <c r="O10" s="48">
        <v>797</v>
      </c>
      <c r="P10" s="49"/>
      <c r="Q10" s="50"/>
      <c r="R10" s="50"/>
    </row>
    <row r="11" spans="1:21">
      <c r="A11" s="11">
        <f>A10+1</f>
        <v>2</v>
      </c>
      <c r="B11" s="10" t="s">
        <v>133</v>
      </c>
      <c r="C11" s="11" t="s">
        <v>112</v>
      </c>
      <c r="D11" s="51">
        <f>'JAP-33 Page 4 (C)'!E52</f>
        <v>5654.6886236188911</v>
      </c>
      <c r="E11" s="51">
        <f>'JAP-33 Page 4 (C)'!F52</f>
        <v>6279.7670412167545</v>
      </c>
      <c r="F11" s="51">
        <f>'JAP-33 Page 4 (C)'!G52</f>
        <v>5587.354874307629</v>
      </c>
      <c r="G11" s="51">
        <f>'JAP-33 Page 4 (C)'!H52</f>
        <v>4895.9147438911159</v>
      </c>
      <c r="H11" s="51">
        <f>'JAP-33 Page 4 (C)'!I52</f>
        <v>3934.5706526972076</v>
      </c>
      <c r="I11" s="51">
        <f>'JAP-33 Page 4 (C)'!J52</f>
        <v>4160.2270736120072</v>
      </c>
      <c r="J11" s="51">
        <f>'JAP-33 Page 4 (C)'!K52</f>
        <v>4306.160050175009</v>
      </c>
      <c r="K11" s="51">
        <f>'JAP-33 Page 4 (C)'!L52</f>
        <v>4253.059986147674</v>
      </c>
      <c r="L11" s="51">
        <f>'JAP-33 Page 4 (C)'!M52</f>
        <v>4576.4396639834013</v>
      </c>
      <c r="M11" s="51">
        <f>'JAP-33 Page 4 (C)'!N52</f>
        <v>4809.3952700698101</v>
      </c>
      <c r="N11" s="51">
        <f>'JAP-33 Page 4 (C)'!O52</f>
        <v>5469.5095022920959</v>
      </c>
      <c r="O11" s="51">
        <f>'JAP-33 Page 4 (C)'!P52</f>
        <v>6163.9425179884011</v>
      </c>
      <c r="P11" s="41">
        <f>SUM(D11:O11)</f>
        <v>60091.029999999992</v>
      </c>
      <c r="Q11" s="52"/>
      <c r="R11" s="52"/>
    </row>
    <row r="12" spans="1:21">
      <c r="A12" s="11">
        <f t="shared" ref="A12:A28" si="1">A11+1</f>
        <v>3</v>
      </c>
      <c r="B12" s="10" t="s">
        <v>134</v>
      </c>
      <c r="C12" s="11" t="str">
        <f>"("&amp;A10&amp;") x ("&amp;A11&amp;")"</f>
        <v>(1) x (2)</v>
      </c>
      <c r="D12" s="15">
        <f t="shared" ref="D12:O12" si="2">D10*D11</f>
        <v>4478513.3899061615</v>
      </c>
      <c r="E12" s="15">
        <f t="shared" si="2"/>
        <v>4967295.7296024524</v>
      </c>
      <c r="F12" s="15">
        <f t="shared" si="2"/>
        <v>4425185.0604516417</v>
      </c>
      <c r="G12" s="15">
        <f t="shared" si="2"/>
        <v>3877564.4771617637</v>
      </c>
      <c r="H12" s="15">
        <f t="shared" si="2"/>
        <v>3120114.5275888857</v>
      </c>
      <c r="I12" s="15">
        <f t="shared" si="2"/>
        <v>3299060.0693743215</v>
      </c>
      <c r="J12" s="15">
        <f t="shared" si="2"/>
        <v>3419091.0798389572</v>
      </c>
      <c r="K12" s="15">
        <f t="shared" si="2"/>
        <v>3381182.6889874008</v>
      </c>
      <c r="L12" s="15">
        <f t="shared" si="2"/>
        <v>3638269.5328668039</v>
      </c>
      <c r="M12" s="15">
        <f t="shared" si="2"/>
        <v>3828278.6349755689</v>
      </c>
      <c r="N12" s="15">
        <f t="shared" si="2"/>
        <v>4359199.0733268</v>
      </c>
      <c r="O12" s="15">
        <f t="shared" si="2"/>
        <v>4912662.1868367558</v>
      </c>
      <c r="P12" s="15">
        <f>SUM(D12:O12)</f>
        <v>47706416.45091752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136</v>
      </c>
      <c r="C14" s="11" t="s">
        <v>110</v>
      </c>
      <c r="D14" s="48">
        <v>376581</v>
      </c>
      <c r="E14" s="48">
        <v>374233</v>
      </c>
      <c r="F14" s="48">
        <v>376375</v>
      </c>
      <c r="G14" s="48">
        <v>360768</v>
      </c>
      <c r="H14" s="48">
        <v>364272</v>
      </c>
      <c r="I14" s="48">
        <v>375570</v>
      </c>
      <c r="J14" s="48">
        <v>398887</v>
      </c>
      <c r="K14" s="48">
        <v>389759</v>
      </c>
      <c r="L14" s="48">
        <v>383410</v>
      </c>
      <c r="M14" s="48">
        <v>381531</v>
      </c>
      <c r="N14" s="48">
        <v>375813</v>
      </c>
      <c r="O14" s="48">
        <v>383760</v>
      </c>
      <c r="P14" s="49">
        <f>SUM(D14:O14)</f>
        <v>4540959</v>
      </c>
      <c r="Q14" s="50"/>
      <c r="R14" s="50"/>
    </row>
    <row r="15" spans="1:21">
      <c r="A15" s="11">
        <f t="shared" si="1"/>
        <v>6</v>
      </c>
      <c r="B15" s="10" t="s">
        <v>137</v>
      </c>
      <c r="C15" s="11" t="s">
        <v>138</v>
      </c>
      <c r="D15" s="51">
        <f>'JAP-33 Page 3a'!$D$15</f>
        <v>12.53</v>
      </c>
      <c r="E15" s="51">
        <f>'JAP-33 Page 3a'!$D$15</f>
        <v>12.53</v>
      </c>
      <c r="F15" s="51">
        <f>'JAP-33 Page 3a'!$D$15</f>
        <v>12.53</v>
      </c>
      <c r="G15" s="51">
        <f>'JAP-33 Page 3a'!$E$15</f>
        <v>8.36</v>
      </c>
      <c r="H15" s="51">
        <f>'JAP-33 Page 3a'!$E$15</f>
        <v>8.36</v>
      </c>
      <c r="I15" s="51">
        <f>'JAP-33 Page 3a'!$E$15</f>
        <v>8.36</v>
      </c>
      <c r="J15" s="51">
        <f>'JAP-33 Page 3a'!$E$15</f>
        <v>8.36</v>
      </c>
      <c r="K15" s="51">
        <f>'JAP-33 Page 3a'!$E$15</f>
        <v>8.36</v>
      </c>
      <c r="L15" s="51">
        <f>'JAP-33 Page 3a'!$E$15</f>
        <v>8.36</v>
      </c>
      <c r="M15" s="51">
        <f>'JAP-33 Page 3a'!$D$15</f>
        <v>12.53</v>
      </c>
      <c r="N15" s="51">
        <f>'JAP-33 Page 3a'!$D$15</f>
        <v>12.53</v>
      </c>
      <c r="O15" s="51">
        <f>'JAP-33 Page 3a'!$D$15</f>
        <v>12.53</v>
      </c>
      <c r="P15" s="56"/>
      <c r="Q15" s="57"/>
      <c r="R15" s="57"/>
    </row>
    <row r="16" spans="1:21">
      <c r="A16" s="11">
        <f t="shared" si="1"/>
        <v>7</v>
      </c>
      <c r="B16" s="10" t="s">
        <v>135</v>
      </c>
      <c r="C16" s="11" t="str">
        <f>"("&amp;A14&amp;") x ("&amp;A15&amp;")"</f>
        <v>(5) x (6)</v>
      </c>
      <c r="D16" s="15">
        <f t="shared" ref="D16:O16" si="3">D14*D15</f>
        <v>4718559.93</v>
      </c>
      <c r="E16" s="15">
        <f t="shared" si="3"/>
        <v>4689139.49</v>
      </c>
      <c r="F16" s="15">
        <f t="shared" si="3"/>
        <v>4715978.75</v>
      </c>
      <c r="G16" s="15">
        <f t="shared" si="3"/>
        <v>3016020.48</v>
      </c>
      <c r="H16" s="15">
        <f t="shared" si="3"/>
        <v>3045313.92</v>
      </c>
      <c r="I16" s="15">
        <f t="shared" si="3"/>
        <v>3139765.1999999997</v>
      </c>
      <c r="J16" s="15">
        <f t="shared" si="3"/>
        <v>3334695.32</v>
      </c>
      <c r="K16" s="15">
        <f t="shared" si="3"/>
        <v>3258385.2399999998</v>
      </c>
      <c r="L16" s="15">
        <f t="shared" si="3"/>
        <v>3205307.5999999996</v>
      </c>
      <c r="M16" s="15">
        <f t="shared" si="3"/>
        <v>4780583.43</v>
      </c>
      <c r="N16" s="15">
        <f t="shared" si="3"/>
        <v>4708936.8899999997</v>
      </c>
      <c r="O16" s="15">
        <f t="shared" si="3"/>
        <v>4808512.8</v>
      </c>
      <c r="P16" s="15">
        <f>SUM(D16:O16)</f>
        <v>47421199.049999997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-240046.54009383824</v>
      </c>
      <c r="E18" s="15">
        <f t="shared" ref="E18:O18" si="4">E12-E16</f>
        <v>278156.23960245214</v>
      </c>
      <c r="F18" s="15">
        <f t="shared" si="4"/>
        <v>-290793.68954835832</v>
      </c>
      <c r="G18" s="15">
        <f t="shared" si="4"/>
        <v>861543.99716176372</v>
      </c>
      <c r="H18" s="15">
        <f t="shared" si="4"/>
        <v>74800.607588885818</v>
      </c>
      <c r="I18" s="15">
        <f t="shared" si="4"/>
        <v>159294.86937432177</v>
      </c>
      <c r="J18" s="15">
        <f t="shared" si="4"/>
        <v>84395.75983895734</v>
      </c>
      <c r="K18" s="15">
        <f t="shared" si="4"/>
        <v>122797.44898740109</v>
      </c>
      <c r="L18" s="15">
        <f t="shared" si="4"/>
        <v>432961.9328668043</v>
      </c>
      <c r="M18" s="15">
        <f t="shared" si="4"/>
        <v>-952304.79502443084</v>
      </c>
      <c r="N18" s="15">
        <f t="shared" si="4"/>
        <v>-349737.81667319965</v>
      </c>
      <c r="O18" s="15">
        <f t="shared" si="4"/>
        <v>104149.38683675602</v>
      </c>
      <c r="P18" s="15">
        <f t="shared" ref="P18" si="5">SUM(D18:O18)</f>
        <v>285217.40091751516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-355.55967722018084</v>
      </c>
      <c r="E20" s="14">
        <v>-310.93240293678554</v>
      </c>
      <c r="F20" s="14">
        <v>-340.30838410789875</v>
      </c>
      <c r="G20" s="14">
        <v>481.2858124116508</v>
      </c>
      <c r="H20" s="14">
        <v>1836.214861006348</v>
      </c>
      <c r="I20" s="14">
        <v>2166.8147357443595</v>
      </c>
      <c r="J20" s="14">
        <v>2510.9027387637248</v>
      </c>
      <c r="K20" s="14">
        <v>2801.5584141354975</v>
      </c>
      <c r="L20" s="14">
        <v>3600.765464756214</v>
      </c>
      <c r="M20" s="14">
        <v>2832.2350678596745</v>
      </c>
      <c r="N20" s="14">
        <v>922.37832580063025</v>
      </c>
      <c r="O20" s="14">
        <v>553.1514260391499</v>
      </c>
      <c r="P20" s="15">
        <f>SUM(D20:O20)</f>
        <v>16698.506382252384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-240402.09977105842</v>
      </c>
      <c r="E22" s="15">
        <f t="shared" ref="E22:O22" si="6">D22+E18+E20</f>
        <v>37443.207428456939</v>
      </c>
      <c r="F22" s="15">
        <f t="shared" si="6"/>
        <v>-253690.79050400929</v>
      </c>
      <c r="G22" s="15">
        <f t="shared" si="6"/>
        <v>608334.49247016618</v>
      </c>
      <c r="H22" s="15">
        <f t="shared" si="6"/>
        <v>684971.31492005836</v>
      </c>
      <c r="I22" s="15">
        <f t="shared" si="6"/>
        <v>846432.99903012451</v>
      </c>
      <c r="J22" s="15">
        <f t="shared" si="6"/>
        <v>933339.66160784557</v>
      </c>
      <c r="K22" s="15">
        <f t="shared" si="6"/>
        <v>1058938.6690093824</v>
      </c>
      <c r="L22" s="15">
        <f t="shared" si="6"/>
        <v>1495501.3673409428</v>
      </c>
      <c r="M22" s="15">
        <f t="shared" si="6"/>
        <v>546028.80738437164</v>
      </c>
      <c r="N22" s="15">
        <f t="shared" si="6"/>
        <v>197213.36903697264</v>
      </c>
      <c r="O22" s="15">
        <f t="shared" si="6"/>
        <v>301915.90729976783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139</v>
      </c>
      <c r="C24" s="11" t="s">
        <v>123</v>
      </c>
      <c r="D24" s="41">
        <v>0.01</v>
      </c>
      <c r="E24" s="41">
        <v>0.01</v>
      </c>
      <c r="F24" s="41">
        <v>0.01</v>
      </c>
      <c r="G24" s="41">
        <v>0.01</v>
      </c>
      <c r="H24" s="41">
        <v>0.01</v>
      </c>
      <c r="I24" s="41">
        <v>0.01</v>
      </c>
      <c r="J24" s="41">
        <v>0.01</v>
      </c>
      <c r="K24" s="41">
        <v>0.01</v>
      </c>
      <c r="L24" s="41">
        <v>0.01</v>
      </c>
      <c r="M24" s="41">
        <v>0.01</v>
      </c>
      <c r="N24" s="41">
        <v>0.01</v>
      </c>
      <c r="O24" s="41">
        <v>0.01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>D14*D24</f>
        <v>3765.81</v>
      </c>
      <c r="E26" s="15">
        <f t="shared" ref="E26:O26" si="7">E14*E24</f>
        <v>3742.33</v>
      </c>
      <c r="F26" s="15">
        <f t="shared" si="7"/>
        <v>3763.75</v>
      </c>
      <c r="G26" s="15">
        <f t="shared" si="7"/>
        <v>3607.6800000000003</v>
      </c>
      <c r="H26" s="15">
        <f t="shared" si="7"/>
        <v>3642.7200000000003</v>
      </c>
      <c r="I26" s="15">
        <f t="shared" si="7"/>
        <v>3755.7000000000003</v>
      </c>
      <c r="J26" s="15">
        <f t="shared" si="7"/>
        <v>3988.87</v>
      </c>
      <c r="K26" s="15">
        <f t="shared" si="7"/>
        <v>3897.59</v>
      </c>
      <c r="L26" s="15">
        <f t="shared" si="7"/>
        <v>3834.1</v>
      </c>
      <c r="M26" s="15">
        <f t="shared" si="7"/>
        <v>3815.31</v>
      </c>
      <c r="N26" s="15">
        <f t="shared" si="7"/>
        <v>3758.13</v>
      </c>
      <c r="O26" s="15">
        <f t="shared" si="7"/>
        <v>3837.6</v>
      </c>
      <c r="P26" s="15">
        <f>SUM(D26:O26)</f>
        <v>45409.59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-244167.90977105842</v>
      </c>
      <c r="E28" s="15">
        <f>D28+E18+E20-E26</f>
        <v>29935.06742845694</v>
      </c>
      <c r="F28" s="15">
        <f t="shared" ref="F28:O28" si="8">E28+F18+F20-F26</f>
        <v>-264962.68050400924</v>
      </c>
      <c r="G28" s="15">
        <f t="shared" si="8"/>
        <v>593454.92247016612</v>
      </c>
      <c r="H28" s="15">
        <f t="shared" si="8"/>
        <v>666449.02492005832</v>
      </c>
      <c r="I28" s="15">
        <f t="shared" si="8"/>
        <v>824155.00903012452</v>
      </c>
      <c r="J28" s="15">
        <f t="shared" si="8"/>
        <v>907072.80160784558</v>
      </c>
      <c r="K28" s="15">
        <f t="shared" si="8"/>
        <v>1028774.2190093822</v>
      </c>
      <c r="L28" s="15">
        <f t="shared" si="8"/>
        <v>1461502.8173409426</v>
      </c>
      <c r="M28" s="15">
        <f t="shared" si="8"/>
        <v>508214.94738437142</v>
      </c>
      <c r="N28" s="15">
        <f t="shared" si="8"/>
        <v>155641.37903697242</v>
      </c>
      <c r="O28" s="15">
        <f t="shared" si="8"/>
        <v>256506.31729976757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792</v>
      </c>
      <c r="E10" s="48">
        <v>791</v>
      </c>
      <c r="F10" s="48">
        <v>792</v>
      </c>
      <c r="G10" s="48">
        <v>792</v>
      </c>
      <c r="H10" s="48">
        <v>793</v>
      </c>
      <c r="I10" s="48">
        <v>793</v>
      </c>
      <c r="J10" s="48">
        <v>794</v>
      </c>
      <c r="K10" s="48">
        <v>795</v>
      </c>
      <c r="L10" s="48">
        <v>795</v>
      </c>
      <c r="M10" s="48">
        <v>796</v>
      </c>
      <c r="N10" s="48">
        <v>797</v>
      </c>
      <c r="O10" s="48">
        <v>797</v>
      </c>
      <c r="P10" s="49"/>
      <c r="Q10" s="50"/>
      <c r="R10" s="50"/>
    </row>
    <row r="11" spans="1:21">
      <c r="A11" s="11">
        <f>A10+1</f>
        <v>2</v>
      </c>
      <c r="B11" s="10" t="s">
        <v>128</v>
      </c>
      <c r="C11" s="11" t="s">
        <v>129</v>
      </c>
      <c r="D11" s="51">
        <f>'JAP-33 Page 4a (C)'!E52</f>
        <v>5998.0123953729053</v>
      </c>
      <c r="E11" s="51">
        <f>'JAP-33 Page 4a (C)'!F52</f>
        <v>6661.042377461049</v>
      </c>
      <c r="F11" s="51">
        <f>'JAP-33 Page 4a (C)'!G52</f>
        <v>5926.590485188678</v>
      </c>
      <c r="G11" s="51">
        <f>'JAP-33 Page 4a (C)'!H52</f>
        <v>5193.169646493172</v>
      </c>
      <c r="H11" s="51">
        <f>'JAP-33 Page 4a (C)'!I52</f>
        <v>4173.4576589727458</v>
      </c>
      <c r="I11" s="51">
        <f>'JAP-33 Page 4a (C)'!J52</f>
        <v>4412.8147836230946</v>
      </c>
      <c r="J11" s="51">
        <f>'JAP-33 Page 4a (C)'!K52</f>
        <v>4567.6080641341559</v>
      </c>
      <c r="K11" s="51">
        <f>'JAP-33 Page 4a (C)'!L52</f>
        <v>4511.2840358046842</v>
      </c>
      <c r="L11" s="51">
        <f>'JAP-33 Page 4a (C)'!M52</f>
        <v>4854.2976737208</v>
      </c>
      <c r="M11" s="51">
        <f>'JAP-33 Page 4a (C)'!N52</f>
        <v>5101.3971527339627</v>
      </c>
      <c r="N11" s="51">
        <f>'JAP-33 Page 4a (C)'!O52</f>
        <v>5801.5901449163366</v>
      </c>
      <c r="O11" s="51">
        <f>'JAP-33 Page 4a (C)'!P52</f>
        <v>6538.185581578412</v>
      </c>
      <c r="P11" s="41">
        <f>SUM(D11:O11)</f>
        <v>63739.44999999999</v>
      </c>
      <c r="Q11" s="52"/>
      <c r="R11" s="52"/>
    </row>
    <row r="12" spans="1:21">
      <c r="A12" s="11">
        <f t="shared" ref="A12:A28" si="1">A11+1</f>
        <v>3</v>
      </c>
      <c r="B12" s="10" t="s">
        <v>130</v>
      </c>
      <c r="C12" s="11" t="str">
        <f>"("&amp;A10&amp;") x ("&amp;A11&amp;")"</f>
        <v>(1) x (2)</v>
      </c>
      <c r="D12" s="15">
        <f t="shared" ref="D12:O12" si="2">D10*D11</f>
        <v>4750425.8171353415</v>
      </c>
      <c r="E12" s="15">
        <f t="shared" si="2"/>
        <v>5268884.5205716901</v>
      </c>
      <c r="F12" s="15">
        <f t="shared" si="2"/>
        <v>4693859.6642694334</v>
      </c>
      <c r="G12" s="15">
        <f t="shared" si="2"/>
        <v>4112990.3600225924</v>
      </c>
      <c r="H12" s="15">
        <f t="shared" si="2"/>
        <v>3309551.9235653873</v>
      </c>
      <c r="I12" s="15">
        <f t="shared" si="2"/>
        <v>3499362.1234131139</v>
      </c>
      <c r="J12" s="15">
        <f t="shared" si="2"/>
        <v>3626680.8029225199</v>
      </c>
      <c r="K12" s="15">
        <f t="shared" si="2"/>
        <v>3586470.8084647241</v>
      </c>
      <c r="L12" s="15">
        <f t="shared" si="2"/>
        <v>3859166.6506080362</v>
      </c>
      <c r="M12" s="15">
        <f t="shared" si="2"/>
        <v>4060712.1335762343</v>
      </c>
      <c r="N12" s="15">
        <f t="shared" si="2"/>
        <v>4623867.3454983206</v>
      </c>
      <c r="O12" s="15">
        <f t="shared" si="2"/>
        <v>5210933.908517994</v>
      </c>
      <c r="P12" s="15">
        <f>SUM(D12:O12)</f>
        <v>50602906.058565393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168443252</v>
      </c>
      <c r="E14" s="48">
        <v>150003442</v>
      </c>
      <c r="F14" s="48">
        <v>169502157</v>
      </c>
      <c r="G14" s="48">
        <v>154455515</v>
      </c>
      <c r="H14" s="48">
        <v>156673059</v>
      </c>
      <c r="I14" s="48">
        <v>163443720</v>
      </c>
      <c r="J14" s="48">
        <v>175630897</v>
      </c>
      <c r="K14" s="48">
        <v>175995654</v>
      </c>
      <c r="L14" s="48">
        <v>165088005</v>
      </c>
      <c r="M14" s="48">
        <v>169856702</v>
      </c>
      <c r="N14" s="48">
        <v>167617025</v>
      </c>
      <c r="O14" s="48">
        <v>184472750</v>
      </c>
      <c r="P14" s="49">
        <f>SUM(D14:O14)</f>
        <v>2001182178</v>
      </c>
      <c r="Q14" s="50"/>
      <c r="R14" s="50"/>
    </row>
    <row r="15" spans="1:21">
      <c r="A15" s="11">
        <f t="shared" si="1"/>
        <v>6</v>
      </c>
      <c r="B15" s="10" t="s">
        <v>131</v>
      </c>
      <c r="C15" s="11" t="s">
        <v>116</v>
      </c>
      <c r="D15" s="55">
        <f>'JAP-33 Page 3 (C)'!$H$20</f>
        <v>2.6790000000000001E-2</v>
      </c>
      <c r="E15" s="55">
        <f>'JAP-33 Page 3 (C)'!$H$20</f>
        <v>2.6790000000000001E-2</v>
      </c>
      <c r="F15" s="55">
        <f>'JAP-33 Page 3 (C)'!$H$20</f>
        <v>2.6790000000000001E-2</v>
      </c>
      <c r="G15" s="55">
        <f>'JAP-33 Page 3 (C)'!$H$20</f>
        <v>2.6790000000000001E-2</v>
      </c>
      <c r="H15" s="55">
        <f>'JAP-33 Page 3 (C)'!$H$20</f>
        <v>2.6790000000000001E-2</v>
      </c>
      <c r="I15" s="55">
        <f>'JAP-33 Page 3 (C)'!$H$20</f>
        <v>2.6790000000000001E-2</v>
      </c>
      <c r="J15" s="55">
        <f>'JAP-33 Page 3 (C)'!$H$20</f>
        <v>2.6790000000000001E-2</v>
      </c>
      <c r="K15" s="55">
        <f>'JAP-33 Page 3 (C)'!$H$20</f>
        <v>2.6790000000000001E-2</v>
      </c>
      <c r="L15" s="55">
        <f>'JAP-33 Page 3 (C)'!$H$20</f>
        <v>2.6790000000000001E-2</v>
      </c>
      <c r="M15" s="55">
        <f>'JAP-33 Page 3 (C)'!$H$20</f>
        <v>2.6790000000000001E-2</v>
      </c>
      <c r="N15" s="55">
        <f>'JAP-33 Page 3 (C)'!$H$20</f>
        <v>2.6790000000000001E-2</v>
      </c>
      <c r="O15" s="55">
        <f>'JAP-33 Page 3 (C)'!$H$20</f>
        <v>2.6790000000000001E-2</v>
      </c>
      <c r="P15" s="56"/>
      <c r="Q15" s="57"/>
      <c r="R15" s="57"/>
    </row>
    <row r="16" spans="1:21">
      <c r="A16" s="11">
        <f t="shared" si="1"/>
        <v>7</v>
      </c>
      <c r="B16" s="10" t="s">
        <v>132</v>
      </c>
      <c r="C16" s="11" t="str">
        <f>"("&amp;A14&amp;") x ("&amp;A15&amp;")"</f>
        <v>(5) x (6)</v>
      </c>
      <c r="D16" s="15">
        <f t="shared" ref="D16:O16" si="3">D14*D15</f>
        <v>4512594.7210800005</v>
      </c>
      <c r="E16" s="15">
        <f t="shared" si="3"/>
        <v>4018592.2111800001</v>
      </c>
      <c r="F16" s="15">
        <f t="shared" si="3"/>
        <v>4540962.7860300001</v>
      </c>
      <c r="G16" s="15">
        <f t="shared" si="3"/>
        <v>4137863.2468500002</v>
      </c>
      <c r="H16" s="15">
        <f t="shared" si="3"/>
        <v>4197271.2506100005</v>
      </c>
      <c r="I16" s="15">
        <f t="shared" si="3"/>
        <v>4378657.2588</v>
      </c>
      <c r="J16" s="15">
        <f t="shared" si="3"/>
        <v>4705151.7306300001</v>
      </c>
      <c r="K16" s="15">
        <f t="shared" si="3"/>
        <v>4714923.5706600007</v>
      </c>
      <c r="L16" s="15">
        <f t="shared" si="3"/>
        <v>4422707.6539500002</v>
      </c>
      <c r="M16" s="15">
        <f t="shared" si="3"/>
        <v>4550461.0465799998</v>
      </c>
      <c r="N16" s="15">
        <f t="shared" si="3"/>
        <v>4490460.0997500001</v>
      </c>
      <c r="O16" s="15">
        <f t="shared" si="3"/>
        <v>4942024.9725000001</v>
      </c>
      <c r="P16" s="15">
        <f>SUM(D16:O16)</f>
        <v>53611670.54862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237831.09605534095</v>
      </c>
      <c r="E18" s="15">
        <f t="shared" ref="E18:O18" si="4">E12-E16</f>
        <v>1250292.30939169</v>
      </c>
      <c r="F18" s="15">
        <f t="shared" si="4"/>
        <v>152896.87823943328</v>
      </c>
      <c r="G18" s="15">
        <f t="shared" si="4"/>
        <v>-24872.88682740787</v>
      </c>
      <c r="H18" s="15">
        <f t="shared" si="4"/>
        <v>-887719.32704461319</v>
      </c>
      <c r="I18" s="15">
        <f t="shared" si="4"/>
        <v>-879295.13538688608</v>
      </c>
      <c r="J18" s="15">
        <f t="shared" si="4"/>
        <v>-1078470.9277074803</v>
      </c>
      <c r="K18" s="15">
        <f t="shared" si="4"/>
        <v>-1128452.7621952766</v>
      </c>
      <c r="L18" s="15">
        <f t="shared" si="4"/>
        <v>-563541.00334196398</v>
      </c>
      <c r="M18" s="15">
        <f t="shared" si="4"/>
        <v>-489748.91300376551</v>
      </c>
      <c r="N18" s="15">
        <f t="shared" si="4"/>
        <v>133407.24574832059</v>
      </c>
      <c r="O18" s="15">
        <f t="shared" si="4"/>
        <v>268908.93601799384</v>
      </c>
      <c r="P18" s="15">
        <f t="shared" ref="P18" si="5">SUM(D18:O18)</f>
        <v>-3008764.4900546148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101.19060591403888</v>
      </c>
      <c r="E20" s="14">
        <v>1806.9691434409588</v>
      </c>
      <c r="F20" s="14">
        <v>3387.3410435280134</v>
      </c>
      <c r="G20" s="14">
        <v>3101.6044260038834</v>
      </c>
      <c r="H20" s="14">
        <v>1317.0116103571861</v>
      </c>
      <c r="I20" s="14">
        <v>-1726.7214500637508</v>
      </c>
      <c r="J20" s="14">
        <v>-5076.2807752013678</v>
      </c>
      <c r="K20" s="14">
        <v>-8807.499876517888</v>
      </c>
      <c r="L20" s="14">
        <v>-11772.404453968031</v>
      </c>
      <c r="M20" s="14">
        <v>-13796.913279680552</v>
      </c>
      <c r="N20" s="14">
        <v>-14808.727396303075</v>
      </c>
      <c r="O20" s="14">
        <v>-14735.480553102199</v>
      </c>
      <c r="P20" s="15">
        <f>SUM(D20:O20)</f>
        <v>-61009.910955592786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237932.286661255</v>
      </c>
      <c r="E22" s="15">
        <f t="shared" ref="E22:O22" si="6">D22+E18+E20</f>
        <v>1490031.5651963858</v>
      </c>
      <c r="F22" s="15">
        <f t="shared" si="6"/>
        <v>1646315.7844793471</v>
      </c>
      <c r="G22" s="15">
        <f t="shared" si="6"/>
        <v>1624544.5020779432</v>
      </c>
      <c r="H22" s="15">
        <f t="shared" si="6"/>
        <v>738142.18664368719</v>
      </c>
      <c r="I22" s="15">
        <f t="shared" si="6"/>
        <v>-142879.67019326263</v>
      </c>
      <c r="J22" s="15">
        <f t="shared" si="6"/>
        <v>-1226426.8786759442</v>
      </c>
      <c r="K22" s="15">
        <f t="shared" si="6"/>
        <v>-2363687.1407477385</v>
      </c>
      <c r="L22" s="15">
        <f t="shared" si="6"/>
        <v>-2939000.5485436707</v>
      </c>
      <c r="M22" s="15">
        <f t="shared" si="6"/>
        <v>-3442546.3748271167</v>
      </c>
      <c r="N22" s="15">
        <f t="shared" si="6"/>
        <v>-3323947.856475099</v>
      </c>
      <c r="O22" s="15">
        <f t="shared" si="6"/>
        <v>-3069774.4010102074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168443.25200000001</v>
      </c>
      <c r="E26" s="15">
        <f t="shared" si="7"/>
        <v>150003.44200000001</v>
      </c>
      <c r="F26" s="15">
        <f t="shared" si="7"/>
        <v>169502.15700000001</v>
      </c>
      <c r="G26" s="15">
        <f t="shared" si="7"/>
        <v>154455.51500000001</v>
      </c>
      <c r="H26" s="15">
        <f t="shared" si="7"/>
        <v>156673.05900000001</v>
      </c>
      <c r="I26" s="15">
        <f t="shared" si="7"/>
        <v>163443.72</v>
      </c>
      <c r="J26" s="15">
        <f t="shared" si="7"/>
        <v>175630.897</v>
      </c>
      <c r="K26" s="15">
        <f t="shared" si="7"/>
        <v>175995.65400000001</v>
      </c>
      <c r="L26" s="15">
        <f t="shared" si="7"/>
        <v>165088.005</v>
      </c>
      <c r="M26" s="15">
        <f t="shared" si="7"/>
        <v>169856.70199999999</v>
      </c>
      <c r="N26" s="15">
        <f t="shared" si="7"/>
        <v>167617.02499999999</v>
      </c>
      <c r="O26" s="15">
        <f t="shared" si="7"/>
        <v>184472.75</v>
      </c>
      <c r="P26" s="15">
        <f>SUM(D26:O26)</f>
        <v>2001182.1779999998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69489.034661254991</v>
      </c>
      <c r="E28" s="15">
        <f>D28+E18+E20-E26</f>
        <v>1171584.8711963859</v>
      </c>
      <c r="F28" s="15">
        <f t="shared" ref="F28:O28" si="8">E28+F18+F20-F26</f>
        <v>1158366.9334793473</v>
      </c>
      <c r="G28" s="15">
        <f t="shared" si="8"/>
        <v>982140.13607794337</v>
      </c>
      <c r="H28" s="15">
        <f t="shared" si="8"/>
        <v>-60935.238356312635</v>
      </c>
      <c r="I28" s="15">
        <f t="shared" si="8"/>
        <v>-1105400.8151932624</v>
      </c>
      <c r="J28" s="15">
        <f t="shared" si="8"/>
        <v>-2364578.9206759441</v>
      </c>
      <c r="K28" s="15">
        <f t="shared" si="8"/>
        <v>-3677834.8367477385</v>
      </c>
      <c r="L28" s="15">
        <f t="shared" si="8"/>
        <v>-4418236.2495436706</v>
      </c>
      <c r="M28" s="15">
        <f t="shared" si="8"/>
        <v>-5091638.7778271157</v>
      </c>
      <c r="N28" s="15">
        <f t="shared" si="8"/>
        <v>-5140657.2844750984</v>
      </c>
      <c r="O28" s="15">
        <f t="shared" si="8"/>
        <v>-5070956.5790102063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478</v>
      </c>
      <c r="E10" s="48">
        <v>477</v>
      </c>
      <c r="F10" s="48">
        <v>477</v>
      </c>
      <c r="G10" s="48">
        <v>477</v>
      </c>
      <c r="H10" s="48">
        <v>478</v>
      </c>
      <c r="I10" s="48">
        <v>478</v>
      </c>
      <c r="J10" s="48">
        <v>478</v>
      </c>
      <c r="K10" s="48">
        <v>479</v>
      </c>
      <c r="L10" s="48">
        <v>479</v>
      </c>
      <c r="M10" s="48">
        <v>479</v>
      </c>
      <c r="N10" s="48">
        <v>480</v>
      </c>
      <c r="O10" s="48">
        <v>480</v>
      </c>
      <c r="P10" s="49"/>
      <c r="Q10" s="50"/>
      <c r="R10" s="50"/>
    </row>
    <row r="11" spans="1:21">
      <c r="A11" s="11">
        <f>A10+1</f>
        <v>2</v>
      </c>
      <c r="B11" s="10" t="s">
        <v>133</v>
      </c>
      <c r="C11" s="11" t="s">
        <v>112</v>
      </c>
      <c r="D11" s="51">
        <f>'JAP-33 Page 4 (C)'!E56</f>
        <v>5752.9791082012462</v>
      </c>
      <c r="E11" s="51">
        <f>'JAP-33 Page 4 (C)'!F56</f>
        <v>6882.5422006247882</v>
      </c>
      <c r="F11" s="51">
        <f>'JAP-33 Page 4 (C)'!G56</f>
        <v>6121.060470429763</v>
      </c>
      <c r="G11" s="51">
        <f>'JAP-33 Page 4 (C)'!H56</f>
        <v>5075.4124113761436</v>
      </c>
      <c r="H11" s="51">
        <f>'JAP-33 Page 4 (C)'!I56</f>
        <v>4321.8435424223771</v>
      </c>
      <c r="I11" s="51">
        <f>'JAP-33 Page 4 (C)'!J56</f>
        <v>4508.8171427575799</v>
      </c>
      <c r="J11" s="51">
        <f>'JAP-33 Page 4 (C)'!K56</f>
        <v>4178.0208386604227</v>
      </c>
      <c r="K11" s="51">
        <f>'JAP-33 Page 4 (C)'!L56</f>
        <v>5742.3268488020094</v>
      </c>
      <c r="L11" s="51">
        <f>'JAP-33 Page 4 (C)'!M56</f>
        <v>4633.3307449036392</v>
      </c>
      <c r="M11" s="51">
        <f>'JAP-33 Page 4 (C)'!N56</f>
        <v>5183.4143663831774</v>
      </c>
      <c r="N11" s="51">
        <f>'JAP-33 Page 4 (C)'!O56</f>
        <v>5599.1341636117113</v>
      </c>
      <c r="O11" s="51">
        <f>'JAP-33 Page 4 (C)'!P56</f>
        <v>7285.0681618271374</v>
      </c>
      <c r="P11" s="41">
        <f>SUM(D11:O11)</f>
        <v>65283.95</v>
      </c>
      <c r="Q11" s="52"/>
      <c r="R11" s="52"/>
    </row>
    <row r="12" spans="1:21">
      <c r="A12" s="11">
        <f t="shared" ref="A12:A28" si="1">A11+1</f>
        <v>3</v>
      </c>
      <c r="B12" s="10" t="s">
        <v>134</v>
      </c>
      <c r="C12" s="11" t="str">
        <f>"("&amp;A10&amp;") x ("&amp;A11&amp;")"</f>
        <v>(1) x (2)</v>
      </c>
      <c r="D12" s="15">
        <f t="shared" ref="D12:O12" si="2">D10*D11</f>
        <v>2749924.0137201957</v>
      </c>
      <c r="E12" s="15">
        <f t="shared" si="2"/>
        <v>3282972.6296980241</v>
      </c>
      <c r="F12" s="15">
        <f t="shared" si="2"/>
        <v>2919745.8443949968</v>
      </c>
      <c r="G12" s="15">
        <f t="shared" si="2"/>
        <v>2420971.7202264206</v>
      </c>
      <c r="H12" s="15">
        <f t="shared" si="2"/>
        <v>2065841.2132778962</v>
      </c>
      <c r="I12" s="15">
        <f t="shared" si="2"/>
        <v>2155214.5942381234</v>
      </c>
      <c r="J12" s="15">
        <f t="shared" si="2"/>
        <v>1997093.9608796821</v>
      </c>
      <c r="K12" s="15">
        <f t="shared" si="2"/>
        <v>2750574.5605761623</v>
      </c>
      <c r="L12" s="15">
        <f t="shared" si="2"/>
        <v>2219365.4268088434</v>
      </c>
      <c r="M12" s="15">
        <f t="shared" si="2"/>
        <v>2482855.481497542</v>
      </c>
      <c r="N12" s="15">
        <f t="shared" si="2"/>
        <v>2687584.3985336213</v>
      </c>
      <c r="O12" s="15">
        <f t="shared" si="2"/>
        <v>3496832.7176770261</v>
      </c>
      <c r="P12" s="15">
        <f>SUM(D12:O12)</f>
        <v>31228976.561528534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136</v>
      </c>
      <c r="C14" s="11" t="s">
        <v>110</v>
      </c>
      <c r="D14" s="48">
        <v>273257</v>
      </c>
      <c r="E14" s="48">
        <v>276612</v>
      </c>
      <c r="F14" s="48">
        <v>275508</v>
      </c>
      <c r="G14" s="48">
        <v>263284</v>
      </c>
      <c r="H14" s="48">
        <v>265975</v>
      </c>
      <c r="I14" s="48">
        <v>267434</v>
      </c>
      <c r="J14" s="48">
        <v>273361</v>
      </c>
      <c r="K14" s="48">
        <v>279284</v>
      </c>
      <c r="L14" s="48">
        <v>278395</v>
      </c>
      <c r="M14" s="48">
        <v>272139</v>
      </c>
      <c r="N14" s="48">
        <v>270182</v>
      </c>
      <c r="O14" s="48">
        <v>269417</v>
      </c>
      <c r="P14" s="49">
        <f>SUM(D14:O14)</f>
        <v>3264848</v>
      </c>
      <c r="Q14" s="50"/>
      <c r="R14" s="50"/>
    </row>
    <row r="15" spans="1:21">
      <c r="A15" s="11">
        <f t="shared" si="1"/>
        <v>6</v>
      </c>
      <c r="B15" s="10" t="s">
        <v>137</v>
      </c>
      <c r="C15" s="11" t="s">
        <v>138</v>
      </c>
      <c r="D15" s="51">
        <f>'JAP-33 Page 3a'!$F$15</f>
        <v>11.6</v>
      </c>
      <c r="E15" s="51">
        <f>'JAP-33 Page 3a'!$F$15</f>
        <v>11.6</v>
      </c>
      <c r="F15" s="51">
        <f>'JAP-33 Page 3a'!$F$15</f>
        <v>11.6</v>
      </c>
      <c r="G15" s="51">
        <f>'JAP-33 Page 3a'!$G$15</f>
        <v>7.73</v>
      </c>
      <c r="H15" s="51">
        <f>'JAP-33 Page 3a'!$G$15</f>
        <v>7.73</v>
      </c>
      <c r="I15" s="51">
        <f>'JAP-33 Page 3a'!$G$15</f>
        <v>7.73</v>
      </c>
      <c r="J15" s="51">
        <f>'JAP-33 Page 3a'!$G$15</f>
        <v>7.73</v>
      </c>
      <c r="K15" s="51">
        <f>'JAP-33 Page 3a'!$G$15</f>
        <v>7.73</v>
      </c>
      <c r="L15" s="51">
        <f>'JAP-33 Page 3a'!$G$15</f>
        <v>7.73</v>
      </c>
      <c r="M15" s="51">
        <f>'JAP-33 Page 3a'!$F$15</f>
        <v>11.6</v>
      </c>
      <c r="N15" s="51">
        <f>'JAP-33 Page 3a'!$F$15</f>
        <v>11.6</v>
      </c>
      <c r="O15" s="51">
        <f>'JAP-33 Page 3a'!$F$15</f>
        <v>11.6</v>
      </c>
      <c r="P15" s="56"/>
      <c r="Q15" s="57"/>
      <c r="R15" s="57"/>
    </row>
    <row r="16" spans="1:21">
      <c r="A16" s="11">
        <f t="shared" si="1"/>
        <v>7</v>
      </c>
      <c r="B16" s="10" t="s">
        <v>135</v>
      </c>
      <c r="C16" s="11" t="str">
        <f>"("&amp;A14&amp;") x ("&amp;A15&amp;")"</f>
        <v>(5) x (6)</v>
      </c>
      <c r="D16" s="15">
        <f t="shared" ref="D16:O16" si="3">D14*D15</f>
        <v>3169781.1999999997</v>
      </c>
      <c r="E16" s="15">
        <f t="shared" si="3"/>
        <v>3208699.1999999997</v>
      </c>
      <c r="F16" s="15">
        <f t="shared" si="3"/>
        <v>3195892.8</v>
      </c>
      <c r="G16" s="15">
        <f t="shared" si="3"/>
        <v>2035185.32</v>
      </c>
      <c r="H16" s="15">
        <f t="shared" si="3"/>
        <v>2055986.75</v>
      </c>
      <c r="I16" s="15">
        <f t="shared" si="3"/>
        <v>2067264.82</v>
      </c>
      <c r="J16" s="15">
        <f t="shared" si="3"/>
        <v>2113080.5300000003</v>
      </c>
      <c r="K16" s="15">
        <f t="shared" si="3"/>
        <v>2158865.3200000003</v>
      </c>
      <c r="L16" s="15">
        <f t="shared" si="3"/>
        <v>2151993.35</v>
      </c>
      <c r="M16" s="15">
        <f t="shared" si="3"/>
        <v>3156812.4</v>
      </c>
      <c r="N16" s="15">
        <f t="shared" si="3"/>
        <v>3134111.1999999997</v>
      </c>
      <c r="O16" s="15">
        <f t="shared" si="3"/>
        <v>3125237.1999999997</v>
      </c>
      <c r="P16" s="15">
        <f>SUM(D16:O16)</f>
        <v>31572910.09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-419857.18627980398</v>
      </c>
      <c r="E18" s="15">
        <f t="shared" ref="E18:O18" si="4">E12-E16</f>
        <v>74273.429698024411</v>
      </c>
      <c r="F18" s="15">
        <f t="shared" si="4"/>
        <v>-276146.95560500305</v>
      </c>
      <c r="G18" s="15">
        <f t="shared" si="4"/>
        <v>385786.40022642049</v>
      </c>
      <c r="H18" s="15">
        <f t="shared" si="4"/>
        <v>9854.4632778961677</v>
      </c>
      <c r="I18" s="15">
        <f t="shared" si="4"/>
        <v>87949.774238123326</v>
      </c>
      <c r="J18" s="15">
        <f t="shared" si="4"/>
        <v>-115986.56912031816</v>
      </c>
      <c r="K18" s="15">
        <f t="shared" si="4"/>
        <v>591709.240576162</v>
      </c>
      <c r="L18" s="15">
        <f t="shared" si="4"/>
        <v>67372.076808843296</v>
      </c>
      <c r="M18" s="15">
        <f t="shared" si="4"/>
        <v>-673956.91850245791</v>
      </c>
      <c r="N18" s="15">
        <f t="shared" si="4"/>
        <v>-446526.80146637838</v>
      </c>
      <c r="O18" s="15">
        <f t="shared" si="4"/>
        <v>371595.51767702634</v>
      </c>
      <c r="P18" s="15">
        <f t="shared" ref="P18" si="5">SUM(D18:O18)</f>
        <v>-343933.52847146546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-616.27672790804752</v>
      </c>
      <c r="E20" s="14">
        <v>-1128.2719625064763</v>
      </c>
      <c r="F20" s="14">
        <v>-1430.7226044541533</v>
      </c>
      <c r="G20" s="14">
        <v>-1278.6891310479193</v>
      </c>
      <c r="H20" s="14">
        <v>-709.43123218745734</v>
      </c>
      <c r="I20" s="14">
        <v>-574.57893372659566</v>
      </c>
      <c r="J20" s="14">
        <v>-623.35252001312972</v>
      </c>
      <c r="K20" s="14">
        <v>62.350302943309231</v>
      </c>
      <c r="L20" s="14">
        <v>1015.3777387131087</v>
      </c>
      <c r="M20" s="14">
        <v>122.74622374325391</v>
      </c>
      <c r="N20" s="14">
        <v>-1519.2013824612993</v>
      </c>
      <c r="O20" s="14">
        <v>-1636.3453234041042</v>
      </c>
      <c r="P20" s="15">
        <f>SUM(D20:O20)</f>
        <v>-8316.3955523095119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-420473.46300771204</v>
      </c>
      <c r="E22" s="15">
        <f t="shared" ref="E22:O22" si="6">D22+E18+E20</f>
        <v>-347328.30527219409</v>
      </c>
      <c r="F22" s="15">
        <f t="shared" si="6"/>
        <v>-624905.98348165129</v>
      </c>
      <c r="G22" s="15">
        <f t="shared" si="6"/>
        <v>-240398.27238627872</v>
      </c>
      <c r="H22" s="15">
        <f t="shared" si="6"/>
        <v>-231253.24034057002</v>
      </c>
      <c r="I22" s="15">
        <f t="shared" si="6"/>
        <v>-143878.04503617328</v>
      </c>
      <c r="J22" s="15">
        <f t="shared" si="6"/>
        <v>-260487.96667650458</v>
      </c>
      <c r="K22" s="15">
        <f t="shared" si="6"/>
        <v>331283.62420260074</v>
      </c>
      <c r="L22" s="15">
        <f t="shared" si="6"/>
        <v>399671.07875015715</v>
      </c>
      <c r="M22" s="15">
        <f t="shared" si="6"/>
        <v>-274163.09352855751</v>
      </c>
      <c r="N22" s="15">
        <f t="shared" si="6"/>
        <v>-722209.09637739731</v>
      </c>
      <c r="O22" s="15">
        <f t="shared" si="6"/>
        <v>-352249.92402377509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139</v>
      </c>
      <c r="C24" s="11" t="s">
        <v>123</v>
      </c>
      <c r="D24" s="41">
        <v>0.01</v>
      </c>
      <c r="E24" s="41">
        <v>0.01</v>
      </c>
      <c r="F24" s="41">
        <v>0.01</v>
      </c>
      <c r="G24" s="41">
        <v>0.01</v>
      </c>
      <c r="H24" s="41">
        <v>0.01</v>
      </c>
      <c r="I24" s="41">
        <v>0.01</v>
      </c>
      <c r="J24" s="41">
        <v>0.01</v>
      </c>
      <c r="K24" s="41">
        <v>0.01</v>
      </c>
      <c r="L24" s="41">
        <v>0.01</v>
      </c>
      <c r="M24" s="41">
        <v>0.01</v>
      </c>
      <c r="N24" s="41">
        <v>0.01</v>
      </c>
      <c r="O24" s="41">
        <v>0.01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2732.57</v>
      </c>
      <c r="E26" s="15">
        <f t="shared" si="7"/>
        <v>2766.12</v>
      </c>
      <c r="F26" s="15">
        <f t="shared" si="7"/>
        <v>2755.08</v>
      </c>
      <c r="G26" s="15">
        <f t="shared" si="7"/>
        <v>2632.84</v>
      </c>
      <c r="H26" s="15">
        <f t="shared" si="7"/>
        <v>2659.75</v>
      </c>
      <c r="I26" s="15">
        <f t="shared" si="7"/>
        <v>2674.34</v>
      </c>
      <c r="J26" s="15">
        <f t="shared" si="7"/>
        <v>2733.61</v>
      </c>
      <c r="K26" s="15">
        <f t="shared" si="7"/>
        <v>2792.84</v>
      </c>
      <c r="L26" s="15">
        <f t="shared" si="7"/>
        <v>2783.9500000000003</v>
      </c>
      <c r="M26" s="15">
        <f t="shared" si="7"/>
        <v>2721.39</v>
      </c>
      <c r="N26" s="15">
        <f t="shared" si="7"/>
        <v>2701.82</v>
      </c>
      <c r="O26" s="15">
        <f t="shared" si="7"/>
        <v>2694.17</v>
      </c>
      <c r="P26" s="15">
        <f>SUM(D26:O26)</f>
        <v>32648.480000000003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-423206.03300771205</v>
      </c>
      <c r="E28" s="15">
        <f>D28+E18+E20-E26</f>
        <v>-352826.99527219409</v>
      </c>
      <c r="F28" s="15">
        <f t="shared" ref="F28:O28" si="8">E28+F18+F20-F26</f>
        <v>-633159.75348165119</v>
      </c>
      <c r="G28" s="15">
        <f t="shared" si="8"/>
        <v>-251284.88238627862</v>
      </c>
      <c r="H28" s="15">
        <f t="shared" si="8"/>
        <v>-244799.60034056992</v>
      </c>
      <c r="I28" s="15">
        <f t="shared" si="8"/>
        <v>-160098.74503617318</v>
      </c>
      <c r="J28" s="15">
        <f t="shared" si="8"/>
        <v>-279442.27667650441</v>
      </c>
      <c r="K28" s="15">
        <f t="shared" si="8"/>
        <v>309536.47420260089</v>
      </c>
      <c r="L28" s="15">
        <f t="shared" si="8"/>
        <v>375139.97875015729</v>
      </c>
      <c r="M28" s="15">
        <f t="shared" si="8"/>
        <v>-301415.58352855738</v>
      </c>
      <c r="N28" s="15">
        <f t="shared" si="8"/>
        <v>-752163.40637739701</v>
      </c>
      <c r="O28" s="15">
        <f t="shared" si="8"/>
        <v>-384898.40402377478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97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478</v>
      </c>
      <c r="E10" s="48">
        <v>477</v>
      </c>
      <c r="F10" s="48">
        <v>477</v>
      </c>
      <c r="G10" s="48">
        <v>477</v>
      </c>
      <c r="H10" s="48">
        <v>478</v>
      </c>
      <c r="I10" s="48">
        <v>478</v>
      </c>
      <c r="J10" s="48">
        <v>478</v>
      </c>
      <c r="K10" s="48">
        <v>479</v>
      </c>
      <c r="L10" s="48">
        <v>479</v>
      </c>
      <c r="M10" s="48">
        <v>479</v>
      </c>
      <c r="N10" s="48">
        <v>480</v>
      </c>
      <c r="O10" s="48">
        <v>480</v>
      </c>
      <c r="P10" s="49"/>
      <c r="Q10" s="50"/>
      <c r="R10" s="50"/>
    </row>
    <row r="11" spans="1:21">
      <c r="A11" s="11">
        <f>A10+1</f>
        <v>2</v>
      </c>
      <c r="B11" s="10" t="s">
        <v>128</v>
      </c>
      <c r="C11" s="11" t="s">
        <v>129</v>
      </c>
      <c r="D11" s="51">
        <f>'JAP-33 Page 4a (C)'!E56</f>
        <v>6099.4129822007417</v>
      </c>
      <c r="E11" s="51">
        <f>'JAP-33 Page 4a (C)'!F56</f>
        <v>7296.9962969604449</v>
      </c>
      <c r="F11" s="51">
        <f>'JAP-33 Page 4a (C)'!G56</f>
        <v>6489.6595304773109</v>
      </c>
      <c r="G11" s="51">
        <f>'JAP-33 Page 4a (C)'!H56</f>
        <v>5381.0444588333639</v>
      </c>
      <c r="H11" s="51">
        <f>'JAP-33 Page 4a (C)'!I56</f>
        <v>4582.0970516149764</v>
      </c>
      <c r="I11" s="51">
        <f>'JAP-33 Page 4a (C)'!J56</f>
        <v>4780.3298600024773</v>
      </c>
      <c r="J11" s="51">
        <f>'JAP-33 Page 4a (C)'!K56</f>
        <v>4429.6136078266409</v>
      </c>
      <c r="K11" s="51">
        <f>'JAP-33 Page 4a (C)'!L56</f>
        <v>6088.1192632340153</v>
      </c>
      <c r="L11" s="51">
        <f>'JAP-33 Page 4a (C)'!M56</f>
        <v>4912.3414434110791</v>
      </c>
      <c r="M11" s="51">
        <f>'JAP-33 Page 4a (C)'!N56</f>
        <v>5495.5500939283829</v>
      </c>
      <c r="N11" s="51">
        <f>'JAP-33 Page 4a (C)'!O56</f>
        <v>5936.3037765827921</v>
      </c>
      <c r="O11" s="51">
        <f>'JAP-33 Page 4a (C)'!P56</f>
        <v>7723.761634927766</v>
      </c>
      <c r="P11" s="41">
        <f>SUM(D11:O11)</f>
        <v>69215.23</v>
      </c>
      <c r="Q11" s="52"/>
      <c r="R11" s="52"/>
    </row>
    <row r="12" spans="1:21">
      <c r="A12" s="11">
        <f t="shared" ref="A12:A28" si="1">A11+1</f>
        <v>3</v>
      </c>
      <c r="B12" s="10" t="s">
        <v>130</v>
      </c>
      <c r="C12" s="11" t="str">
        <f>"("&amp;A10&amp;") x ("&amp;A11&amp;")"</f>
        <v>(1) x (2)</v>
      </c>
      <c r="D12" s="15">
        <f t="shared" ref="D12:O12" si="2">D10*D11</f>
        <v>2915519.4054919546</v>
      </c>
      <c r="E12" s="15">
        <f t="shared" si="2"/>
        <v>3480667.2336501321</v>
      </c>
      <c r="F12" s="15">
        <f t="shared" si="2"/>
        <v>3095567.5960376775</v>
      </c>
      <c r="G12" s="15">
        <f t="shared" si="2"/>
        <v>2566758.2068635146</v>
      </c>
      <c r="H12" s="15">
        <f t="shared" si="2"/>
        <v>2190242.3906719587</v>
      </c>
      <c r="I12" s="15">
        <f t="shared" si="2"/>
        <v>2284997.6730811843</v>
      </c>
      <c r="J12" s="15">
        <f t="shared" si="2"/>
        <v>2117355.3045411343</v>
      </c>
      <c r="K12" s="15">
        <f t="shared" si="2"/>
        <v>2916209.1270890934</v>
      </c>
      <c r="L12" s="15">
        <f t="shared" si="2"/>
        <v>2353011.5513939071</v>
      </c>
      <c r="M12" s="15">
        <f t="shared" si="2"/>
        <v>2632368.4949916955</v>
      </c>
      <c r="N12" s="15">
        <f t="shared" si="2"/>
        <v>2849425.8127597403</v>
      </c>
      <c r="O12" s="15">
        <f t="shared" si="2"/>
        <v>3707405.5847653276</v>
      </c>
      <c r="P12" s="15">
        <f>SUM(D12:O12)</f>
        <v>33109528.381337319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119086586</v>
      </c>
      <c r="E14" s="48">
        <v>105533286</v>
      </c>
      <c r="F14" s="48">
        <v>117229771</v>
      </c>
      <c r="G14" s="48">
        <v>106125348</v>
      </c>
      <c r="H14" s="48">
        <v>108691517</v>
      </c>
      <c r="I14" s="48">
        <v>108575311</v>
      </c>
      <c r="J14" s="48">
        <v>111097455</v>
      </c>
      <c r="K14" s="48">
        <v>116455550</v>
      </c>
      <c r="L14" s="48">
        <v>111355239</v>
      </c>
      <c r="M14" s="48">
        <v>112935373</v>
      </c>
      <c r="N14" s="48">
        <v>112119337</v>
      </c>
      <c r="O14" s="48">
        <v>119860137</v>
      </c>
      <c r="P14" s="49">
        <f>SUM(D14:O14)</f>
        <v>1349064910</v>
      </c>
      <c r="Q14" s="50"/>
      <c r="R14" s="50"/>
    </row>
    <row r="15" spans="1:21">
      <c r="A15" s="11">
        <f t="shared" si="1"/>
        <v>6</v>
      </c>
      <c r="B15" s="10" t="s">
        <v>131</v>
      </c>
      <c r="C15" s="11" t="s">
        <v>116</v>
      </c>
      <c r="D15" s="55">
        <f>'JAP-33 Page 3 (C)'!$I$20</f>
        <v>2.6076999999999999E-2</v>
      </c>
      <c r="E15" s="55">
        <f>'JAP-33 Page 3 (C)'!$I$20</f>
        <v>2.6076999999999999E-2</v>
      </c>
      <c r="F15" s="55">
        <f>'JAP-33 Page 3 (C)'!$I$20</f>
        <v>2.6076999999999999E-2</v>
      </c>
      <c r="G15" s="55">
        <f>'JAP-33 Page 3 (C)'!$I$20</f>
        <v>2.6076999999999999E-2</v>
      </c>
      <c r="H15" s="55">
        <f>'JAP-33 Page 3 (C)'!$I$20</f>
        <v>2.6076999999999999E-2</v>
      </c>
      <c r="I15" s="55">
        <f>'JAP-33 Page 3 (C)'!$I$20</f>
        <v>2.6076999999999999E-2</v>
      </c>
      <c r="J15" s="55">
        <f>'JAP-33 Page 3 (C)'!$I$20</f>
        <v>2.6076999999999999E-2</v>
      </c>
      <c r="K15" s="55">
        <f>'JAP-33 Page 3 (C)'!$I$20</f>
        <v>2.6076999999999999E-2</v>
      </c>
      <c r="L15" s="55">
        <f>'JAP-33 Page 3 (C)'!$I$20</f>
        <v>2.6076999999999999E-2</v>
      </c>
      <c r="M15" s="55">
        <f>'JAP-33 Page 3 (C)'!$I$20</f>
        <v>2.6076999999999999E-2</v>
      </c>
      <c r="N15" s="55">
        <f>'JAP-33 Page 3 (C)'!$I$20</f>
        <v>2.6076999999999999E-2</v>
      </c>
      <c r="O15" s="55">
        <f>'JAP-33 Page 3 (C)'!$I$20</f>
        <v>2.6076999999999999E-2</v>
      </c>
      <c r="P15" s="56"/>
      <c r="Q15" s="57"/>
      <c r="R15" s="57"/>
    </row>
    <row r="16" spans="1:21">
      <c r="A16" s="11">
        <f t="shared" si="1"/>
        <v>7</v>
      </c>
      <c r="B16" s="10" t="s">
        <v>132</v>
      </c>
      <c r="C16" s="11" t="str">
        <f>"("&amp;A14&amp;") x ("&amp;A15&amp;")"</f>
        <v>(5) x (6)</v>
      </c>
      <c r="D16" s="15">
        <f t="shared" ref="D16:O16" si="3">D14*D15</f>
        <v>3105420.9031219999</v>
      </c>
      <c r="E16" s="15">
        <f t="shared" si="3"/>
        <v>2751991.499022</v>
      </c>
      <c r="F16" s="15">
        <f t="shared" si="3"/>
        <v>3057000.7383670001</v>
      </c>
      <c r="G16" s="15">
        <f t="shared" si="3"/>
        <v>2767430.699796</v>
      </c>
      <c r="H16" s="15">
        <f t="shared" si="3"/>
        <v>2834348.688809</v>
      </c>
      <c r="I16" s="15">
        <f t="shared" si="3"/>
        <v>2831318.3849470001</v>
      </c>
      <c r="J16" s="15">
        <f t="shared" si="3"/>
        <v>2897088.3340349998</v>
      </c>
      <c r="K16" s="15">
        <f t="shared" si="3"/>
        <v>3036811.3773499997</v>
      </c>
      <c r="L16" s="15">
        <f t="shared" si="3"/>
        <v>2903810.5674029998</v>
      </c>
      <c r="M16" s="15">
        <f t="shared" si="3"/>
        <v>2945015.721721</v>
      </c>
      <c r="N16" s="15">
        <f t="shared" si="3"/>
        <v>2923735.9509489997</v>
      </c>
      <c r="O16" s="15">
        <f t="shared" si="3"/>
        <v>3125592.7925490001</v>
      </c>
      <c r="P16" s="15">
        <f>SUM(D16:O16)</f>
        <v>35179565.658069998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-189901.49763004528</v>
      </c>
      <c r="E18" s="15">
        <f t="shared" ref="E18:O18" si="4">E12-E16</f>
        <v>728675.73462813208</v>
      </c>
      <c r="F18" s="15">
        <f t="shared" si="4"/>
        <v>38566.85767067736</v>
      </c>
      <c r="G18" s="15">
        <f t="shared" si="4"/>
        <v>-200672.49293248542</v>
      </c>
      <c r="H18" s="15">
        <f t="shared" si="4"/>
        <v>-644106.29813704127</v>
      </c>
      <c r="I18" s="15">
        <f t="shared" si="4"/>
        <v>-546320.7118658158</v>
      </c>
      <c r="J18" s="15">
        <f t="shared" si="4"/>
        <v>-779733.02949386556</v>
      </c>
      <c r="K18" s="15">
        <f t="shared" si="4"/>
        <v>-120602.25026090629</v>
      </c>
      <c r="L18" s="15">
        <f t="shared" si="4"/>
        <v>-550799.0160090928</v>
      </c>
      <c r="M18" s="15">
        <f t="shared" si="4"/>
        <v>-312647.22672930453</v>
      </c>
      <c r="N18" s="15">
        <f t="shared" si="4"/>
        <v>-74310.138189259451</v>
      </c>
      <c r="O18" s="15">
        <f t="shared" si="4"/>
        <v>581812.79221632751</v>
      </c>
      <c r="P18" s="15">
        <f t="shared" ref="P18" si="5">SUM(D18:O18)</f>
        <v>-2070037.2767326795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-450.60762196048273</v>
      </c>
      <c r="E20" s="14">
        <v>7.5341603283938099</v>
      </c>
      <c r="F20" s="14">
        <v>801.56681597249087</v>
      </c>
      <c r="G20" s="14">
        <v>239.43654934068744</v>
      </c>
      <c r="H20" s="14">
        <v>-1305.8071157607058</v>
      </c>
      <c r="I20" s="14">
        <v>-3358.6939628482055</v>
      </c>
      <c r="J20" s="14">
        <v>-5612.8784527477401</v>
      </c>
      <c r="K20" s="14">
        <v>-7257.7155346817826</v>
      </c>
      <c r="L20" s="14">
        <v>-8569.0664486171972</v>
      </c>
      <c r="M20" s="14">
        <v>-10155.34936177736</v>
      </c>
      <c r="N20" s="14">
        <v>-11047.866971033602</v>
      </c>
      <c r="O20" s="14">
        <v>-10646.062333494127</v>
      </c>
      <c r="P20" s="15">
        <f>SUM(D20:O20)</f>
        <v>-57355.510277279638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-190352.10525200577</v>
      </c>
      <c r="E22" s="15">
        <f t="shared" ref="E22:O22" si="6">D22+E18+E20</f>
        <v>538331.16353645478</v>
      </c>
      <c r="F22" s="15">
        <f t="shared" si="6"/>
        <v>577699.58802310459</v>
      </c>
      <c r="G22" s="15">
        <f t="shared" si="6"/>
        <v>377266.53163995984</v>
      </c>
      <c r="H22" s="15">
        <f t="shared" si="6"/>
        <v>-268145.57361284213</v>
      </c>
      <c r="I22" s="15">
        <f t="shared" si="6"/>
        <v>-817824.97944150609</v>
      </c>
      <c r="J22" s="15">
        <f t="shared" si="6"/>
        <v>-1603170.8873881195</v>
      </c>
      <c r="K22" s="15">
        <f t="shared" si="6"/>
        <v>-1731030.8531837075</v>
      </c>
      <c r="L22" s="15">
        <f t="shared" si="6"/>
        <v>-2290398.9356414177</v>
      </c>
      <c r="M22" s="15">
        <f t="shared" si="6"/>
        <v>-2613201.5117324996</v>
      </c>
      <c r="N22" s="15">
        <f t="shared" si="6"/>
        <v>-2698559.5168927927</v>
      </c>
      <c r="O22" s="15">
        <f t="shared" si="6"/>
        <v>-2127392.7870099591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119086.586</v>
      </c>
      <c r="E26" s="15">
        <f t="shared" si="7"/>
        <v>105533.28600000001</v>
      </c>
      <c r="F26" s="15">
        <f t="shared" si="7"/>
        <v>117229.77100000001</v>
      </c>
      <c r="G26" s="15">
        <f t="shared" si="7"/>
        <v>106125.348</v>
      </c>
      <c r="H26" s="15">
        <f t="shared" si="7"/>
        <v>108691.51700000001</v>
      </c>
      <c r="I26" s="15">
        <f t="shared" si="7"/>
        <v>108575.311</v>
      </c>
      <c r="J26" s="15">
        <f t="shared" si="7"/>
        <v>111097.455</v>
      </c>
      <c r="K26" s="15">
        <f t="shared" si="7"/>
        <v>116455.55</v>
      </c>
      <c r="L26" s="15">
        <f t="shared" si="7"/>
        <v>111355.239</v>
      </c>
      <c r="M26" s="15">
        <f t="shared" si="7"/>
        <v>112935.37300000001</v>
      </c>
      <c r="N26" s="15">
        <f t="shared" si="7"/>
        <v>112119.337</v>
      </c>
      <c r="O26" s="15">
        <f t="shared" si="7"/>
        <v>119860.137</v>
      </c>
      <c r="P26" s="15">
        <f>SUM(D26:O26)</f>
        <v>1349064.9100000001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-309438.69125200575</v>
      </c>
      <c r="E28" s="15">
        <f>D28+E18+E20-E26</f>
        <v>313711.29153645469</v>
      </c>
      <c r="F28" s="15">
        <f t="shared" ref="F28:O28" si="8">E28+F18+F20-F26</f>
        <v>235849.94502310455</v>
      </c>
      <c r="G28" s="15">
        <f t="shared" si="8"/>
        <v>-70708.459360040171</v>
      </c>
      <c r="H28" s="15">
        <f t="shared" si="8"/>
        <v>-824812.08161284216</v>
      </c>
      <c r="I28" s="15">
        <f t="shared" si="8"/>
        <v>-1483066.7984415062</v>
      </c>
      <c r="J28" s="15">
        <f t="shared" si="8"/>
        <v>-2379510.1613881192</v>
      </c>
      <c r="K28" s="15">
        <f t="shared" si="8"/>
        <v>-2623825.6771837072</v>
      </c>
      <c r="L28" s="15">
        <f t="shared" si="8"/>
        <v>-3294548.9986414174</v>
      </c>
      <c r="M28" s="15">
        <f t="shared" si="8"/>
        <v>-3730286.9477324993</v>
      </c>
      <c r="N28" s="15">
        <f t="shared" si="8"/>
        <v>-3927764.2898927922</v>
      </c>
      <c r="O28" s="15">
        <f t="shared" si="8"/>
        <v>-3476457.6970099588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9"/>
  <sheetViews>
    <sheetView view="pageBreakPreview" zoomScale="60" zoomScaleNormal="100" workbookViewId="0">
      <selection activeCell="A3" sqref="A3:O3"/>
    </sheetView>
  </sheetViews>
  <sheetFormatPr defaultRowHeight="14.4"/>
  <cols>
    <col min="1" max="1" width="5.33203125" style="62" customWidth="1"/>
    <col min="2" max="2" width="31" style="62" bestFit="1" customWidth="1"/>
    <col min="3" max="3" width="14" style="62" bestFit="1" customWidth="1"/>
    <col min="4" max="4" width="15" style="62" bestFit="1" customWidth="1"/>
    <col min="5" max="5" width="13.44140625" style="62" bestFit="1" customWidth="1"/>
    <col min="6" max="6" width="20.5546875" style="62" bestFit="1" customWidth="1"/>
    <col min="7" max="7" width="15" style="62" customWidth="1"/>
    <col min="8" max="8" width="13.44140625" style="62" bestFit="1" customWidth="1"/>
    <col min="9" max="9" width="14.21875" style="62" bestFit="1" customWidth="1"/>
    <col min="10" max="10" width="3.6640625" style="62" customWidth="1"/>
    <col min="11" max="11" width="16.77734375" style="62" bestFit="1" customWidth="1"/>
    <col min="12" max="13" width="12.6640625" style="62" bestFit="1" customWidth="1"/>
    <col min="14" max="15" width="13.44140625" style="62" bestFit="1" customWidth="1"/>
    <col min="16" max="16" width="15.33203125" style="62" bestFit="1" customWidth="1"/>
    <col min="17" max="17" width="13.44140625" style="62" bestFit="1" customWidth="1"/>
    <col min="18" max="16384" width="8.88671875" style="62"/>
  </cols>
  <sheetData>
    <row r="1" spans="1:1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"/>
      <c r="Q1" s="61"/>
      <c r="R1" s="61"/>
      <c r="S1" s="61"/>
    </row>
    <row r="2" spans="1:19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"/>
      <c r="Q2" s="61"/>
      <c r="R2" s="61"/>
      <c r="S2" s="61"/>
    </row>
    <row r="3" spans="1:19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"/>
      <c r="Q3" s="61"/>
      <c r="R3" s="61"/>
      <c r="S3" s="61"/>
    </row>
    <row r="4" spans="1:19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61"/>
      <c r="O4" s="61"/>
      <c r="P4" s="61"/>
      <c r="Q4" s="61"/>
      <c r="R4" s="61"/>
      <c r="S4" s="61"/>
    </row>
    <row r="5" spans="1:19">
      <c r="A5" s="3"/>
      <c r="B5" s="58"/>
      <c r="C5" s="58"/>
      <c r="D5" s="58"/>
      <c r="E5" s="58"/>
      <c r="F5" s="58"/>
      <c r="G5" s="58"/>
      <c r="H5" s="58"/>
      <c r="J5" s="58"/>
      <c r="K5" s="58"/>
      <c r="L5" s="58"/>
      <c r="M5" s="58"/>
      <c r="N5" s="61"/>
      <c r="O5" s="61"/>
      <c r="P5" s="58"/>
      <c r="Q5" s="58"/>
      <c r="R5" s="61"/>
      <c r="S5" s="61"/>
    </row>
    <row r="6" spans="1:19" ht="15" customHeight="1">
      <c r="A6" s="4" t="s">
        <v>3</v>
      </c>
      <c r="B6" s="58"/>
      <c r="C6" s="58"/>
      <c r="D6" s="58" t="s">
        <v>4</v>
      </c>
      <c r="E6" s="58" t="s">
        <v>5</v>
      </c>
      <c r="F6" s="58" t="s">
        <v>5</v>
      </c>
      <c r="G6" s="58" t="s">
        <v>5</v>
      </c>
      <c r="H6" s="58" t="s">
        <v>5</v>
      </c>
      <c r="I6" s="58" t="s">
        <v>5</v>
      </c>
      <c r="J6" s="58"/>
      <c r="K6" s="58" t="s">
        <v>5</v>
      </c>
      <c r="L6" s="58" t="s">
        <v>6</v>
      </c>
      <c r="M6" s="58" t="s">
        <v>6</v>
      </c>
      <c r="N6" s="58" t="s">
        <v>6</v>
      </c>
      <c r="O6" s="58" t="s">
        <v>5</v>
      </c>
      <c r="P6" s="58"/>
      <c r="Q6" s="58"/>
      <c r="R6" s="61"/>
      <c r="S6" s="61"/>
    </row>
    <row r="7" spans="1:19" ht="15" customHeight="1">
      <c r="A7" s="5" t="s">
        <v>7</v>
      </c>
      <c r="B7" s="63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/>
      <c r="K7" s="8" t="s">
        <v>14</v>
      </c>
      <c r="L7" s="8">
        <v>35</v>
      </c>
      <c r="M7" s="8">
        <v>43</v>
      </c>
      <c r="N7" s="8">
        <v>40</v>
      </c>
      <c r="O7" s="8" t="s">
        <v>15</v>
      </c>
      <c r="S7" s="61"/>
    </row>
    <row r="8" spans="1:19">
      <c r="A8" s="39"/>
      <c r="B8" s="38" t="s">
        <v>16</v>
      </c>
      <c r="C8" s="38" t="s">
        <v>17</v>
      </c>
      <c r="D8" s="38" t="s">
        <v>18</v>
      </c>
      <c r="E8" s="38" t="s">
        <v>19</v>
      </c>
      <c r="F8" s="38" t="s">
        <v>20</v>
      </c>
      <c r="G8" s="38" t="s">
        <v>21</v>
      </c>
      <c r="H8" s="38" t="s">
        <v>22</v>
      </c>
      <c r="I8" s="38" t="s">
        <v>23</v>
      </c>
      <c r="J8" s="64"/>
      <c r="K8" s="38" t="s">
        <v>24</v>
      </c>
      <c r="L8" s="38" t="s">
        <v>25</v>
      </c>
      <c r="M8" s="38" t="s">
        <v>26</v>
      </c>
      <c r="N8" s="38" t="s">
        <v>27</v>
      </c>
      <c r="O8" s="38" t="s">
        <v>28</v>
      </c>
      <c r="P8" s="38"/>
      <c r="S8" s="61"/>
    </row>
    <row r="9" spans="1:19" ht="15" thickBot="1">
      <c r="A9" s="38">
        <v>1</v>
      </c>
      <c r="B9" s="65" t="s">
        <v>29</v>
      </c>
      <c r="C9" s="38"/>
      <c r="D9" s="38"/>
      <c r="E9" s="38"/>
      <c r="F9" s="38"/>
      <c r="G9" s="38"/>
      <c r="H9" s="38"/>
      <c r="I9" s="38"/>
      <c r="J9" s="64"/>
      <c r="K9" s="38"/>
      <c r="L9" s="38"/>
      <c r="M9" s="38"/>
      <c r="N9" s="39"/>
      <c r="O9" s="39"/>
      <c r="S9" s="61"/>
    </row>
    <row r="10" spans="1:19" ht="15.6" thickTop="1" thickBot="1">
      <c r="A10" s="38">
        <f>A9+1</f>
        <v>2</v>
      </c>
      <c r="B10" s="66" t="s">
        <v>30</v>
      </c>
      <c r="C10" s="38" t="s">
        <v>31</v>
      </c>
      <c r="D10" s="40">
        <v>1155390559</v>
      </c>
      <c r="E10" s="40">
        <v>283606515</v>
      </c>
      <c r="F10" s="40">
        <f>SUM(K10:M10)</f>
        <v>280171756</v>
      </c>
      <c r="G10" s="67" t="s">
        <v>141</v>
      </c>
      <c r="H10" s="40">
        <v>161312502</v>
      </c>
      <c r="I10" s="40">
        <v>107724022</v>
      </c>
      <c r="J10" s="68"/>
      <c r="K10" s="40">
        <v>268709777</v>
      </c>
      <c r="L10" s="40">
        <v>263740</v>
      </c>
      <c r="M10" s="40">
        <v>11198239</v>
      </c>
      <c r="N10" s="81" t="s">
        <v>141</v>
      </c>
      <c r="O10" s="82" t="s">
        <v>141</v>
      </c>
      <c r="S10" s="61"/>
    </row>
    <row r="11" spans="1:19" ht="15.6" thickTop="1" thickBot="1">
      <c r="A11" s="38">
        <f t="shared" ref="A11:A22" si="0">A10+1</f>
        <v>3</v>
      </c>
      <c r="B11" s="39" t="s">
        <v>32</v>
      </c>
      <c r="C11" s="38" t="s">
        <v>33</v>
      </c>
      <c r="D11" s="69">
        <v>715664699.23441052</v>
      </c>
      <c r="E11" s="69">
        <v>175488588.61579138</v>
      </c>
      <c r="F11" s="69">
        <f>SUM(K11:M11)</f>
        <v>182542513.51440394</v>
      </c>
      <c r="G11" s="70" t="s">
        <v>141</v>
      </c>
      <c r="H11" s="69">
        <v>113065427.6907409</v>
      </c>
      <c r="I11" s="69">
        <v>74514451.511354268</v>
      </c>
      <c r="J11" s="68"/>
      <c r="K11" s="69">
        <v>176700169.19103515</v>
      </c>
      <c r="L11" s="69">
        <v>207493.57943657972</v>
      </c>
      <c r="M11" s="69">
        <v>5634850.7439322099</v>
      </c>
      <c r="N11" s="81" t="s">
        <v>141</v>
      </c>
      <c r="O11" s="83" t="s">
        <v>141</v>
      </c>
      <c r="S11" s="61"/>
    </row>
    <row r="12" spans="1:19" ht="15.6" thickTop="1" thickBot="1">
      <c r="A12" s="38">
        <f t="shared" si="0"/>
        <v>4</v>
      </c>
      <c r="B12" s="66" t="s">
        <v>34</v>
      </c>
      <c r="C12" s="38" t="str">
        <f>"("&amp;A10&amp;") - ("&amp;A$11&amp;")"</f>
        <v>(2) - (3)</v>
      </c>
      <c r="D12" s="40">
        <f>D10-D11</f>
        <v>439725859.76558948</v>
      </c>
      <c r="E12" s="40">
        <f t="shared" ref="E12:O12" si="1">E10-E11</f>
        <v>108117926.38420862</v>
      </c>
      <c r="F12" s="40">
        <f t="shared" si="1"/>
        <v>97629242.485596061</v>
      </c>
      <c r="G12" s="71" t="s">
        <v>141</v>
      </c>
      <c r="H12" s="40">
        <f>H10-H11</f>
        <v>48247074.309259102</v>
      </c>
      <c r="I12" s="40">
        <f>I10-I11</f>
        <v>33209570.488645732</v>
      </c>
      <c r="J12" s="68"/>
      <c r="K12" s="40">
        <f t="shared" si="1"/>
        <v>92009607.808964849</v>
      </c>
      <c r="L12" s="40">
        <f t="shared" si="1"/>
        <v>56246.420563420281</v>
      </c>
      <c r="M12" s="40">
        <f>M10-M11</f>
        <v>5563388.2560677901</v>
      </c>
      <c r="N12" s="81" t="s">
        <v>141</v>
      </c>
      <c r="O12" s="85" t="s">
        <v>141</v>
      </c>
      <c r="S12" s="61"/>
    </row>
    <row r="13" spans="1:19" ht="15.6" thickTop="1" thickBot="1">
      <c r="A13" s="38">
        <f t="shared" si="0"/>
        <v>5</v>
      </c>
      <c r="B13" s="66"/>
      <c r="C13" s="36"/>
      <c r="D13" s="40"/>
      <c r="E13" s="40"/>
      <c r="F13" s="40"/>
      <c r="G13" s="40"/>
      <c r="H13" s="40"/>
      <c r="I13" s="40"/>
      <c r="J13" s="68"/>
      <c r="K13" s="40"/>
      <c r="L13" s="40"/>
      <c r="M13" s="40"/>
      <c r="N13" s="40"/>
      <c r="O13" s="40"/>
      <c r="S13" s="61"/>
    </row>
    <row r="14" spans="1:19" ht="15.6" thickTop="1" thickBot="1">
      <c r="A14" s="38">
        <f t="shared" si="0"/>
        <v>6</v>
      </c>
      <c r="B14" s="39" t="s">
        <v>35</v>
      </c>
      <c r="C14" s="38" t="s">
        <v>31</v>
      </c>
      <c r="D14" s="40">
        <v>108030449</v>
      </c>
      <c r="E14" s="40">
        <v>22826411</v>
      </c>
      <c r="F14" s="40">
        <f>SUM(K14:M14)</f>
        <v>5593314</v>
      </c>
      <c r="G14" s="72" t="s">
        <v>141</v>
      </c>
      <c r="H14" s="40">
        <v>1075619</v>
      </c>
      <c r="I14" s="40">
        <v>2107209</v>
      </c>
      <c r="J14" s="68"/>
      <c r="K14" s="40">
        <v>4902213</v>
      </c>
      <c r="L14" s="40">
        <v>4328</v>
      </c>
      <c r="M14" s="40">
        <v>686773</v>
      </c>
      <c r="N14" s="86" t="s">
        <v>141</v>
      </c>
      <c r="O14" s="87" t="s">
        <v>141</v>
      </c>
      <c r="S14" s="61"/>
    </row>
    <row r="15" spans="1:19" ht="15.6" thickTop="1" thickBot="1">
      <c r="A15" s="38">
        <f t="shared" si="0"/>
        <v>7</v>
      </c>
      <c r="B15" s="39"/>
      <c r="C15" s="36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S15" s="61"/>
    </row>
    <row r="16" spans="1:19" ht="15.6" thickTop="1" thickBot="1">
      <c r="A16" s="38">
        <f t="shared" si="0"/>
        <v>8</v>
      </c>
      <c r="B16" s="39" t="s">
        <v>36</v>
      </c>
      <c r="C16" s="38" t="str">
        <f>"("&amp;A12&amp;") - ("&amp;A14&amp;")"</f>
        <v>(4) - (6)</v>
      </c>
      <c r="D16" s="73">
        <f>D12-D14</f>
        <v>331695410.76558948</v>
      </c>
      <c r="E16" s="73">
        <f t="shared" ref="E16:I16" si="2">E12-E14</f>
        <v>85291515.38420862</v>
      </c>
      <c r="F16" s="73">
        <f t="shared" si="2"/>
        <v>92035928.485596061</v>
      </c>
      <c r="G16" s="72" t="s">
        <v>141</v>
      </c>
      <c r="H16" s="73">
        <f t="shared" si="2"/>
        <v>47171455.309259102</v>
      </c>
      <c r="I16" s="73">
        <f t="shared" si="2"/>
        <v>31102361.488645732</v>
      </c>
      <c r="J16" s="40"/>
      <c r="K16" s="73">
        <f>K12-K14</f>
        <v>87107394.808964849</v>
      </c>
      <c r="L16" s="73">
        <f t="shared" ref="L16:O16" si="3">L12-L14</f>
        <v>51918.420563420281</v>
      </c>
      <c r="M16" s="73">
        <f t="shared" si="3"/>
        <v>4876615.2560677901</v>
      </c>
      <c r="N16" s="86" t="s">
        <v>141</v>
      </c>
      <c r="O16" s="87" t="s">
        <v>141</v>
      </c>
      <c r="S16" s="61"/>
    </row>
    <row r="17" spans="1:19" ht="15" thickTop="1">
      <c r="A17" s="38">
        <f t="shared" si="0"/>
        <v>9</v>
      </c>
      <c r="B17" s="39"/>
      <c r="C17" s="38"/>
      <c r="D17" s="39"/>
      <c r="E17" s="39"/>
      <c r="F17" s="39"/>
      <c r="G17" s="39"/>
      <c r="H17" s="39"/>
      <c r="I17" s="39"/>
      <c r="J17" s="74"/>
      <c r="K17" s="39"/>
      <c r="L17" s="39"/>
      <c r="N17" s="39"/>
      <c r="O17" s="39"/>
      <c r="P17" s="39"/>
      <c r="Q17" s="39"/>
      <c r="R17" s="61"/>
      <c r="S17" s="61"/>
    </row>
    <row r="18" spans="1:19">
      <c r="A18" s="38">
        <f t="shared" si="0"/>
        <v>10</v>
      </c>
      <c r="R18" s="61"/>
      <c r="S18" s="61"/>
    </row>
    <row r="19" spans="1:19" ht="15" thickBot="1">
      <c r="A19" s="38">
        <f t="shared" si="0"/>
        <v>11</v>
      </c>
      <c r="B19" s="65" t="s">
        <v>37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19" ht="15.6" thickTop="1" thickBot="1">
      <c r="A20" s="38">
        <f t="shared" si="0"/>
        <v>12</v>
      </c>
      <c r="B20" s="39" t="s">
        <v>38</v>
      </c>
      <c r="C20" s="38" t="s">
        <v>33</v>
      </c>
      <c r="D20" s="68">
        <v>715664699.23441052</v>
      </c>
      <c r="E20" s="68">
        <v>175488588.61579138</v>
      </c>
      <c r="F20" s="68">
        <f>SUM(K20:M20)</f>
        <v>182542513.51440394</v>
      </c>
      <c r="G20" s="67" t="s">
        <v>141</v>
      </c>
      <c r="H20" s="68">
        <v>113065427.6907409</v>
      </c>
      <c r="I20" s="68">
        <v>74514451.511354268</v>
      </c>
      <c r="J20" s="68"/>
      <c r="K20" s="68">
        <v>176700169.19103515</v>
      </c>
      <c r="L20" s="68">
        <v>207493.57943657972</v>
      </c>
      <c r="M20" s="68">
        <v>5634850.7439322099</v>
      </c>
      <c r="N20" s="81" t="s">
        <v>141</v>
      </c>
      <c r="O20" s="82" t="s">
        <v>141</v>
      </c>
      <c r="P20" s="40"/>
      <c r="Q20" s="40"/>
      <c r="R20" s="61"/>
      <c r="S20" s="61"/>
    </row>
    <row r="21" spans="1:19" ht="15.6" thickTop="1" thickBot="1">
      <c r="A21" s="38">
        <f t="shared" si="0"/>
        <v>13</v>
      </c>
      <c r="B21" s="39" t="s">
        <v>39</v>
      </c>
      <c r="C21" s="38" t="s">
        <v>33</v>
      </c>
      <c r="D21" s="68">
        <v>398957665.06941092</v>
      </c>
      <c r="E21" s="68">
        <v>97828658.637737945</v>
      </c>
      <c r="F21" s="40">
        <f>SUM(K21:M21)</f>
        <v>101760971.36761826</v>
      </c>
      <c r="G21" s="75" t="s">
        <v>141</v>
      </c>
      <c r="H21" s="68">
        <v>63029962.3270889</v>
      </c>
      <c r="I21" s="68">
        <v>41539161.594388656</v>
      </c>
      <c r="J21" s="68"/>
      <c r="K21" s="68">
        <v>98504071.799599633</v>
      </c>
      <c r="L21" s="68">
        <v>115670.30490321535</v>
      </c>
      <c r="M21" s="68">
        <v>3141229.2631154219</v>
      </c>
      <c r="N21" s="81" t="s">
        <v>141</v>
      </c>
      <c r="O21" s="88" t="s">
        <v>141</v>
      </c>
      <c r="P21" s="61"/>
      <c r="Q21" s="61"/>
      <c r="R21" s="61"/>
      <c r="S21" s="61"/>
    </row>
    <row r="22" spans="1:19" ht="15.6" thickTop="1" thickBot="1">
      <c r="A22" s="38">
        <f t="shared" si="0"/>
        <v>14</v>
      </c>
      <c r="B22" s="39" t="s">
        <v>40</v>
      </c>
      <c r="C22" s="38" t="str">
        <f>"("&amp;A20&amp;") - ("&amp;A21&amp;")"</f>
        <v>(12) - (13)</v>
      </c>
      <c r="D22" s="76">
        <f>D20-D21</f>
        <v>316707034.1649996</v>
      </c>
      <c r="E22" s="76">
        <f t="shared" ref="E22:O22" si="4">E20-E21</f>
        <v>77659929.978053436</v>
      </c>
      <c r="F22" s="76">
        <f t="shared" si="4"/>
        <v>80781542.146785676</v>
      </c>
      <c r="G22" s="77" t="s">
        <v>141</v>
      </c>
      <c r="H22" s="76">
        <f t="shared" si="4"/>
        <v>50035465.363651998</v>
      </c>
      <c r="I22" s="76">
        <f t="shared" si="4"/>
        <v>32975289.916965611</v>
      </c>
      <c r="J22" s="78"/>
      <c r="K22" s="76">
        <f t="shared" si="4"/>
        <v>78196097.391435519</v>
      </c>
      <c r="L22" s="76">
        <f t="shared" si="4"/>
        <v>91823.274533364369</v>
      </c>
      <c r="M22" s="76">
        <f t="shared" si="4"/>
        <v>2493621.480816788</v>
      </c>
      <c r="N22" s="81" t="s">
        <v>141</v>
      </c>
      <c r="O22" s="89" t="s">
        <v>141</v>
      </c>
      <c r="P22" s="61"/>
      <c r="Q22" s="61"/>
      <c r="R22" s="61"/>
      <c r="S22" s="61"/>
    </row>
    <row r="23" spans="1:19" ht="15" thickTop="1">
      <c r="A23" s="39"/>
      <c r="B23" s="61"/>
      <c r="C23" s="61"/>
      <c r="D23" s="61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61"/>
      <c r="Q23" s="61"/>
      <c r="R23" s="61"/>
      <c r="S23" s="61"/>
    </row>
    <row r="24" spans="1:19">
      <c r="A24" s="61"/>
      <c r="B24" s="39"/>
      <c r="C24" s="61"/>
      <c r="D24" s="8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1:19">
      <c r="A25" s="38"/>
      <c r="B25" s="39"/>
      <c r="C25" s="36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61"/>
      <c r="S25" s="61"/>
    </row>
    <row r="26" spans="1:19">
      <c r="A26" s="61"/>
      <c r="B26" s="39"/>
      <c r="C26" s="61"/>
      <c r="D26" s="8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19">
      <c r="A27" s="61"/>
      <c r="B27" s="61"/>
      <c r="C27" s="61"/>
      <c r="D27" s="61"/>
    </row>
    <row r="28" spans="1:19">
      <c r="A28" s="61"/>
      <c r="B28" s="61"/>
      <c r="C28" s="61"/>
      <c r="D28" s="61"/>
    </row>
    <row r="29" spans="1:19">
      <c r="A29" s="61"/>
      <c r="B29" s="61"/>
      <c r="C29" s="61"/>
      <c r="D29" s="61"/>
    </row>
  </sheetData>
  <mergeCells count="3">
    <mergeCell ref="A1:O1"/>
    <mergeCell ref="A2:O2"/>
    <mergeCell ref="A3:O3"/>
  </mergeCells>
  <pageMargins left="0.7" right="0.7" top="0.75" bottom="0.75" header="0.3" footer="0.3"/>
  <pageSetup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1"/>
  <sheetViews>
    <sheetView view="pageBreakPreview" zoomScale="60" zoomScaleNormal="80" workbookViewId="0">
      <selection activeCell="B4" sqref="B4"/>
    </sheetView>
  </sheetViews>
  <sheetFormatPr defaultColWidth="9.109375" defaultRowHeight="13.8"/>
  <cols>
    <col min="1" max="1" width="5.33203125" style="90" customWidth="1"/>
    <col min="2" max="2" width="63.88671875" style="90" bestFit="1" customWidth="1"/>
    <col min="3" max="3" width="15.5546875" style="90" customWidth="1"/>
    <col min="4" max="5" width="16.44140625" style="90" customWidth="1"/>
    <col min="6" max="6" width="20.5546875" style="90" bestFit="1" customWidth="1"/>
    <col min="7" max="9" width="16.44140625" style="90" customWidth="1"/>
    <col min="10" max="10" width="17.6640625" style="90" customWidth="1"/>
    <col min="11" max="11" width="14.5546875" style="90" bestFit="1" customWidth="1"/>
    <col min="12" max="12" width="9.109375" style="90"/>
    <col min="13" max="13" width="10.33203125" style="90" bestFit="1" customWidth="1"/>
    <col min="14" max="16384" width="9.109375" style="90"/>
  </cols>
  <sheetData>
    <row r="1" spans="1:20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>
      <c r="A3" s="126" t="s">
        <v>41</v>
      </c>
      <c r="B3" s="126"/>
      <c r="C3" s="126"/>
      <c r="D3" s="126"/>
      <c r="E3" s="126"/>
      <c r="F3" s="126"/>
      <c r="G3" s="126"/>
      <c r="H3" s="126"/>
      <c r="I3" s="126"/>
      <c r="J3" s="1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>
      <c r="A4" s="1"/>
      <c r="B4" s="1"/>
      <c r="C4" s="1"/>
      <c r="D4" s="1"/>
      <c r="E4" s="1"/>
      <c r="F4" s="58"/>
      <c r="G4" s="58"/>
      <c r="H4" s="58"/>
      <c r="I4" s="58"/>
      <c r="J4" s="58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20" ht="12.75" customHeight="1">
      <c r="A6" s="4" t="s">
        <v>3</v>
      </c>
      <c r="B6" s="91"/>
      <c r="C6" s="91"/>
      <c r="D6" s="58" t="s">
        <v>4</v>
      </c>
      <c r="E6" s="58" t="s">
        <v>5</v>
      </c>
      <c r="F6" s="58" t="s">
        <v>5</v>
      </c>
      <c r="G6" s="58" t="s">
        <v>5</v>
      </c>
      <c r="H6" s="58" t="s">
        <v>5</v>
      </c>
      <c r="I6" s="58" t="s">
        <v>5</v>
      </c>
      <c r="J6" s="91"/>
    </row>
    <row r="7" spans="1:20" s="93" customFormat="1">
      <c r="A7" s="5" t="s">
        <v>7</v>
      </c>
      <c r="B7" s="92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20">
      <c r="A8" s="39"/>
      <c r="B8" s="38" t="s">
        <v>16</v>
      </c>
      <c r="C8" s="38" t="s">
        <v>17</v>
      </c>
      <c r="D8" s="38" t="s">
        <v>18</v>
      </c>
      <c r="E8" s="38" t="s">
        <v>19</v>
      </c>
      <c r="F8" s="38" t="s">
        <v>42</v>
      </c>
      <c r="G8" s="38" t="s">
        <v>43</v>
      </c>
      <c r="H8" s="38" t="s">
        <v>22</v>
      </c>
      <c r="I8" s="38" t="s">
        <v>23</v>
      </c>
    </row>
    <row r="9" spans="1:20" ht="14.4" thickBot="1">
      <c r="A9" s="38"/>
      <c r="B9" s="65"/>
      <c r="C9" s="38"/>
      <c r="D9" s="38"/>
      <c r="E9" s="38"/>
      <c r="F9" s="38"/>
      <c r="G9" s="38"/>
      <c r="H9" s="38"/>
      <c r="I9" s="38"/>
    </row>
    <row r="10" spans="1:20" ht="15" thickTop="1" thickBot="1">
      <c r="A10" s="38">
        <v>1</v>
      </c>
      <c r="B10" s="39" t="s">
        <v>44</v>
      </c>
      <c r="C10" s="36" t="s">
        <v>45</v>
      </c>
      <c r="D10" s="40">
        <f>'JAP-33 Page 1 (C)'!$D$16</f>
        <v>331695410.76558948</v>
      </c>
      <c r="E10" s="40">
        <f>'JAP-33 Page 1 (C)'!$E$16</f>
        <v>85291515.38420862</v>
      </c>
      <c r="F10" s="40">
        <f>'JAP-33 Page 1 (C)'!$F$16</f>
        <v>92035928.485596061</v>
      </c>
      <c r="G10" s="72" t="str">
        <f>'JAP-33 Page 1 (C)'!$G$16</f>
        <v>████████</v>
      </c>
      <c r="H10" s="40">
        <f>'JAP-33 Page 1 (C)'!$H$16</f>
        <v>47171455.309259102</v>
      </c>
      <c r="I10" s="40">
        <f>'JAP-33 Page 1 (C)'!$I$16</f>
        <v>31102361.488645732</v>
      </c>
      <c r="K10" s="40"/>
    </row>
    <row r="11" spans="1:20" ht="15" thickTop="1" thickBot="1">
      <c r="A11" s="38">
        <f>A10+1</f>
        <v>2</v>
      </c>
      <c r="B11" s="39"/>
      <c r="C11" s="39"/>
      <c r="D11" s="39"/>
      <c r="E11" s="39"/>
      <c r="F11" s="39"/>
      <c r="G11" s="39"/>
      <c r="H11" s="39"/>
      <c r="I11" s="39"/>
    </row>
    <row r="12" spans="1:20" ht="15" thickTop="1" thickBot="1">
      <c r="A12" s="38">
        <f t="shared" ref="A12:A22" si="0">A11+1</f>
        <v>3</v>
      </c>
      <c r="B12" s="39" t="s">
        <v>46</v>
      </c>
      <c r="C12" s="36" t="s">
        <v>47</v>
      </c>
      <c r="D12" s="94">
        <v>980659.91666666663</v>
      </c>
      <c r="E12" s="94">
        <v>117926.16666666667</v>
      </c>
      <c r="F12" s="94">
        <v>7786.25</v>
      </c>
      <c r="G12" s="100" t="s">
        <v>141</v>
      </c>
      <c r="H12" s="94">
        <v>785</v>
      </c>
      <c r="I12" s="94">
        <v>476.41666666666669</v>
      </c>
    </row>
    <row r="13" spans="1:20" ht="15" thickTop="1" thickBot="1">
      <c r="A13" s="38">
        <f t="shared" si="0"/>
        <v>4</v>
      </c>
      <c r="B13" s="39"/>
      <c r="C13" s="39"/>
      <c r="D13" s="94"/>
      <c r="E13" s="94"/>
      <c r="F13" s="94"/>
      <c r="G13" s="94"/>
      <c r="H13" s="94"/>
      <c r="I13" s="94"/>
    </row>
    <row r="14" spans="1:20" ht="15" thickTop="1" thickBot="1">
      <c r="A14" s="38">
        <f t="shared" si="0"/>
        <v>5</v>
      </c>
      <c r="B14" s="39" t="s">
        <v>48</v>
      </c>
      <c r="C14" s="38" t="str">
        <f>"("&amp;A10&amp;") / ("&amp;A12&amp;")"</f>
        <v>(1) / (3)</v>
      </c>
      <c r="D14" s="95">
        <f>ROUND(D10/D12,2)</f>
        <v>338.24</v>
      </c>
      <c r="E14" s="95">
        <f t="shared" ref="E14:I14" si="1">ROUND(E10/E12,2)</f>
        <v>723.26</v>
      </c>
      <c r="F14" s="95">
        <f t="shared" si="1"/>
        <v>11820.32</v>
      </c>
      <c r="G14" s="101" t="s">
        <v>141</v>
      </c>
      <c r="H14" s="95">
        <f t="shared" si="1"/>
        <v>60091.03</v>
      </c>
      <c r="I14" s="95">
        <f t="shared" si="1"/>
        <v>65283.95</v>
      </c>
    </row>
    <row r="15" spans="1:20" ht="15" thickTop="1" thickBot="1">
      <c r="A15" s="38">
        <f t="shared" si="0"/>
        <v>6</v>
      </c>
      <c r="B15" s="39"/>
      <c r="C15" s="39"/>
      <c r="D15" s="94"/>
      <c r="E15" s="94"/>
      <c r="F15" s="94"/>
      <c r="G15" s="94"/>
      <c r="H15" s="94"/>
      <c r="I15" s="94"/>
    </row>
    <row r="16" spans="1:20" ht="15" thickTop="1" thickBot="1">
      <c r="A16" s="38">
        <f t="shared" si="0"/>
        <v>7</v>
      </c>
      <c r="B16" s="39" t="s">
        <v>49</v>
      </c>
      <c r="C16" s="36" t="s">
        <v>45</v>
      </c>
      <c r="D16" s="40">
        <f>'JAP-33 Page 1 (C)'!$D$22</f>
        <v>316707034.1649996</v>
      </c>
      <c r="E16" s="40">
        <f>'JAP-33 Page 1 (C)'!$E$22</f>
        <v>77659929.978053436</v>
      </c>
      <c r="F16" s="40">
        <f>'JAP-33 Page 1 (C)'!$F$22</f>
        <v>80781542.146785676</v>
      </c>
      <c r="G16" s="72" t="str">
        <f>'JAP-33 Page 1 (C)'!$G$22</f>
        <v>████████</v>
      </c>
      <c r="H16" s="40">
        <f>'JAP-33 Page 1 (C)'!$H$22</f>
        <v>50035465.363651998</v>
      </c>
      <c r="I16" s="40">
        <f>'JAP-33 Page 1 (C)'!$I$22</f>
        <v>32975289.916965611</v>
      </c>
    </row>
    <row r="17" spans="1:11" ht="15" thickTop="1" thickBot="1">
      <c r="A17" s="38">
        <f t="shared" si="0"/>
        <v>8</v>
      </c>
      <c r="B17" s="39"/>
      <c r="C17" s="39"/>
      <c r="D17" s="94"/>
      <c r="E17" s="94"/>
      <c r="F17" s="94"/>
      <c r="G17" s="94"/>
      <c r="H17" s="94"/>
      <c r="I17" s="94"/>
    </row>
    <row r="18" spans="1:11" ht="15" thickTop="1" thickBot="1">
      <c r="A18" s="38">
        <f t="shared" si="0"/>
        <v>9</v>
      </c>
      <c r="B18" s="39" t="s">
        <v>46</v>
      </c>
      <c r="C18" s="36" t="s">
        <v>47</v>
      </c>
      <c r="D18" s="94">
        <v>980659.91666666663</v>
      </c>
      <c r="E18" s="94">
        <v>117926.16666666667</v>
      </c>
      <c r="F18" s="94">
        <v>7786.25</v>
      </c>
      <c r="G18" s="100" t="s">
        <v>141</v>
      </c>
      <c r="H18" s="94">
        <v>785</v>
      </c>
      <c r="I18" s="94">
        <v>476.41666666666669</v>
      </c>
    </row>
    <row r="19" spans="1:11" ht="15" thickTop="1" thickBot="1">
      <c r="A19" s="38">
        <f t="shared" si="0"/>
        <v>10</v>
      </c>
      <c r="B19" s="39"/>
      <c r="C19" s="39"/>
      <c r="D19" s="94"/>
      <c r="E19" s="94"/>
      <c r="F19" s="94"/>
      <c r="G19" s="94"/>
      <c r="H19" s="94"/>
      <c r="I19" s="94"/>
    </row>
    <row r="20" spans="1:11" ht="15" thickTop="1" thickBot="1">
      <c r="A20" s="38">
        <f t="shared" si="0"/>
        <v>11</v>
      </c>
      <c r="B20" s="39" t="s">
        <v>50</v>
      </c>
      <c r="C20" s="38" t="str">
        <f>"("&amp;A16&amp;") / ("&amp;A18&amp;")"</f>
        <v>(7) / (9)</v>
      </c>
      <c r="D20" s="95">
        <f>ROUND(D16/D18,2)</f>
        <v>322.95</v>
      </c>
      <c r="E20" s="95">
        <f t="shared" ref="E20:I20" si="2">ROUND(E16/E18,2)</f>
        <v>658.55</v>
      </c>
      <c r="F20" s="95">
        <f t="shared" si="2"/>
        <v>10374.9</v>
      </c>
      <c r="G20" s="101" t="s">
        <v>141</v>
      </c>
      <c r="H20" s="95">
        <f t="shared" si="2"/>
        <v>63739.45</v>
      </c>
      <c r="I20" s="95">
        <f t="shared" si="2"/>
        <v>69215.23</v>
      </c>
    </row>
    <row r="21" spans="1:11" ht="15" thickTop="1" thickBot="1">
      <c r="A21" s="38">
        <f t="shared" si="0"/>
        <v>12</v>
      </c>
      <c r="B21" s="39"/>
      <c r="C21" s="39"/>
      <c r="D21" s="94"/>
      <c r="E21" s="94"/>
      <c r="F21" s="94"/>
      <c r="G21" s="94"/>
      <c r="H21" s="94"/>
      <c r="I21" s="94"/>
    </row>
    <row r="22" spans="1:11" ht="12.75" customHeight="1" thickTop="1" thickBot="1">
      <c r="A22" s="38">
        <f t="shared" si="0"/>
        <v>13</v>
      </c>
      <c r="B22" s="39" t="s">
        <v>51</v>
      </c>
      <c r="C22" s="38" t="str">
        <f>"("&amp;A14&amp;") + ("&amp;A20&amp;")"</f>
        <v>(5) + (11)</v>
      </c>
      <c r="D22" s="96">
        <f>SUM(D14,D20)</f>
        <v>661.19</v>
      </c>
      <c r="E22" s="96">
        <f t="shared" ref="E22:I22" si="3">SUM(E14,E20)</f>
        <v>1381.81</v>
      </c>
      <c r="F22" s="96">
        <f t="shared" si="3"/>
        <v>22195.22</v>
      </c>
      <c r="G22" s="101" t="s">
        <v>141</v>
      </c>
      <c r="H22" s="96">
        <f t="shared" si="3"/>
        <v>123830.48</v>
      </c>
      <c r="I22" s="96">
        <f t="shared" si="3"/>
        <v>134499.18</v>
      </c>
    </row>
    <row r="23" spans="1:11" ht="14.4" thickTop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1:11">
      <c r="A24" s="91"/>
      <c r="B24" s="91"/>
      <c r="C24" s="91"/>
      <c r="D24" s="97"/>
      <c r="E24" s="97"/>
      <c r="F24" s="97"/>
      <c r="G24" s="97"/>
      <c r="H24" s="97"/>
      <c r="I24" s="97"/>
      <c r="J24" s="97"/>
      <c r="K24" s="91"/>
    </row>
    <row r="25" spans="1:11">
      <c r="A25" s="91"/>
      <c r="B25" s="91"/>
      <c r="C25" s="91"/>
      <c r="D25" s="98"/>
      <c r="E25" s="98"/>
      <c r="F25" s="98"/>
      <c r="G25" s="98"/>
      <c r="H25" s="98"/>
      <c r="I25" s="98"/>
      <c r="J25" s="98"/>
      <c r="K25" s="91"/>
    </row>
    <row r="26" spans="1:1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>
      <c r="D27" s="99"/>
      <c r="E27" s="99"/>
      <c r="F27" s="99"/>
      <c r="G27" s="99"/>
      <c r="H27" s="99"/>
      <c r="I27" s="99"/>
      <c r="J27" s="99"/>
    </row>
    <row r="28" spans="1:11">
      <c r="D28" s="99"/>
      <c r="E28" s="99"/>
      <c r="F28" s="99"/>
      <c r="G28" s="99"/>
      <c r="H28" s="99"/>
      <c r="I28" s="99"/>
      <c r="J28" s="99"/>
    </row>
    <row r="29" spans="1:11">
      <c r="D29" s="99"/>
      <c r="E29" s="99"/>
      <c r="F29" s="99"/>
      <c r="G29" s="99"/>
      <c r="H29" s="99"/>
      <c r="I29" s="99"/>
      <c r="J29" s="99"/>
    </row>
    <row r="30" spans="1:11">
      <c r="D30" s="99"/>
      <c r="E30" s="99"/>
      <c r="F30" s="99"/>
      <c r="G30" s="99"/>
      <c r="H30" s="99"/>
      <c r="I30" s="99"/>
      <c r="J30" s="99"/>
    </row>
    <row r="31" spans="1:11">
      <c r="D31" s="99"/>
      <c r="E31" s="99"/>
      <c r="F31" s="99"/>
      <c r="G31" s="99"/>
      <c r="H31" s="99"/>
      <c r="I31" s="99"/>
      <c r="J31" s="99"/>
    </row>
  </sheetData>
  <mergeCells count="3">
    <mergeCell ref="A1:I1"/>
    <mergeCell ref="A2:I2"/>
    <mergeCell ref="A3:I3"/>
  </mergeCells>
  <pageMargins left="0.7" right="0.7" top="0.75" bottom="0.75" header="0.3" footer="0.3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1"/>
  <sheetViews>
    <sheetView view="pageBreakPreview" zoomScale="60" zoomScaleNormal="100" workbookViewId="0">
      <selection activeCell="B15" sqref="B15"/>
    </sheetView>
  </sheetViews>
  <sheetFormatPr defaultColWidth="9.109375" defaultRowHeight="13.8"/>
  <cols>
    <col min="1" max="1" width="5.33203125" style="90" customWidth="1"/>
    <col min="2" max="2" width="63.5546875" style="90" customWidth="1"/>
    <col min="3" max="3" width="15.5546875" style="90" customWidth="1"/>
    <col min="4" max="5" width="16.44140625" style="90" customWidth="1"/>
    <col min="6" max="6" width="20.5546875" style="90" bestFit="1" customWidth="1"/>
    <col min="7" max="7" width="16.44140625" style="90" customWidth="1"/>
    <col min="8" max="8" width="17.6640625" style="90" customWidth="1"/>
    <col min="9" max="9" width="14.5546875" style="90" bestFit="1" customWidth="1"/>
    <col min="10" max="10" width="9.109375" style="90"/>
    <col min="11" max="11" width="10.33203125" style="90" bestFit="1" customWidth="1"/>
    <col min="12" max="16384" width="9.109375" style="90"/>
  </cols>
  <sheetData>
    <row r="1" spans="1:18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7"/>
      <c r="K2" s="17"/>
      <c r="L2" s="17"/>
      <c r="M2" s="17"/>
      <c r="N2" s="17"/>
      <c r="O2" s="17"/>
      <c r="P2" s="17"/>
      <c r="Q2" s="17"/>
      <c r="R2" s="17"/>
    </row>
    <row r="3" spans="1:18">
      <c r="A3" s="126" t="s">
        <v>52</v>
      </c>
      <c r="B3" s="126"/>
      <c r="C3" s="126"/>
      <c r="D3" s="126"/>
      <c r="E3" s="126"/>
      <c r="F3" s="126"/>
      <c r="G3" s="126"/>
      <c r="H3" s="126"/>
      <c r="I3" s="126"/>
      <c r="J3" s="17"/>
      <c r="K3" s="17"/>
      <c r="L3" s="17"/>
      <c r="M3" s="17"/>
      <c r="N3" s="17"/>
      <c r="O3" s="17"/>
      <c r="P3" s="17"/>
      <c r="Q3" s="17"/>
      <c r="R3" s="17"/>
    </row>
    <row r="4" spans="1:18">
      <c r="A4" s="1"/>
      <c r="B4" s="1"/>
      <c r="C4" s="1"/>
      <c r="D4" s="1"/>
      <c r="E4" s="1"/>
      <c r="F4" s="58"/>
      <c r="G4" s="58"/>
      <c r="H4" s="58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>
      <c r="A5" s="91"/>
      <c r="B5" s="91"/>
      <c r="C5" s="91"/>
      <c r="D5" s="91"/>
      <c r="E5" s="91"/>
      <c r="F5" s="91"/>
      <c r="G5" s="91"/>
      <c r="H5" s="91"/>
    </row>
    <row r="6" spans="1:18" ht="12.75" customHeight="1">
      <c r="A6" s="4" t="s">
        <v>3</v>
      </c>
      <c r="B6" s="91"/>
      <c r="C6" s="91"/>
      <c r="D6" s="58" t="s">
        <v>4</v>
      </c>
      <c r="E6" s="58" t="s">
        <v>5</v>
      </c>
      <c r="F6" s="58" t="s">
        <v>5</v>
      </c>
      <c r="G6" s="58" t="s">
        <v>5</v>
      </c>
      <c r="H6" s="58" t="s">
        <v>5</v>
      </c>
      <c r="I6" s="58" t="s">
        <v>5</v>
      </c>
    </row>
    <row r="7" spans="1:18">
      <c r="A7" s="5" t="s">
        <v>7</v>
      </c>
      <c r="B7" s="92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18">
      <c r="A8" s="39"/>
      <c r="B8" s="38" t="s">
        <v>16</v>
      </c>
      <c r="C8" s="38" t="s">
        <v>17</v>
      </c>
      <c r="D8" s="38" t="s">
        <v>18</v>
      </c>
      <c r="E8" s="38" t="s">
        <v>19</v>
      </c>
      <c r="F8" s="38" t="s">
        <v>42</v>
      </c>
      <c r="G8" s="38" t="s">
        <v>43</v>
      </c>
      <c r="H8" s="38" t="s">
        <v>22</v>
      </c>
      <c r="I8" s="38" t="s">
        <v>23</v>
      </c>
    </row>
    <row r="9" spans="1:18" ht="14.4" thickBot="1">
      <c r="A9" s="38"/>
      <c r="B9" s="65"/>
      <c r="C9" s="38"/>
      <c r="D9" s="38"/>
      <c r="E9" s="38"/>
      <c r="F9" s="38"/>
      <c r="G9" s="38"/>
    </row>
    <row r="10" spans="1:18" ht="15" thickTop="1" thickBot="1">
      <c r="A10" s="38">
        <v>1</v>
      </c>
      <c r="B10" s="39" t="s">
        <v>44</v>
      </c>
      <c r="C10" s="36" t="s">
        <v>45</v>
      </c>
      <c r="D10" s="40">
        <f>'JAP-33 Page 1 (C)'!$D$16</f>
        <v>331695410.76558948</v>
      </c>
      <c r="E10" s="40">
        <f>'JAP-33 Page 1 (C)'!$E$16</f>
        <v>85291515.38420862</v>
      </c>
      <c r="F10" s="40">
        <f>'JAP-33 Page 1 (C)'!$F$16</f>
        <v>92035928.485596061</v>
      </c>
      <c r="G10" s="72" t="str">
        <f>'JAP-33 Page 1 (C)'!$G$16</f>
        <v>████████</v>
      </c>
      <c r="H10" s="40"/>
      <c r="I10" s="40"/>
    </row>
    <row r="11" spans="1:18" ht="15" thickTop="1" thickBot="1">
      <c r="A11" s="38">
        <f>A10+1</f>
        <v>2</v>
      </c>
      <c r="B11" s="39"/>
      <c r="C11" s="39"/>
      <c r="D11" s="39"/>
      <c r="E11" s="39"/>
      <c r="F11" s="39"/>
      <c r="G11" s="39"/>
      <c r="H11" s="39"/>
      <c r="I11" s="39"/>
    </row>
    <row r="12" spans="1:18" ht="15" thickTop="1" thickBot="1">
      <c r="A12" s="38">
        <f t="shared" ref="A12:A22" si="0">A11+1</f>
        <v>3</v>
      </c>
      <c r="B12" s="39" t="s">
        <v>53</v>
      </c>
      <c r="C12" s="38" t="s">
        <v>31</v>
      </c>
      <c r="D12" s="94">
        <v>10442426489.066896</v>
      </c>
      <c r="E12" s="94">
        <v>2787459006.7940946</v>
      </c>
      <c r="F12" s="94">
        <v>2969338608.3258581</v>
      </c>
      <c r="G12" s="100" t="s">
        <v>141</v>
      </c>
      <c r="H12" s="94"/>
      <c r="I12" s="94"/>
    </row>
    <row r="13" spans="1:18" ht="15" thickTop="1" thickBot="1">
      <c r="A13" s="38">
        <f t="shared" si="0"/>
        <v>4</v>
      </c>
      <c r="B13" s="39"/>
      <c r="C13" s="39"/>
      <c r="D13" s="94"/>
      <c r="E13" s="94"/>
      <c r="F13" s="94"/>
      <c r="G13" s="94"/>
      <c r="H13" s="94"/>
      <c r="I13" s="94"/>
    </row>
    <row r="14" spans="1:18" ht="15" thickTop="1" thickBot="1">
      <c r="A14" s="38">
        <f t="shared" si="0"/>
        <v>5</v>
      </c>
      <c r="B14" s="39" t="s">
        <v>54</v>
      </c>
      <c r="C14" s="38" t="str">
        <f>"("&amp;A10&amp;") / ("&amp;A12&amp;")"</f>
        <v>(1) / (3)</v>
      </c>
      <c r="D14" s="102">
        <f>ROUND(D10/D12,6)</f>
        <v>3.1764000000000001E-2</v>
      </c>
      <c r="E14" s="102">
        <f>ROUND(E10/E12,6)</f>
        <v>3.0598E-2</v>
      </c>
      <c r="F14" s="102">
        <f t="shared" ref="F14:G14" si="1">ROUND(F10/F12,6)</f>
        <v>3.0995000000000002E-2</v>
      </c>
      <c r="G14" s="104" t="s">
        <v>141</v>
      </c>
      <c r="H14" s="102"/>
      <c r="I14" s="102"/>
    </row>
    <row r="15" spans="1:18" ht="15" thickTop="1" thickBot="1">
      <c r="A15" s="38">
        <f t="shared" si="0"/>
        <v>6</v>
      </c>
      <c r="B15" s="39"/>
      <c r="C15" s="39"/>
      <c r="D15" s="94"/>
      <c r="E15" s="94"/>
      <c r="F15" s="94"/>
      <c r="G15" s="94"/>
      <c r="H15" s="94"/>
      <c r="I15" s="94"/>
    </row>
    <row r="16" spans="1:18" ht="15" thickTop="1" thickBot="1">
      <c r="A16" s="38">
        <f t="shared" si="0"/>
        <v>7</v>
      </c>
      <c r="B16" s="39" t="s">
        <v>49</v>
      </c>
      <c r="C16" s="36" t="s">
        <v>45</v>
      </c>
      <c r="D16" s="40">
        <f>'JAP-33 Page 1 (C)'!$D$22</f>
        <v>316707034.1649996</v>
      </c>
      <c r="E16" s="40">
        <f>'JAP-33 Page 1 (C)'!$E$22</f>
        <v>77659929.978053436</v>
      </c>
      <c r="F16" s="40">
        <f>'JAP-33 Page 1 (C)'!$F$22</f>
        <v>80781542.146785676</v>
      </c>
      <c r="G16" s="72" t="str">
        <f>'JAP-33 Page 1 (C)'!$G$22</f>
        <v>████████</v>
      </c>
      <c r="H16" s="40">
        <f>'JAP-33 Page 1 (C)'!$H$22</f>
        <v>50035465.363651998</v>
      </c>
      <c r="I16" s="40">
        <f>'JAP-33 Page 1 (C)'!$I$22</f>
        <v>32975289.916965611</v>
      </c>
    </row>
    <row r="17" spans="1:9" ht="15" thickTop="1" thickBot="1">
      <c r="A17" s="38">
        <f t="shared" si="0"/>
        <v>8</v>
      </c>
      <c r="B17" s="39"/>
      <c r="C17" s="39"/>
      <c r="D17" s="94"/>
      <c r="E17" s="94"/>
      <c r="F17" s="94"/>
      <c r="G17" s="94"/>
      <c r="H17" s="94"/>
      <c r="I17" s="94"/>
    </row>
    <row r="18" spans="1:9" ht="15" thickTop="1" thickBot="1">
      <c r="A18" s="38">
        <f t="shared" si="0"/>
        <v>9</v>
      </c>
      <c r="B18" s="39" t="s">
        <v>53</v>
      </c>
      <c r="C18" s="38" t="s">
        <v>31</v>
      </c>
      <c r="D18" s="94">
        <v>10442426489.066896</v>
      </c>
      <c r="E18" s="94">
        <v>2787459006.7940946</v>
      </c>
      <c r="F18" s="94">
        <v>2969338608.3258581</v>
      </c>
      <c r="G18" s="100" t="s">
        <v>141</v>
      </c>
      <c r="H18" s="94">
        <v>1867681904.3816457</v>
      </c>
      <c r="I18" s="94">
        <v>1264534374.4586966</v>
      </c>
    </row>
    <row r="19" spans="1:9" ht="15" thickTop="1" thickBot="1">
      <c r="A19" s="38">
        <f t="shared" si="0"/>
        <v>10</v>
      </c>
      <c r="B19" s="39"/>
      <c r="C19" s="39"/>
      <c r="D19" s="94"/>
      <c r="E19" s="94"/>
      <c r="F19" s="94"/>
      <c r="G19" s="94"/>
      <c r="H19" s="94"/>
      <c r="I19" s="94"/>
    </row>
    <row r="20" spans="1:9" ht="15" thickTop="1" thickBot="1">
      <c r="A20" s="38">
        <f t="shared" si="0"/>
        <v>11</v>
      </c>
      <c r="B20" s="39" t="s">
        <v>55</v>
      </c>
      <c r="C20" s="38" t="str">
        <f>"("&amp;A16&amp;") / ("&amp;A18&amp;")"</f>
        <v>(7) / (9)</v>
      </c>
      <c r="D20" s="102">
        <f>ROUND(D16/D18,6)</f>
        <v>3.0328999999999998E-2</v>
      </c>
      <c r="E20" s="102">
        <f>ROUND(E16/E18,6)</f>
        <v>2.7859999999999999E-2</v>
      </c>
      <c r="F20" s="102">
        <f t="shared" ref="F20:I20" si="2">ROUND(F16/F18,6)</f>
        <v>2.7205E-2</v>
      </c>
      <c r="G20" s="104" t="s">
        <v>141</v>
      </c>
      <c r="H20" s="102">
        <f t="shared" si="2"/>
        <v>2.6790000000000001E-2</v>
      </c>
      <c r="I20" s="102">
        <f t="shared" si="2"/>
        <v>2.6076999999999999E-2</v>
      </c>
    </row>
    <row r="21" spans="1:9" ht="15" thickTop="1" thickBot="1">
      <c r="A21" s="38">
        <f t="shared" si="0"/>
        <v>12</v>
      </c>
      <c r="B21" s="39"/>
      <c r="C21" s="39"/>
      <c r="D21" s="94"/>
      <c r="E21" s="94"/>
      <c r="F21" s="94"/>
      <c r="G21" s="94"/>
      <c r="H21" s="94"/>
      <c r="I21" s="94"/>
    </row>
    <row r="22" spans="1:9" ht="15" thickTop="1" thickBot="1">
      <c r="A22" s="38">
        <f t="shared" si="0"/>
        <v>13</v>
      </c>
      <c r="B22" s="39" t="s">
        <v>56</v>
      </c>
      <c r="C22" s="38" t="str">
        <f>"("&amp;A14&amp;") + ("&amp;A20&amp;")"</f>
        <v>(5) + (11)</v>
      </c>
      <c r="D22" s="103">
        <f>SUM(D14,D20)</f>
        <v>6.2092999999999995E-2</v>
      </c>
      <c r="E22" s="103">
        <f t="shared" ref="E22:F22" si="3">SUM(E14,E20)</f>
        <v>5.8457999999999996E-2</v>
      </c>
      <c r="F22" s="103">
        <f t="shared" si="3"/>
        <v>5.8200000000000002E-2</v>
      </c>
      <c r="G22" s="104" t="s">
        <v>141</v>
      </c>
      <c r="H22" s="103">
        <f t="shared" ref="H22:I22" si="4">SUM(H14,H20)</f>
        <v>2.6790000000000001E-2</v>
      </c>
      <c r="I22" s="103">
        <f t="shared" si="4"/>
        <v>2.6076999999999999E-2</v>
      </c>
    </row>
    <row r="23" spans="1:9" ht="14.4" thickTop="1">
      <c r="A23" s="91"/>
      <c r="B23" s="91"/>
      <c r="C23" s="91"/>
      <c r="D23" s="91"/>
      <c r="E23" s="91"/>
      <c r="F23" s="91"/>
      <c r="G23" s="91"/>
      <c r="H23" s="91"/>
      <c r="I23" s="91"/>
    </row>
    <row r="24" spans="1:9">
      <c r="A24" s="91"/>
      <c r="B24" s="39"/>
      <c r="C24" s="91"/>
      <c r="D24" s="97"/>
      <c r="E24" s="97"/>
      <c r="F24" s="97"/>
      <c r="G24" s="97"/>
      <c r="H24" s="97"/>
      <c r="I24" s="91"/>
    </row>
    <row r="25" spans="1:9">
      <c r="A25" s="91"/>
      <c r="B25" s="39"/>
      <c r="C25" s="91"/>
      <c r="D25" s="98"/>
      <c r="E25" s="98"/>
      <c r="F25" s="98"/>
      <c r="G25" s="98"/>
      <c r="H25" s="98"/>
      <c r="I25" s="91"/>
    </row>
    <row r="26" spans="1:9">
      <c r="A26" s="91"/>
      <c r="C26" s="91"/>
      <c r="D26" s="91"/>
      <c r="E26" s="91"/>
      <c r="F26" s="91"/>
      <c r="G26" s="91"/>
      <c r="H26" s="91"/>
      <c r="I26" s="91"/>
    </row>
    <row r="27" spans="1:9">
      <c r="D27" s="99"/>
      <c r="E27" s="99"/>
      <c r="F27" s="99"/>
      <c r="G27" s="99"/>
      <c r="H27" s="99"/>
    </row>
    <row r="28" spans="1:9">
      <c r="D28" s="99"/>
      <c r="E28" s="99"/>
      <c r="F28" s="99"/>
      <c r="G28" s="99"/>
      <c r="H28" s="99"/>
    </row>
    <row r="29" spans="1:9">
      <c r="D29" s="99"/>
      <c r="E29" s="99"/>
      <c r="F29" s="99"/>
      <c r="G29" s="99"/>
      <c r="H29" s="99"/>
    </row>
    <row r="30" spans="1:9">
      <c r="D30" s="99"/>
      <c r="E30" s="99"/>
      <c r="F30" s="99"/>
      <c r="G30" s="99"/>
      <c r="H30" s="99"/>
    </row>
    <row r="31" spans="1:9">
      <c r="D31" s="99"/>
      <c r="E31" s="99"/>
      <c r="F31" s="99"/>
      <c r="G31" s="99"/>
      <c r="H31" s="99"/>
    </row>
  </sheetData>
  <mergeCells count="3">
    <mergeCell ref="A1:I1"/>
    <mergeCell ref="A2:I2"/>
    <mergeCell ref="A3:I3"/>
  </mergeCells>
  <pageMargins left="0.7" right="0.7" top="0.75" bottom="0.75" header="0.3" footer="0.3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zoomScale="60" zoomScaleNormal="100" workbookViewId="0">
      <selection activeCell="B32" sqref="B32"/>
    </sheetView>
  </sheetViews>
  <sheetFormatPr defaultColWidth="9.109375" defaultRowHeight="13.8"/>
  <cols>
    <col min="1" max="1" width="5.33203125" style="18" customWidth="1"/>
    <col min="2" max="2" width="59.88671875" style="18" customWidth="1"/>
    <col min="3" max="3" width="15.5546875" style="18" customWidth="1"/>
    <col min="4" max="7" width="15.6640625" style="18" customWidth="1"/>
    <col min="8" max="9" width="9.109375" style="18" customWidth="1"/>
    <col min="10" max="10" width="9.109375" style="18"/>
    <col min="11" max="11" width="10.33203125" style="18" bestFit="1" customWidth="1"/>
    <col min="12" max="16384" width="9.109375" style="18"/>
  </cols>
  <sheetData>
    <row r="1" spans="1:18">
      <c r="A1" s="126" t="s">
        <v>0</v>
      </c>
      <c r="B1" s="126"/>
      <c r="C1" s="126"/>
      <c r="D1" s="126"/>
      <c r="E1" s="126"/>
      <c r="F1" s="126"/>
      <c r="G1" s="126"/>
      <c r="H1" s="1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26" t="s">
        <v>1</v>
      </c>
      <c r="B2" s="126"/>
      <c r="C2" s="126"/>
      <c r="D2" s="126"/>
      <c r="E2" s="126"/>
      <c r="F2" s="126"/>
      <c r="G2" s="126"/>
      <c r="H2" s="1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>
      <c r="A3" s="126" t="s">
        <v>57</v>
      </c>
      <c r="B3" s="126"/>
      <c r="C3" s="126"/>
      <c r="D3" s="126"/>
      <c r="E3" s="126"/>
      <c r="F3" s="126"/>
      <c r="G3" s="126"/>
      <c r="H3" s="1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>
      <c r="A4" s="1"/>
      <c r="B4" s="1"/>
      <c r="C4" s="1"/>
      <c r="D4" s="2"/>
      <c r="E4" s="2"/>
      <c r="F4" s="2"/>
      <c r="G4" s="2"/>
      <c r="H4" s="2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>
      <c r="A5" s="19"/>
      <c r="B5" s="19"/>
      <c r="C5" s="19"/>
      <c r="D5" s="19"/>
      <c r="E5" s="19"/>
      <c r="F5" s="19"/>
      <c r="G5" s="19"/>
      <c r="H5" s="19"/>
    </row>
    <row r="6" spans="1:18" ht="12.75" customHeight="1">
      <c r="A6" s="19"/>
      <c r="B6" s="19"/>
      <c r="C6" s="19"/>
      <c r="D6" s="127" t="s">
        <v>58</v>
      </c>
      <c r="E6" s="128"/>
      <c r="F6" s="127" t="s">
        <v>59</v>
      </c>
      <c r="G6" s="128"/>
      <c r="H6" s="19"/>
    </row>
    <row r="7" spans="1:18" ht="12.75" customHeight="1">
      <c r="A7" s="26" t="s">
        <v>3</v>
      </c>
      <c r="B7" s="19"/>
      <c r="C7" s="19"/>
      <c r="D7" s="27" t="s">
        <v>60</v>
      </c>
      <c r="E7" s="28" t="s">
        <v>61</v>
      </c>
      <c r="F7" s="27" t="s">
        <v>60</v>
      </c>
      <c r="G7" s="28" t="s">
        <v>61</v>
      </c>
      <c r="H7" s="19"/>
    </row>
    <row r="8" spans="1:18" ht="12.75" customHeight="1">
      <c r="A8" s="7" t="s">
        <v>7</v>
      </c>
      <c r="B8" s="6"/>
      <c r="C8" s="7" t="s">
        <v>8</v>
      </c>
      <c r="D8" s="29" t="s">
        <v>62</v>
      </c>
      <c r="E8" s="30" t="s">
        <v>63</v>
      </c>
      <c r="F8" s="29" t="s">
        <v>62</v>
      </c>
      <c r="G8" s="30" t="s">
        <v>63</v>
      </c>
    </row>
    <row r="9" spans="1:18">
      <c r="A9" s="10"/>
      <c r="B9" s="11" t="s">
        <v>16</v>
      </c>
      <c r="C9" s="11" t="s">
        <v>17</v>
      </c>
      <c r="D9" s="11" t="s">
        <v>18</v>
      </c>
      <c r="E9" s="11" t="s">
        <v>19</v>
      </c>
      <c r="F9" s="11" t="s">
        <v>42</v>
      </c>
      <c r="G9" s="11" t="s">
        <v>43</v>
      </c>
    </row>
    <row r="10" spans="1:18">
      <c r="A10" s="11"/>
      <c r="B10" s="13"/>
      <c r="C10" s="11"/>
      <c r="D10" s="11"/>
      <c r="E10" s="11"/>
      <c r="F10" s="11"/>
      <c r="G10" s="11"/>
    </row>
    <row r="11" spans="1:18">
      <c r="A11" s="11">
        <v>1</v>
      </c>
      <c r="B11" s="10" t="s">
        <v>44</v>
      </c>
      <c r="C11" s="16" t="s">
        <v>45</v>
      </c>
      <c r="D11" s="14">
        <v>27729288.168706346</v>
      </c>
      <c r="E11" s="14">
        <v>19442167.140552755</v>
      </c>
      <c r="F11" s="14">
        <v>18277745.565003883</v>
      </c>
      <c r="G11" s="14">
        <v>12824615.923641847</v>
      </c>
      <c r="I11" s="15"/>
    </row>
    <row r="12" spans="1:18">
      <c r="A12" s="11">
        <f>A11+1</f>
        <v>2</v>
      </c>
      <c r="B12" s="10"/>
      <c r="C12" s="10"/>
      <c r="D12" s="10"/>
      <c r="E12" s="10"/>
      <c r="F12" s="10"/>
      <c r="G12" s="10"/>
    </row>
    <row r="13" spans="1:18">
      <c r="A13" s="11">
        <f t="shared" ref="A13:A15" si="0">A12+1</f>
        <v>3</v>
      </c>
      <c r="B13" s="10" t="s">
        <v>64</v>
      </c>
      <c r="C13" s="11" t="s">
        <v>31</v>
      </c>
      <c r="D13" s="20">
        <v>2213661.7200000002</v>
      </c>
      <c r="E13" s="20">
        <v>2326275.64</v>
      </c>
      <c r="F13" s="20">
        <v>1575884.6</v>
      </c>
      <c r="G13" s="20">
        <v>1658583.8</v>
      </c>
    </row>
    <row r="14" spans="1:18">
      <c r="A14" s="11">
        <f t="shared" si="0"/>
        <v>4</v>
      </c>
      <c r="B14" s="10"/>
      <c r="C14" s="10"/>
      <c r="D14" s="21"/>
      <c r="E14" s="21"/>
      <c r="F14" s="21"/>
      <c r="G14" s="21"/>
    </row>
    <row r="15" spans="1:18">
      <c r="A15" s="11">
        <f t="shared" si="0"/>
        <v>5</v>
      </c>
      <c r="B15" s="10" t="s">
        <v>65</v>
      </c>
      <c r="C15" s="11" t="str">
        <f>"("&amp;A11&amp;") / ("&amp;A13&amp;")"</f>
        <v>(1) / (3)</v>
      </c>
      <c r="D15" s="22">
        <f>ROUND(D11/D13,2)</f>
        <v>12.53</v>
      </c>
      <c r="E15" s="22">
        <f>ROUND(E11/E13,2)</f>
        <v>8.36</v>
      </c>
      <c r="F15" s="22">
        <f>ROUND(F11/F13,2)</f>
        <v>11.6</v>
      </c>
      <c r="G15" s="22">
        <f>ROUND(G11/G13,2)</f>
        <v>7.73</v>
      </c>
    </row>
    <row r="16" spans="1:18">
      <c r="A16" s="19"/>
      <c r="B16" s="19"/>
      <c r="C16" s="19"/>
      <c r="D16" s="19"/>
      <c r="E16" s="19"/>
      <c r="F16" s="19"/>
      <c r="G16" s="19"/>
      <c r="H16" s="19"/>
      <c r="I16" s="19"/>
    </row>
    <row r="17" spans="1:9">
      <c r="A17" s="19"/>
      <c r="B17" s="10"/>
      <c r="C17" s="19"/>
      <c r="D17" s="23"/>
      <c r="E17" s="23"/>
      <c r="F17" s="23"/>
      <c r="G17" s="23"/>
      <c r="H17" s="23"/>
      <c r="I17" s="19"/>
    </row>
    <row r="18" spans="1:9">
      <c r="A18" s="19"/>
      <c r="B18" s="10"/>
      <c r="C18" s="19"/>
      <c r="D18" s="24"/>
      <c r="E18" s="24"/>
      <c r="F18" s="24"/>
      <c r="G18" s="24"/>
      <c r="H18" s="24"/>
      <c r="I18" s="19"/>
    </row>
    <row r="19" spans="1:9">
      <c r="A19" s="19"/>
      <c r="C19" s="19"/>
      <c r="D19" s="19"/>
      <c r="E19" s="19"/>
      <c r="F19" s="19"/>
      <c r="G19" s="19"/>
      <c r="H19" s="19"/>
      <c r="I19" s="19"/>
    </row>
    <row r="20" spans="1:9">
      <c r="D20" s="25"/>
      <c r="E20" s="25"/>
      <c r="F20" s="25"/>
      <c r="G20" s="25"/>
      <c r="H20" s="25"/>
    </row>
    <row r="21" spans="1:9">
      <c r="D21" s="25"/>
      <c r="E21" s="25"/>
      <c r="F21" s="25"/>
      <c r="G21" s="25"/>
      <c r="H21" s="25"/>
    </row>
    <row r="22" spans="1:9">
      <c r="D22" s="25"/>
      <c r="E22" s="25"/>
      <c r="F22" s="25"/>
      <c r="G22" s="25"/>
      <c r="H22" s="25"/>
    </row>
    <row r="23" spans="1:9">
      <c r="D23" s="25"/>
      <c r="E23" s="25"/>
      <c r="F23" s="25"/>
      <c r="G23" s="25"/>
      <c r="H23" s="25"/>
    </row>
    <row r="24" spans="1:9">
      <c r="D24" s="25"/>
      <c r="E24" s="25"/>
      <c r="F24" s="25"/>
      <c r="G24" s="25"/>
      <c r="H24" s="25"/>
    </row>
  </sheetData>
  <mergeCells count="5">
    <mergeCell ref="A1:G1"/>
    <mergeCell ref="A2:G2"/>
    <mergeCell ref="A3:G3"/>
    <mergeCell ref="D6:E6"/>
    <mergeCell ref="F6:G6"/>
  </mergeCells>
  <pageMargins left="0.7" right="0.7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6"/>
  <sheetViews>
    <sheetView view="pageBreakPreview" zoomScale="60" zoomScaleNormal="70" workbookViewId="0">
      <pane xSplit="4" ySplit="7" topLeftCell="E26" activePane="bottomRight" state="frozen"/>
      <selection activeCell="B32" sqref="B32"/>
      <selection pane="topRight" activeCell="B32" sqref="B32"/>
      <selection pane="bottomLeft" activeCell="B32" sqref="B32"/>
      <selection pane="bottomRight" activeCell="C4" sqref="C4"/>
    </sheetView>
  </sheetViews>
  <sheetFormatPr defaultColWidth="9.109375" defaultRowHeight="13.2"/>
  <cols>
    <col min="1" max="1" width="5.33203125" style="31" customWidth="1"/>
    <col min="2" max="2" width="2.6640625" style="31" customWidth="1"/>
    <col min="3" max="3" width="43.109375" style="31" customWidth="1"/>
    <col min="4" max="4" width="14.109375" style="42" bestFit="1" customWidth="1"/>
    <col min="5" max="5" width="14.88671875" style="42" bestFit="1" customWidth="1"/>
    <col min="6" max="7" width="14" style="42" bestFit="1" customWidth="1"/>
    <col min="8" max="8" width="13.44140625" style="42" bestFit="1" customWidth="1"/>
    <col min="9" max="9" width="13.109375" style="31" bestFit="1" customWidth="1"/>
    <col min="10" max="12" width="13.44140625" style="31" bestFit="1" customWidth="1"/>
    <col min="13" max="13" width="13.109375" style="31" bestFit="1" customWidth="1"/>
    <col min="14" max="14" width="13.44140625" style="31" bestFit="1" customWidth="1"/>
    <col min="15" max="17" width="14.88671875" style="31" bestFit="1" customWidth="1"/>
    <col min="18" max="18" width="13.88671875" style="31" bestFit="1" customWidth="1"/>
    <col min="19" max="16384" width="9.109375" style="31"/>
  </cols>
  <sheetData>
    <row r="1" spans="1:18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8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8">
      <c r="A3" s="126" t="s">
        <v>66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8">
      <c r="A4" s="10"/>
      <c r="B4" s="10"/>
      <c r="C4" s="10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0"/>
    </row>
    <row r="5" spans="1:18">
      <c r="A5" s="10"/>
      <c r="B5" s="10"/>
      <c r="C5" s="10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10"/>
      <c r="Q5" s="10"/>
    </row>
    <row r="6" spans="1:18" ht="26.4">
      <c r="A6" s="32" t="s">
        <v>67</v>
      </c>
      <c r="B6" s="32"/>
      <c r="C6" s="63"/>
      <c r="D6" s="32" t="s">
        <v>8</v>
      </c>
      <c r="E6" s="33" t="s">
        <v>68</v>
      </c>
      <c r="F6" s="33" t="s">
        <v>69</v>
      </c>
      <c r="G6" s="33" t="s">
        <v>70</v>
      </c>
      <c r="H6" s="33" t="s">
        <v>71</v>
      </c>
      <c r="I6" s="33" t="s">
        <v>72</v>
      </c>
      <c r="J6" s="33" t="s">
        <v>73</v>
      </c>
      <c r="K6" s="33" t="s">
        <v>74</v>
      </c>
      <c r="L6" s="33" t="s">
        <v>75</v>
      </c>
      <c r="M6" s="33" t="s">
        <v>76</v>
      </c>
      <c r="N6" s="33" t="s">
        <v>77</v>
      </c>
      <c r="O6" s="33" t="s">
        <v>78</v>
      </c>
      <c r="P6" s="33" t="s">
        <v>79</v>
      </c>
      <c r="Q6" s="32" t="s">
        <v>80</v>
      </c>
    </row>
    <row r="7" spans="1:18">
      <c r="A7" s="39"/>
      <c r="B7" s="39"/>
      <c r="C7" s="38" t="s">
        <v>16</v>
      </c>
      <c r="D7" s="38" t="s">
        <v>17</v>
      </c>
      <c r="E7" s="38" t="s">
        <v>18</v>
      </c>
      <c r="F7" s="38" t="s">
        <v>19</v>
      </c>
      <c r="G7" s="38" t="s">
        <v>42</v>
      </c>
      <c r="H7" s="38" t="s">
        <v>43</v>
      </c>
      <c r="I7" s="38" t="s">
        <v>22</v>
      </c>
      <c r="J7" s="38" t="s">
        <v>23</v>
      </c>
      <c r="K7" s="38" t="s">
        <v>24</v>
      </c>
      <c r="L7" s="38" t="s">
        <v>25</v>
      </c>
      <c r="M7" s="38" t="s">
        <v>26</v>
      </c>
      <c r="N7" s="38" t="s">
        <v>27</v>
      </c>
      <c r="O7" s="38" t="s">
        <v>28</v>
      </c>
      <c r="P7" s="38" t="s">
        <v>81</v>
      </c>
      <c r="Q7" s="38" t="s">
        <v>82</v>
      </c>
    </row>
    <row r="8" spans="1:18">
      <c r="A8" s="38"/>
      <c r="B8" s="105" t="s">
        <v>83</v>
      </c>
      <c r="C8" s="65"/>
      <c r="D8" s="38"/>
      <c r="E8" s="38"/>
      <c r="F8" s="38"/>
      <c r="G8" s="38"/>
      <c r="H8" s="38"/>
      <c r="I8" s="38"/>
      <c r="J8" s="38"/>
      <c r="K8" s="39"/>
      <c r="L8" s="39"/>
      <c r="M8" s="39"/>
      <c r="N8" s="39"/>
      <c r="O8" s="39"/>
      <c r="P8" s="39"/>
      <c r="Q8" s="39"/>
    </row>
    <row r="9" spans="1:18">
      <c r="A9" s="38">
        <v>1</v>
      </c>
      <c r="B9" s="106" t="s">
        <v>84</v>
      </c>
      <c r="C9" s="10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4"/>
    </row>
    <row r="10" spans="1:18">
      <c r="A10" s="38">
        <f t="shared" ref="A10:A56" si="0">A9+1</f>
        <v>2</v>
      </c>
      <c r="B10" s="38"/>
      <c r="C10" s="39" t="s">
        <v>85</v>
      </c>
      <c r="D10" s="36" t="s">
        <v>47</v>
      </c>
      <c r="E10" s="94">
        <v>1225806465.9287825</v>
      </c>
      <c r="F10" s="94">
        <v>1038920912.9571128</v>
      </c>
      <c r="G10" s="94">
        <v>1001139736.2453095</v>
      </c>
      <c r="H10" s="94">
        <v>795874664.78726423</v>
      </c>
      <c r="I10" s="94">
        <v>715559108.06809902</v>
      </c>
      <c r="J10" s="94">
        <v>618674823.07889044</v>
      </c>
      <c r="K10" s="94">
        <v>693231423.69833016</v>
      </c>
      <c r="L10" s="94">
        <v>671821991.57801056</v>
      </c>
      <c r="M10" s="94">
        <v>615495906.36459756</v>
      </c>
      <c r="N10" s="94">
        <v>788389063.69857621</v>
      </c>
      <c r="O10" s="94">
        <v>1028566034.8299937</v>
      </c>
      <c r="P10" s="94">
        <v>1248946353.8319292</v>
      </c>
      <c r="Q10" s="34">
        <f>SUM(E10:P10)</f>
        <v>10442426485.066895</v>
      </c>
      <c r="R10" s="35"/>
    </row>
    <row r="11" spans="1:18">
      <c r="A11" s="38">
        <f t="shared" si="0"/>
        <v>3</v>
      </c>
      <c r="B11" s="38"/>
      <c r="C11" s="39" t="s">
        <v>86</v>
      </c>
      <c r="D11" s="36" t="s">
        <v>87</v>
      </c>
      <c r="E11" s="37">
        <f t="shared" ref="E11:P11" si="1">E10/$Q10</f>
        <v>0.11738712910085954</v>
      </c>
      <c r="F11" s="37">
        <f t="shared" si="1"/>
        <v>9.949037366390015E-2</v>
      </c>
      <c r="G11" s="37">
        <f t="shared" si="1"/>
        <v>9.5872327918897118E-2</v>
      </c>
      <c r="H11" s="37">
        <f t="shared" si="1"/>
        <v>7.621549128695311E-2</v>
      </c>
      <c r="I11" s="37">
        <f t="shared" si="1"/>
        <v>6.8524217919214314E-2</v>
      </c>
      <c r="J11" s="37">
        <f t="shared" si="1"/>
        <v>5.9246270391620302E-2</v>
      </c>
      <c r="K11" s="37">
        <f t="shared" si="1"/>
        <v>6.638604779163923E-2</v>
      </c>
      <c r="L11" s="37">
        <f t="shared" si="1"/>
        <v>6.4335812422404312E-2</v>
      </c>
      <c r="M11" s="37">
        <f t="shared" si="1"/>
        <v>5.8941847208096927E-2</v>
      </c>
      <c r="N11" s="37">
        <f t="shared" si="1"/>
        <v>7.5498646298923486E-2</v>
      </c>
      <c r="O11" s="37">
        <f t="shared" si="1"/>
        <v>9.8498757573336621E-2</v>
      </c>
      <c r="P11" s="37">
        <f t="shared" si="1"/>
        <v>0.11960307842415502</v>
      </c>
      <c r="Q11" s="37">
        <f>SUM(E11:P11)</f>
        <v>1</v>
      </c>
    </row>
    <row r="12" spans="1:18">
      <c r="A12" s="38">
        <f t="shared" si="0"/>
        <v>4</v>
      </c>
      <c r="B12" s="38"/>
      <c r="C12" s="39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8">
      <c r="A13" s="38">
        <f t="shared" si="0"/>
        <v>5</v>
      </c>
      <c r="B13" s="106" t="s">
        <v>88</v>
      </c>
      <c r="C13" s="107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8">
      <c r="A14" s="38">
        <f t="shared" si="0"/>
        <v>6</v>
      </c>
      <c r="B14" s="38"/>
      <c r="C14" s="39" t="str">
        <f>C10</f>
        <v>Weather-Normalized kWh Sales (Oct15-Sep16)</v>
      </c>
      <c r="D14" s="36" t="s">
        <v>47</v>
      </c>
      <c r="E14" s="94">
        <v>281629411.24406934</v>
      </c>
      <c r="F14" s="94">
        <v>229066033.29324535</v>
      </c>
      <c r="G14" s="94">
        <v>253473902.25955233</v>
      </c>
      <c r="H14" s="94">
        <v>204132207.02314135</v>
      </c>
      <c r="I14" s="94">
        <v>220133181.8939862</v>
      </c>
      <c r="J14" s="94">
        <v>204092877.67037505</v>
      </c>
      <c r="K14" s="94">
        <v>225355557.17316702</v>
      </c>
      <c r="L14" s="94">
        <v>234996257.55218324</v>
      </c>
      <c r="M14" s="94">
        <v>215977450.47437373</v>
      </c>
      <c r="N14" s="94">
        <v>215700377.70449299</v>
      </c>
      <c r="O14" s="94">
        <v>233739560.5283455</v>
      </c>
      <c r="P14" s="94">
        <v>269162189.97716194</v>
      </c>
      <c r="Q14" s="34">
        <f>SUM(E14:P14)</f>
        <v>2787459006.7940941</v>
      </c>
      <c r="R14" s="35"/>
    </row>
    <row r="15" spans="1:18">
      <c r="A15" s="38">
        <f t="shared" si="0"/>
        <v>7</v>
      </c>
      <c r="B15" s="38"/>
      <c r="C15" s="39" t="s">
        <v>86</v>
      </c>
      <c r="D15" s="36" t="s">
        <v>89</v>
      </c>
      <c r="E15" s="37">
        <f t="shared" ref="E15:P15" si="2">E14/$Q14</f>
        <v>0.10103445846472781</v>
      </c>
      <c r="F15" s="37">
        <f t="shared" si="2"/>
        <v>8.2177363948644486E-2</v>
      </c>
      <c r="G15" s="37">
        <f t="shared" si="2"/>
        <v>9.0933678895991063E-2</v>
      </c>
      <c r="H15" s="37">
        <f t="shared" si="2"/>
        <v>7.3232361991905096E-2</v>
      </c>
      <c r="I15" s="37">
        <f t="shared" si="2"/>
        <v>7.8972706453238672E-2</v>
      </c>
      <c r="J15" s="37">
        <f t="shared" si="2"/>
        <v>7.3218252599562314E-2</v>
      </c>
      <c r="K15" s="37">
        <f t="shared" si="2"/>
        <v>8.0846231863460627E-2</v>
      </c>
      <c r="L15" s="37">
        <f t="shared" si="2"/>
        <v>8.4304829947062287E-2</v>
      </c>
      <c r="M15" s="37">
        <f t="shared" si="2"/>
        <v>7.748183917609365E-2</v>
      </c>
      <c r="N15" s="37">
        <f t="shared" si="2"/>
        <v>7.7382439411216239E-2</v>
      </c>
      <c r="O15" s="37">
        <f t="shared" si="2"/>
        <v>8.3853990303941181E-2</v>
      </c>
      <c r="P15" s="37">
        <f t="shared" si="2"/>
        <v>9.6561846944156551E-2</v>
      </c>
      <c r="Q15" s="37">
        <f>SUM(E15:P15)</f>
        <v>1</v>
      </c>
    </row>
    <row r="16" spans="1:18">
      <c r="A16" s="38">
        <f t="shared" si="0"/>
        <v>8</v>
      </c>
      <c r="B16" s="38"/>
      <c r="C16" s="39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>
      <c r="A17" s="38">
        <f t="shared" si="0"/>
        <v>9</v>
      </c>
      <c r="B17" s="106" t="s">
        <v>90</v>
      </c>
      <c r="C17" s="107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4"/>
    </row>
    <row r="18" spans="1:17">
      <c r="A18" s="38">
        <f t="shared" si="0"/>
        <v>10</v>
      </c>
      <c r="B18" s="38"/>
      <c r="C18" s="39" t="str">
        <f>C10</f>
        <v>Weather-Normalized kWh Sales (Oct15-Sep16)</v>
      </c>
      <c r="D18" s="36" t="s">
        <v>47</v>
      </c>
      <c r="E18" s="94">
        <v>266899645.64547846</v>
      </c>
      <c r="F18" s="94">
        <v>244636526.67447519</v>
      </c>
      <c r="G18" s="94">
        <v>267852931.70652598</v>
      </c>
      <c r="H18" s="94">
        <v>213153714.52241391</v>
      </c>
      <c r="I18" s="94">
        <v>227931368.49373269</v>
      </c>
      <c r="J18" s="94">
        <v>242794300.80227262</v>
      </c>
      <c r="K18" s="94">
        <v>248750766.66181687</v>
      </c>
      <c r="L18" s="94">
        <v>236842863.53498957</v>
      </c>
      <c r="M18" s="94">
        <v>252934214.06788689</v>
      </c>
      <c r="N18" s="94">
        <v>240882424.52650315</v>
      </c>
      <c r="O18" s="94">
        <v>245826455.65272796</v>
      </c>
      <c r="P18" s="94">
        <v>280833396.03703481</v>
      </c>
      <c r="Q18" s="34">
        <f>SUM(E18:P18)</f>
        <v>2969338608.3258586</v>
      </c>
    </row>
    <row r="19" spans="1:17">
      <c r="A19" s="38">
        <f t="shared" si="0"/>
        <v>11</v>
      </c>
      <c r="B19" s="38"/>
      <c r="C19" s="39" t="s">
        <v>86</v>
      </c>
      <c r="D19" s="36" t="s">
        <v>91</v>
      </c>
      <c r="E19" s="37">
        <f t="shared" ref="E19:P19" si="3">E18/$Q18</f>
        <v>8.9885217164895531E-2</v>
      </c>
      <c r="F19" s="37">
        <f t="shared" si="3"/>
        <v>8.2387547849385762E-2</v>
      </c>
      <c r="G19" s="37">
        <f t="shared" si="3"/>
        <v>9.0206260395995733E-2</v>
      </c>
      <c r="H19" s="37">
        <f t="shared" si="3"/>
        <v>7.1784913288347407E-2</v>
      </c>
      <c r="I19" s="37">
        <f t="shared" si="3"/>
        <v>7.6761662632421221E-2</v>
      </c>
      <c r="J19" s="37">
        <f t="shared" si="3"/>
        <v>8.1767131616950331E-2</v>
      </c>
      <c r="K19" s="37">
        <f t="shared" si="3"/>
        <v>8.3773122393092425E-2</v>
      </c>
      <c r="L19" s="37">
        <f t="shared" si="3"/>
        <v>7.9762834346643885E-2</v>
      </c>
      <c r="M19" s="37">
        <f t="shared" si="3"/>
        <v>8.5182004288319818E-2</v>
      </c>
      <c r="N19" s="37">
        <f t="shared" si="3"/>
        <v>8.1123258846627452E-2</v>
      </c>
      <c r="O19" s="37">
        <f t="shared" si="3"/>
        <v>8.2788286577840736E-2</v>
      </c>
      <c r="P19" s="37">
        <f t="shared" si="3"/>
        <v>9.4577760599479546E-2</v>
      </c>
      <c r="Q19" s="37">
        <f>SUM(E19:P19)</f>
        <v>0.99999999999999978</v>
      </c>
    </row>
    <row r="20" spans="1:17">
      <c r="A20" s="38">
        <f t="shared" si="0"/>
        <v>12</v>
      </c>
      <c r="B20" s="38"/>
      <c r="C20" s="39"/>
      <c r="D20" s="38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ht="13.8" thickBot="1">
      <c r="A21" s="38">
        <f t="shared" si="0"/>
        <v>13</v>
      </c>
      <c r="B21" s="106" t="s">
        <v>92</v>
      </c>
      <c r="C21" s="107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ht="13.8" thickTop="1">
      <c r="A22" s="38">
        <f t="shared" si="0"/>
        <v>14</v>
      </c>
      <c r="B22" s="38"/>
      <c r="C22" s="39" t="str">
        <f>C10</f>
        <v>Weather-Normalized kWh Sales (Oct15-Sep16)</v>
      </c>
      <c r="D22" s="36" t="s">
        <v>47</v>
      </c>
      <c r="E22" s="112" t="s">
        <v>141</v>
      </c>
      <c r="F22" s="112" t="s">
        <v>141</v>
      </c>
      <c r="G22" s="112" t="s">
        <v>141</v>
      </c>
      <c r="H22" s="112" t="s">
        <v>141</v>
      </c>
      <c r="I22" s="112" t="s">
        <v>141</v>
      </c>
      <c r="J22" s="112" t="s">
        <v>141</v>
      </c>
      <c r="K22" s="112" t="s">
        <v>141</v>
      </c>
      <c r="L22" s="112" t="s">
        <v>141</v>
      </c>
      <c r="M22" s="112" t="s">
        <v>141</v>
      </c>
      <c r="N22" s="112" t="s">
        <v>141</v>
      </c>
      <c r="O22" s="112" t="s">
        <v>141</v>
      </c>
      <c r="P22" s="112" t="s">
        <v>141</v>
      </c>
      <c r="Q22" s="112" t="s">
        <v>141</v>
      </c>
    </row>
    <row r="23" spans="1:17" ht="13.8" thickBot="1">
      <c r="A23" s="38">
        <f t="shared" si="0"/>
        <v>15</v>
      </c>
      <c r="B23" s="38"/>
      <c r="C23" s="39" t="s">
        <v>86</v>
      </c>
      <c r="D23" s="36" t="s">
        <v>93</v>
      </c>
      <c r="E23" s="113" t="s">
        <v>141</v>
      </c>
      <c r="F23" s="114" t="s">
        <v>141</v>
      </c>
      <c r="G23" s="114" t="s">
        <v>141</v>
      </c>
      <c r="H23" s="114" t="s">
        <v>141</v>
      </c>
      <c r="I23" s="114" t="s">
        <v>141</v>
      </c>
      <c r="J23" s="114" t="s">
        <v>141</v>
      </c>
      <c r="K23" s="114" t="s">
        <v>141</v>
      </c>
      <c r="L23" s="114" t="s">
        <v>141</v>
      </c>
      <c r="M23" s="114" t="s">
        <v>141</v>
      </c>
      <c r="N23" s="114" t="s">
        <v>141</v>
      </c>
      <c r="O23" s="114" t="s">
        <v>141</v>
      </c>
      <c r="P23" s="114" t="s">
        <v>141</v>
      </c>
      <c r="Q23" s="114" t="s">
        <v>141</v>
      </c>
    </row>
    <row r="24" spans="1:17" ht="13.8" thickTop="1">
      <c r="A24" s="38">
        <f t="shared" si="0"/>
        <v>16</v>
      </c>
      <c r="B24" s="38"/>
      <c r="C24" s="39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>
      <c r="A25" s="38">
        <f t="shared" si="0"/>
        <v>17</v>
      </c>
      <c r="B25" s="106" t="s">
        <v>94</v>
      </c>
      <c r="C25" s="39"/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4"/>
    </row>
    <row r="26" spans="1:17">
      <c r="A26" s="38">
        <f t="shared" si="0"/>
        <v>18</v>
      </c>
      <c r="B26" s="38"/>
      <c r="C26" s="66" t="s">
        <v>95</v>
      </c>
      <c r="D26" s="36" t="s">
        <v>47</v>
      </c>
      <c r="E26" s="68">
        <v>4124510</v>
      </c>
      <c r="F26" s="68">
        <v>4580440</v>
      </c>
      <c r="G26" s="68">
        <v>4075397</v>
      </c>
      <c r="H26" s="68">
        <v>3571063</v>
      </c>
      <c r="I26" s="68">
        <v>2869862</v>
      </c>
      <c r="J26" s="68">
        <v>3034455</v>
      </c>
      <c r="K26" s="68">
        <v>3140898</v>
      </c>
      <c r="L26" s="68">
        <v>3102167</v>
      </c>
      <c r="M26" s="68">
        <v>3338039</v>
      </c>
      <c r="N26" s="68">
        <v>3507956</v>
      </c>
      <c r="O26" s="68">
        <v>3989441</v>
      </c>
      <c r="P26" s="68">
        <v>4495958</v>
      </c>
      <c r="Q26" s="40">
        <f>SUM(E26:P26)</f>
        <v>43830186</v>
      </c>
    </row>
    <row r="27" spans="1:17">
      <c r="A27" s="38">
        <f t="shared" si="0"/>
        <v>19</v>
      </c>
      <c r="B27" s="38"/>
      <c r="C27" s="39" t="s">
        <v>86</v>
      </c>
      <c r="D27" s="36" t="s">
        <v>96</v>
      </c>
      <c r="E27" s="37">
        <f t="shared" ref="E27:P27" si="4">E26/$Q26</f>
        <v>9.4102041912393436E-2</v>
      </c>
      <c r="F27" s="37">
        <f t="shared" si="4"/>
        <v>0.10450423368041377</v>
      </c>
      <c r="G27" s="37">
        <f t="shared" si="4"/>
        <v>9.2981512786644349E-2</v>
      </c>
      <c r="H27" s="37">
        <f t="shared" si="4"/>
        <v>8.147496795929636E-2</v>
      </c>
      <c r="I27" s="37">
        <f t="shared" si="4"/>
        <v>6.5476838268493778E-2</v>
      </c>
      <c r="J27" s="37">
        <f t="shared" si="4"/>
        <v>6.9232081287540048E-2</v>
      </c>
      <c r="K27" s="37">
        <f t="shared" si="4"/>
        <v>7.1660613076111518E-2</v>
      </c>
      <c r="L27" s="37">
        <f t="shared" si="4"/>
        <v>7.077695266910343E-2</v>
      </c>
      <c r="M27" s="37">
        <f t="shared" si="4"/>
        <v>7.6158449339001205E-2</v>
      </c>
      <c r="N27" s="37">
        <f t="shared" si="4"/>
        <v>8.0035161155829912E-2</v>
      </c>
      <c r="O27" s="37">
        <f t="shared" si="4"/>
        <v>9.1020398590140592E-2</v>
      </c>
      <c r="P27" s="37">
        <f t="shared" si="4"/>
        <v>0.10257674927503159</v>
      </c>
      <c r="Q27" s="37">
        <f>SUM(E27:P27)</f>
        <v>0.99999999999999978</v>
      </c>
    </row>
    <row r="28" spans="1:17">
      <c r="A28" s="38">
        <f t="shared" si="0"/>
        <v>20</v>
      </c>
      <c r="B28" s="38"/>
      <c r="C28" s="39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>
      <c r="A29" s="38">
        <f t="shared" si="0"/>
        <v>21</v>
      </c>
      <c r="B29" s="106" t="s">
        <v>97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>
      <c r="A30" s="38">
        <f t="shared" si="0"/>
        <v>22</v>
      </c>
      <c r="B30" s="38"/>
      <c r="C30" s="66" t="str">
        <f>C26</f>
        <v>Demand Charge Revenue (Oct15-Sep16)</v>
      </c>
      <c r="D30" s="36" t="s">
        <v>47</v>
      </c>
      <c r="E30" s="68">
        <v>2675513</v>
      </c>
      <c r="F30" s="68">
        <v>3200834</v>
      </c>
      <c r="G30" s="68">
        <v>2846695</v>
      </c>
      <c r="H30" s="68">
        <v>2360400</v>
      </c>
      <c r="I30" s="68">
        <v>2009941</v>
      </c>
      <c r="J30" s="68">
        <v>2096896</v>
      </c>
      <c r="K30" s="68">
        <v>1943054</v>
      </c>
      <c r="L30" s="68">
        <v>2670559</v>
      </c>
      <c r="M30" s="68">
        <v>2154803</v>
      </c>
      <c r="N30" s="68">
        <v>2410628</v>
      </c>
      <c r="O30" s="68">
        <v>2603965</v>
      </c>
      <c r="P30" s="68">
        <v>3388035</v>
      </c>
      <c r="Q30" s="40">
        <f>SUM(E30:P30)</f>
        <v>30361323</v>
      </c>
    </row>
    <row r="31" spans="1:17">
      <c r="A31" s="38">
        <f t="shared" si="0"/>
        <v>23</v>
      </c>
      <c r="B31" s="38"/>
      <c r="C31" s="39" t="s">
        <v>86</v>
      </c>
      <c r="D31" s="36" t="s">
        <v>98</v>
      </c>
      <c r="E31" s="37">
        <f t="shared" ref="E31:P31" si="5">E30/$Q30</f>
        <v>8.8122411529958686E-2</v>
      </c>
      <c r="F31" s="37">
        <f t="shared" si="5"/>
        <v>0.10542472078703553</v>
      </c>
      <c r="G31" s="37">
        <f t="shared" si="5"/>
        <v>9.3760571632533929E-2</v>
      </c>
      <c r="H31" s="37">
        <f t="shared" si="5"/>
        <v>7.7743647732346835E-2</v>
      </c>
      <c r="I31" s="37">
        <f t="shared" si="5"/>
        <v>6.6200705417217814E-2</v>
      </c>
      <c r="J31" s="37">
        <f t="shared" si="5"/>
        <v>6.906471104701202E-2</v>
      </c>
      <c r="K31" s="37">
        <f t="shared" si="5"/>
        <v>6.3997672301697783E-2</v>
      </c>
      <c r="L31" s="37">
        <f t="shared" si="5"/>
        <v>8.7959243409781576E-2</v>
      </c>
      <c r="M31" s="37">
        <f t="shared" si="5"/>
        <v>7.0971973125150051E-2</v>
      </c>
      <c r="N31" s="37">
        <f t="shared" si="5"/>
        <v>7.9397989343218012E-2</v>
      </c>
      <c r="O31" s="37">
        <f t="shared" si="5"/>
        <v>8.5765860730113774E-2</v>
      </c>
      <c r="P31" s="37">
        <f t="shared" si="5"/>
        <v>0.11159049294393396</v>
      </c>
      <c r="Q31" s="37">
        <f>SUM(E31:P31)</f>
        <v>1</v>
      </c>
    </row>
    <row r="32" spans="1:17">
      <c r="A32" s="38">
        <f t="shared" si="0"/>
        <v>24</v>
      </c>
      <c r="B32" s="38"/>
      <c r="C32" s="39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>
      <c r="A33" s="38">
        <f t="shared" si="0"/>
        <v>25</v>
      </c>
      <c r="B33" s="105" t="s">
        <v>99</v>
      </c>
      <c r="C33" s="107"/>
      <c r="D33" s="38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>
      <c r="A34" s="38">
        <f t="shared" si="0"/>
        <v>26</v>
      </c>
      <c r="B34" s="106" t="str">
        <f>B9</f>
        <v>Schedule 7</v>
      </c>
      <c r="C34" s="107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>
      <c r="A35" s="38">
        <f t="shared" si="0"/>
        <v>27</v>
      </c>
      <c r="B35" s="38"/>
      <c r="C35" s="39" t="s">
        <v>100</v>
      </c>
      <c r="D35" s="38" t="s">
        <v>101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108">
        <f>'JAP-33 Page 2 (C)'!D14</f>
        <v>338.24</v>
      </c>
    </row>
    <row r="36" spans="1:17">
      <c r="A36" s="38">
        <f t="shared" si="0"/>
        <v>28</v>
      </c>
      <c r="B36" s="38"/>
      <c r="C36" s="39" t="s">
        <v>99</v>
      </c>
      <c r="D36" s="38" t="str">
        <f>"("&amp;A$11&amp;") x ("&amp;A35&amp;")"</f>
        <v>(3) x (27)</v>
      </c>
      <c r="E36" s="109">
        <f>$Q35*E$11</f>
        <v>39.705022547074734</v>
      </c>
      <c r="F36" s="109">
        <f t="shared" ref="F36:P36" si="6">$Q35*F$11</f>
        <v>33.651623988077588</v>
      </c>
      <c r="G36" s="109">
        <f t="shared" si="6"/>
        <v>32.42785619528776</v>
      </c>
      <c r="H36" s="109">
        <f t="shared" si="6"/>
        <v>25.77912777289902</v>
      </c>
      <c r="I36" s="109">
        <f t="shared" si="6"/>
        <v>23.177631468995049</v>
      </c>
      <c r="J36" s="109">
        <f t="shared" si="6"/>
        <v>20.039458497261652</v>
      </c>
      <c r="K36" s="109">
        <f t="shared" si="6"/>
        <v>22.454416805044055</v>
      </c>
      <c r="L36" s="109">
        <f t="shared" si="6"/>
        <v>21.760945193754036</v>
      </c>
      <c r="M36" s="109">
        <f t="shared" si="6"/>
        <v>19.936490399666706</v>
      </c>
      <c r="N36" s="109">
        <f t="shared" si="6"/>
        <v>25.536662124147881</v>
      </c>
      <c r="O36" s="109">
        <f t="shared" si="6"/>
        <v>33.316219761605382</v>
      </c>
      <c r="P36" s="109">
        <f t="shared" si="6"/>
        <v>40.454545246186193</v>
      </c>
      <c r="Q36" s="108">
        <f>SUM(E36:P36)</f>
        <v>338.24000000000007</v>
      </c>
    </row>
    <row r="37" spans="1:17">
      <c r="A37" s="38">
        <f t="shared" si="0"/>
        <v>29</v>
      </c>
      <c r="B37" s="38"/>
      <c r="C37" s="39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108"/>
    </row>
    <row r="38" spans="1:17">
      <c r="A38" s="38">
        <f t="shared" si="0"/>
        <v>30</v>
      </c>
      <c r="B38" s="106" t="str">
        <f>B13</f>
        <v>Schedules 8 &amp; 24</v>
      </c>
      <c r="C38" s="107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108"/>
    </row>
    <row r="39" spans="1:17">
      <c r="A39" s="38">
        <f t="shared" si="0"/>
        <v>31</v>
      </c>
      <c r="B39" s="38"/>
      <c r="C39" s="39" t="s">
        <v>100</v>
      </c>
      <c r="D39" s="38" t="str">
        <f>$D$35</f>
        <v>JAP-33 Page 2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108">
        <f>'JAP-33 Page 2 (C)'!E14</f>
        <v>723.26</v>
      </c>
    </row>
    <row r="40" spans="1:17">
      <c r="A40" s="38">
        <f t="shared" si="0"/>
        <v>32</v>
      </c>
      <c r="B40" s="38"/>
      <c r="C40" s="39" t="s">
        <v>99</v>
      </c>
      <c r="D40" s="38" t="str">
        <f>"("&amp;A$15&amp;") x ("&amp;A39&amp;")"</f>
        <v>(7) x (31)</v>
      </c>
      <c r="E40" s="109">
        <f>$Q39*E$15</f>
        <v>73.074182429199027</v>
      </c>
      <c r="F40" s="109">
        <f t="shared" ref="F40:P40" si="7">$Q39*F$15</f>
        <v>59.435600249496609</v>
      </c>
      <c r="G40" s="109">
        <f t="shared" si="7"/>
        <v>65.768692598314502</v>
      </c>
      <c r="H40" s="109">
        <f t="shared" si="7"/>
        <v>52.966038134265276</v>
      </c>
      <c r="I40" s="109">
        <f t="shared" si="7"/>
        <v>57.117799669369404</v>
      </c>
      <c r="J40" s="109">
        <f t="shared" si="7"/>
        <v>52.955833375159436</v>
      </c>
      <c r="K40" s="109">
        <f t="shared" si="7"/>
        <v>58.472845657566531</v>
      </c>
      <c r="L40" s="109">
        <f t="shared" si="7"/>
        <v>60.974311307512266</v>
      </c>
      <c r="M40" s="109">
        <f t="shared" si="7"/>
        <v>56.039515002501496</v>
      </c>
      <c r="N40" s="109">
        <f>$Q39*N$15</f>
        <v>55.967623128556255</v>
      </c>
      <c r="O40" s="109">
        <f t="shared" si="7"/>
        <v>60.648237027228497</v>
      </c>
      <c r="P40" s="109">
        <f t="shared" si="7"/>
        <v>69.839321420830672</v>
      </c>
      <c r="Q40" s="108">
        <f>SUM(E40:P40)</f>
        <v>723.25999999999988</v>
      </c>
    </row>
    <row r="41" spans="1:17">
      <c r="A41" s="38">
        <f t="shared" si="0"/>
        <v>33</v>
      </c>
      <c r="B41" s="38"/>
      <c r="C41" s="39"/>
      <c r="D41" s="110"/>
      <c r="E41" s="38"/>
      <c r="F41" s="38"/>
      <c r="G41" s="38"/>
      <c r="H41" s="38"/>
      <c r="I41" s="39"/>
      <c r="J41" s="39"/>
      <c r="K41" s="39"/>
      <c r="L41" s="39"/>
      <c r="M41" s="39"/>
      <c r="N41" s="39"/>
      <c r="O41" s="39"/>
      <c r="P41" s="39"/>
      <c r="Q41" s="108"/>
    </row>
    <row r="42" spans="1:17">
      <c r="A42" s="38">
        <f t="shared" si="0"/>
        <v>34</v>
      </c>
      <c r="B42" s="106" t="str">
        <f>B17</f>
        <v>Schedules 7A, 11, 25, 29, 35 &amp; 43</v>
      </c>
      <c r="C42" s="107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108"/>
    </row>
    <row r="43" spans="1:17">
      <c r="A43" s="38">
        <f t="shared" si="0"/>
        <v>35</v>
      </c>
      <c r="B43" s="38"/>
      <c r="C43" s="39" t="s">
        <v>100</v>
      </c>
      <c r="D43" s="38" t="str">
        <f>$D$35</f>
        <v>JAP-33 Page 2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108">
        <f>'JAP-33 Page 2 (C)'!F14</f>
        <v>11820.32</v>
      </c>
    </row>
    <row r="44" spans="1:17">
      <c r="A44" s="38">
        <f t="shared" si="0"/>
        <v>36</v>
      </c>
      <c r="B44" s="38"/>
      <c r="C44" s="39" t="s">
        <v>99</v>
      </c>
      <c r="D44" s="38" t="str">
        <f>"("&amp;A$19&amp;") x ("&amp;A43&amp;")"</f>
        <v>(11) x (35)</v>
      </c>
      <c r="E44" s="109">
        <f t="shared" ref="E44:P44" si="8">$Q43*E$19</f>
        <v>1062.472030158558</v>
      </c>
      <c r="F44" s="109">
        <f t="shared" si="8"/>
        <v>973.84717959505144</v>
      </c>
      <c r="G44" s="109">
        <f t="shared" si="8"/>
        <v>1066.2668638839962</v>
      </c>
      <c r="H44" s="109">
        <f t="shared" si="8"/>
        <v>848.52064624051866</v>
      </c>
      <c r="I44" s="109">
        <f t="shared" si="8"/>
        <v>907.34741604726116</v>
      </c>
      <c r="J44" s="109">
        <f t="shared" si="8"/>
        <v>966.51366119447027</v>
      </c>
      <c r="K44" s="109">
        <f t="shared" si="8"/>
        <v>990.22511408551827</v>
      </c>
      <c r="L44" s="109">
        <f t="shared" si="8"/>
        <v>942.82222608432164</v>
      </c>
      <c r="M44" s="109">
        <f t="shared" si="8"/>
        <v>1006.8785489293125</v>
      </c>
      <c r="N44" s="109">
        <f t="shared" si="8"/>
        <v>958.90287900996736</v>
      </c>
      <c r="O44" s="109">
        <f t="shared" si="8"/>
        <v>978.58403960178237</v>
      </c>
      <c r="P44" s="109">
        <f t="shared" si="8"/>
        <v>1117.93939516924</v>
      </c>
      <c r="Q44" s="108">
        <f>SUM(E44:P44)</f>
        <v>11820.319999999998</v>
      </c>
    </row>
    <row r="45" spans="1:17">
      <c r="A45" s="38">
        <f t="shared" si="0"/>
        <v>37</v>
      </c>
      <c r="B45" s="107"/>
      <c r="C45" s="107"/>
      <c r="D45" s="111"/>
      <c r="E45" s="111"/>
      <c r="F45" s="111"/>
      <c r="G45" s="111"/>
      <c r="H45" s="111"/>
      <c r="I45" s="107"/>
      <c r="J45" s="107"/>
      <c r="K45" s="107"/>
      <c r="L45" s="107"/>
      <c r="M45" s="107"/>
      <c r="N45" s="107"/>
      <c r="O45" s="107"/>
      <c r="P45" s="107"/>
      <c r="Q45" s="107"/>
    </row>
    <row r="46" spans="1:17" ht="13.8" thickBot="1">
      <c r="A46" s="38">
        <f t="shared" si="0"/>
        <v>38</v>
      </c>
      <c r="B46" s="106" t="str">
        <f>B21</f>
        <v>Schedules 40, 46 &amp; 49</v>
      </c>
      <c r="C46" s="107"/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108"/>
    </row>
    <row r="47" spans="1:17" ht="14.4" thickTop="1" thickBot="1">
      <c r="A47" s="38">
        <f t="shared" si="0"/>
        <v>39</v>
      </c>
      <c r="B47" s="38"/>
      <c r="C47" s="39" t="s">
        <v>100</v>
      </c>
      <c r="D47" s="38" t="str">
        <f>$D$35</f>
        <v>JAP-33 Page 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116" t="str">
        <f>'JAP-33 Page 2 (C)'!G14</f>
        <v>████████</v>
      </c>
    </row>
    <row r="48" spans="1:17" ht="14.4" thickTop="1" thickBot="1">
      <c r="A48" s="38">
        <f t="shared" si="0"/>
        <v>40</v>
      </c>
      <c r="B48" s="38"/>
      <c r="C48" s="39" t="s">
        <v>99</v>
      </c>
      <c r="D48" s="38" t="str">
        <f>"("&amp;A$23&amp;") x ("&amp;A47&amp;")"</f>
        <v>(15) x (39)</v>
      </c>
      <c r="E48" s="115" t="s">
        <v>141</v>
      </c>
      <c r="F48" s="115" t="s">
        <v>141</v>
      </c>
      <c r="G48" s="115" t="s">
        <v>141</v>
      </c>
      <c r="H48" s="115" t="s">
        <v>141</v>
      </c>
      <c r="I48" s="115" t="s">
        <v>141</v>
      </c>
      <c r="J48" s="115" t="s">
        <v>141</v>
      </c>
      <c r="K48" s="115" t="s">
        <v>141</v>
      </c>
      <c r="L48" s="115" t="s">
        <v>141</v>
      </c>
      <c r="M48" s="115" t="s">
        <v>141</v>
      </c>
      <c r="N48" s="115" t="s">
        <v>141</v>
      </c>
      <c r="O48" s="115" t="s">
        <v>141</v>
      </c>
      <c r="P48" s="115" t="s">
        <v>141</v>
      </c>
      <c r="Q48" s="115" t="s">
        <v>141</v>
      </c>
    </row>
    <row r="49" spans="1:17" ht="13.8" thickTop="1">
      <c r="A49" s="38">
        <f t="shared" si="0"/>
        <v>41</v>
      </c>
      <c r="B49" s="107"/>
      <c r="C49" s="107"/>
      <c r="D49" s="111"/>
      <c r="E49" s="111"/>
      <c r="F49" s="111"/>
      <c r="G49" s="111"/>
      <c r="H49" s="111"/>
      <c r="I49" s="107"/>
      <c r="J49" s="107"/>
      <c r="K49" s="107"/>
      <c r="L49" s="107"/>
      <c r="M49" s="107"/>
      <c r="N49" s="107"/>
      <c r="O49" s="107"/>
      <c r="P49" s="107"/>
      <c r="Q49" s="107"/>
    </row>
    <row r="50" spans="1:17">
      <c r="A50" s="38">
        <f t="shared" si="0"/>
        <v>42</v>
      </c>
      <c r="B50" s="106" t="str">
        <f>B25</f>
        <v>Schedules 12 &amp; 26</v>
      </c>
      <c r="C50" s="107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108"/>
    </row>
    <row r="51" spans="1:17">
      <c r="A51" s="38">
        <f t="shared" si="0"/>
        <v>43</v>
      </c>
      <c r="B51" s="38"/>
      <c r="C51" s="39" t="s">
        <v>100</v>
      </c>
      <c r="D51" s="38" t="str">
        <f>$D$35</f>
        <v>JAP-33 Page 2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108">
        <f>'JAP-33 Page 2 (C)'!H14</f>
        <v>60091.03</v>
      </c>
    </row>
    <row r="52" spans="1:17">
      <c r="A52" s="38">
        <f t="shared" si="0"/>
        <v>44</v>
      </c>
      <c r="B52" s="38"/>
      <c r="C52" s="39" t="s">
        <v>99</v>
      </c>
      <c r="D52" s="38" t="str">
        <f>"("&amp;A$27&amp;") x ("&amp;A51&amp;")"</f>
        <v>(19) x (43)</v>
      </c>
      <c r="E52" s="109">
        <f t="shared" ref="E52:P52" si="9">$Q51*E$27</f>
        <v>5654.6886236188911</v>
      </c>
      <c r="F52" s="109">
        <f t="shared" si="9"/>
        <v>6279.7670412167545</v>
      </c>
      <c r="G52" s="109">
        <f t="shared" si="9"/>
        <v>5587.354874307629</v>
      </c>
      <c r="H52" s="109">
        <f t="shared" si="9"/>
        <v>4895.9147438911159</v>
      </c>
      <c r="I52" s="109">
        <f t="shared" si="9"/>
        <v>3934.5706526972076</v>
      </c>
      <c r="J52" s="109">
        <f t="shared" si="9"/>
        <v>4160.2270736120072</v>
      </c>
      <c r="K52" s="109">
        <f t="shared" si="9"/>
        <v>4306.160050175009</v>
      </c>
      <c r="L52" s="109">
        <f t="shared" si="9"/>
        <v>4253.059986147674</v>
      </c>
      <c r="M52" s="109">
        <f t="shared" si="9"/>
        <v>4576.4396639834013</v>
      </c>
      <c r="N52" s="109">
        <f t="shared" si="9"/>
        <v>4809.3952700698101</v>
      </c>
      <c r="O52" s="109">
        <f t="shared" si="9"/>
        <v>5469.5095022920959</v>
      </c>
      <c r="P52" s="109">
        <f t="shared" si="9"/>
        <v>6163.9425179884011</v>
      </c>
      <c r="Q52" s="108">
        <f>SUM(E52:P52)</f>
        <v>60091.029999999992</v>
      </c>
    </row>
    <row r="53" spans="1:17">
      <c r="A53" s="38">
        <f t="shared" si="0"/>
        <v>45</v>
      </c>
      <c r="B53" s="107"/>
      <c r="C53" s="107"/>
      <c r="D53" s="111"/>
      <c r="E53" s="111"/>
      <c r="F53" s="111"/>
      <c r="G53" s="111"/>
      <c r="H53" s="111"/>
      <c r="I53" s="107"/>
      <c r="J53" s="107"/>
      <c r="K53" s="107"/>
      <c r="L53" s="107"/>
      <c r="M53" s="107"/>
      <c r="N53" s="107"/>
      <c r="O53" s="107"/>
      <c r="P53" s="107"/>
      <c r="Q53" s="107"/>
    </row>
    <row r="54" spans="1:17">
      <c r="A54" s="38">
        <f t="shared" si="0"/>
        <v>46</v>
      </c>
      <c r="B54" s="106" t="str">
        <f>B29</f>
        <v>Schedules 10 &amp; 31</v>
      </c>
      <c r="C54" s="107"/>
      <c r="D54" s="3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8"/>
    </row>
    <row r="55" spans="1:17">
      <c r="A55" s="38">
        <f t="shared" si="0"/>
        <v>47</v>
      </c>
      <c r="B55" s="38"/>
      <c r="C55" s="39" t="s">
        <v>100</v>
      </c>
      <c r="D55" s="38" t="str">
        <f>$D$35</f>
        <v>JAP-33 Page 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108">
        <f>'JAP-33 Page 2 (C)'!I14</f>
        <v>65283.95</v>
      </c>
    </row>
    <row r="56" spans="1:17">
      <c r="A56" s="38">
        <f t="shared" si="0"/>
        <v>48</v>
      </c>
      <c r="B56" s="38"/>
      <c r="C56" s="39" t="s">
        <v>99</v>
      </c>
      <c r="D56" s="38" t="str">
        <f>"("&amp;A$31&amp;") x ("&amp;A55&amp;")"</f>
        <v>(23) x (47)</v>
      </c>
      <c r="E56" s="109">
        <f t="shared" ref="E56:P56" si="10">$Q55*E$31</f>
        <v>5752.9791082012462</v>
      </c>
      <c r="F56" s="109">
        <f t="shared" si="10"/>
        <v>6882.5422006247882</v>
      </c>
      <c r="G56" s="109">
        <f t="shared" si="10"/>
        <v>6121.060470429763</v>
      </c>
      <c r="H56" s="109">
        <f t="shared" si="10"/>
        <v>5075.4124113761436</v>
      </c>
      <c r="I56" s="109">
        <f t="shared" si="10"/>
        <v>4321.8435424223771</v>
      </c>
      <c r="J56" s="109">
        <f t="shared" si="10"/>
        <v>4508.8171427575799</v>
      </c>
      <c r="K56" s="109">
        <f t="shared" si="10"/>
        <v>4178.0208386604227</v>
      </c>
      <c r="L56" s="109">
        <f t="shared" si="10"/>
        <v>5742.3268488020094</v>
      </c>
      <c r="M56" s="109">
        <f t="shared" si="10"/>
        <v>4633.3307449036392</v>
      </c>
      <c r="N56" s="109">
        <f t="shared" si="10"/>
        <v>5183.4143663831774</v>
      </c>
      <c r="O56" s="109">
        <f t="shared" si="10"/>
        <v>5599.1341636117113</v>
      </c>
      <c r="P56" s="109">
        <f t="shared" si="10"/>
        <v>7285.0681618271374</v>
      </c>
      <c r="Q56" s="108">
        <f>SUM(E56:P56)</f>
        <v>65283.95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6"/>
  <sheetViews>
    <sheetView view="pageBreakPreview" zoomScale="60" zoomScaleNormal="70" workbookViewId="0">
      <pane xSplit="4" ySplit="7" topLeftCell="E17" activePane="bottomRight" state="frozen"/>
      <selection activeCell="B32" sqref="B32"/>
      <selection pane="topRight" activeCell="B32" sqref="B32"/>
      <selection pane="bottomLeft" activeCell="B32" sqref="B32"/>
      <selection pane="bottomRight" activeCell="A3" sqref="A3:Q3"/>
    </sheetView>
  </sheetViews>
  <sheetFormatPr defaultColWidth="9.109375" defaultRowHeight="13.2"/>
  <cols>
    <col min="1" max="1" width="5.33203125" style="31" customWidth="1"/>
    <col min="2" max="2" width="2.6640625" style="31" customWidth="1"/>
    <col min="3" max="3" width="43.109375" style="31" customWidth="1"/>
    <col min="4" max="4" width="14.109375" style="42" bestFit="1" customWidth="1"/>
    <col min="5" max="7" width="14" style="42" bestFit="1" customWidth="1"/>
    <col min="8" max="8" width="12.33203125" style="42" customWidth="1"/>
    <col min="9" max="14" width="12.33203125" style="31" customWidth="1"/>
    <col min="15" max="16" width="14" style="31" bestFit="1" customWidth="1"/>
    <col min="17" max="18" width="13.88671875" style="31" bestFit="1" customWidth="1"/>
    <col min="19" max="16384" width="9.109375" style="31"/>
  </cols>
  <sheetData>
    <row r="1" spans="1:18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8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8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8">
      <c r="A4" s="10"/>
      <c r="B4" s="10"/>
      <c r="C4" s="10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0"/>
    </row>
    <row r="5" spans="1:18">
      <c r="A5" s="10"/>
      <c r="B5" s="10"/>
      <c r="C5" s="10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10"/>
      <c r="Q5" s="10"/>
    </row>
    <row r="6" spans="1:18" ht="26.4">
      <c r="A6" s="32" t="s">
        <v>67</v>
      </c>
      <c r="B6" s="32"/>
      <c r="C6" s="63"/>
      <c r="D6" s="32" t="s">
        <v>8</v>
      </c>
      <c r="E6" s="33" t="s">
        <v>68</v>
      </c>
      <c r="F6" s="33" t="s">
        <v>69</v>
      </c>
      <c r="G6" s="33" t="s">
        <v>70</v>
      </c>
      <c r="H6" s="33" t="s">
        <v>71</v>
      </c>
      <c r="I6" s="33" t="s">
        <v>72</v>
      </c>
      <c r="J6" s="33" t="s">
        <v>73</v>
      </c>
      <c r="K6" s="33" t="s">
        <v>74</v>
      </c>
      <c r="L6" s="33" t="s">
        <v>75</v>
      </c>
      <c r="M6" s="33" t="s">
        <v>76</v>
      </c>
      <c r="N6" s="33" t="s">
        <v>77</v>
      </c>
      <c r="O6" s="33" t="s">
        <v>78</v>
      </c>
      <c r="P6" s="33" t="s">
        <v>79</v>
      </c>
      <c r="Q6" s="32" t="s">
        <v>80</v>
      </c>
    </row>
    <row r="7" spans="1:18">
      <c r="A7" s="39"/>
      <c r="B7" s="39"/>
      <c r="C7" s="38" t="s">
        <v>16</v>
      </c>
      <c r="D7" s="38" t="s">
        <v>17</v>
      </c>
      <c r="E7" s="38" t="s">
        <v>18</v>
      </c>
      <c r="F7" s="38" t="s">
        <v>19</v>
      </c>
      <c r="G7" s="38" t="s">
        <v>42</v>
      </c>
      <c r="H7" s="38" t="s">
        <v>43</v>
      </c>
      <c r="I7" s="38" t="s">
        <v>22</v>
      </c>
      <c r="J7" s="38" t="s">
        <v>23</v>
      </c>
      <c r="K7" s="38" t="s">
        <v>24</v>
      </c>
      <c r="L7" s="38" t="s">
        <v>25</v>
      </c>
      <c r="M7" s="38" t="s">
        <v>26</v>
      </c>
      <c r="N7" s="38" t="s">
        <v>27</v>
      </c>
      <c r="O7" s="38" t="s">
        <v>28</v>
      </c>
      <c r="P7" s="38" t="s">
        <v>81</v>
      </c>
      <c r="Q7" s="38" t="s">
        <v>82</v>
      </c>
    </row>
    <row r="8" spans="1:18">
      <c r="A8" s="38"/>
      <c r="B8" s="105" t="s">
        <v>83</v>
      </c>
      <c r="C8" s="65"/>
      <c r="D8" s="38"/>
      <c r="E8" s="38"/>
      <c r="F8" s="38"/>
      <c r="G8" s="38"/>
      <c r="H8" s="38"/>
      <c r="I8" s="38"/>
      <c r="J8" s="38"/>
      <c r="K8" s="39"/>
      <c r="L8" s="39"/>
      <c r="M8" s="39"/>
      <c r="N8" s="39"/>
      <c r="O8" s="39"/>
      <c r="P8" s="39"/>
      <c r="Q8" s="39"/>
    </row>
    <row r="9" spans="1:18">
      <c r="A9" s="38">
        <v>1</v>
      </c>
      <c r="B9" s="106" t="s">
        <v>84</v>
      </c>
      <c r="C9" s="10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4"/>
    </row>
    <row r="10" spans="1:18">
      <c r="A10" s="38">
        <f t="shared" ref="A10:A56" si="0">A9+1</f>
        <v>2</v>
      </c>
      <c r="B10" s="38"/>
      <c r="C10" s="39" t="s">
        <v>85</v>
      </c>
      <c r="D10" s="36" t="s">
        <v>47</v>
      </c>
      <c r="E10" s="94">
        <v>1225806465.9287825</v>
      </c>
      <c r="F10" s="94">
        <v>1038920912.9571128</v>
      </c>
      <c r="G10" s="94">
        <v>1001139736.2453095</v>
      </c>
      <c r="H10" s="94">
        <v>795874664.78726423</v>
      </c>
      <c r="I10" s="94">
        <v>715559108.06809902</v>
      </c>
      <c r="J10" s="94">
        <v>618674823.07889044</v>
      </c>
      <c r="K10" s="94">
        <v>693231423.69833016</v>
      </c>
      <c r="L10" s="94">
        <v>671821991.57801056</v>
      </c>
      <c r="M10" s="94">
        <v>615495906.36459756</v>
      </c>
      <c r="N10" s="94">
        <v>788389063.69857621</v>
      </c>
      <c r="O10" s="94">
        <v>1028566034.8299937</v>
      </c>
      <c r="P10" s="94">
        <v>1248946353.8319292</v>
      </c>
      <c r="Q10" s="34">
        <f>SUM(E10:P10)</f>
        <v>10442426485.066895</v>
      </c>
      <c r="R10" s="35"/>
    </row>
    <row r="11" spans="1:18">
      <c r="A11" s="38">
        <f t="shared" si="0"/>
        <v>3</v>
      </c>
      <c r="B11" s="38"/>
      <c r="C11" s="39" t="s">
        <v>86</v>
      </c>
      <c r="D11" s="36" t="s">
        <v>87</v>
      </c>
      <c r="E11" s="37">
        <f t="shared" ref="E11:P11" si="1">E10/$Q10</f>
        <v>0.11738712910085954</v>
      </c>
      <c r="F11" s="37">
        <f t="shared" si="1"/>
        <v>9.949037366390015E-2</v>
      </c>
      <c r="G11" s="37">
        <f t="shared" si="1"/>
        <v>9.5872327918897118E-2</v>
      </c>
      <c r="H11" s="37">
        <f t="shared" si="1"/>
        <v>7.621549128695311E-2</v>
      </c>
      <c r="I11" s="37">
        <f t="shared" si="1"/>
        <v>6.8524217919214314E-2</v>
      </c>
      <c r="J11" s="37">
        <f t="shared" si="1"/>
        <v>5.9246270391620302E-2</v>
      </c>
      <c r="K11" s="37">
        <f t="shared" si="1"/>
        <v>6.638604779163923E-2</v>
      </c>
      <c r="L11" s="37">
        <f t="shared" si="1"/>
        <v>6.4335812422404312E-2</v>
      </c>
      <c r="M11" s="37">
        <f t="shared" si="1"/>
        <v>5.8941847208096927E-2</v>
      </c>
      <c r="N11" s="37">
        <f t="shared" si="1"/>
        <v>7.5498646298923486E-2</v>
      </c>
      <c r="O11" s="37">
        <f t="shared" si="1"/>
        <v>9.8498757573336621E-2</v>
      </c>
      <c r="P11" s="37">
        <f t="shared" si="1"/>
        <v>0.11960307842415502</v>
      </c>
      <c r="Q11" s="37">
        <f>SUM(E11:P11)</f>
        <v>1</v>
      </c>
    </row>
    <row r="12" spans="1:18">
      <c r="A12" s="38">
        <f t="shared" si="0"/>
        <v>4</v>
      </c>
      <c r="B12" s="38"/>
      <c r="C12" s="39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8">
      <c r="A13" s="38">
        <f t="shared" si="0"/>
        <v>5</v>
      </c>
      <c r="B13" s="106" t="s">
        <v>88</v>
      </c>
      <c r="C13" s="107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8">
      <c r="A14" s="38">
        <f t="shared" si="0"/>
        <v>6</v>
      </c>
      <c r="B14" s="38"/>
      <c r="C14" s="39" t="str">
        <f>C10</f>
        <v>Weather-Normalized kWh Sales (Oct15-Sep16)</v>
      </c>
      <c r="D14" s="36" t="s">
        <v>47</v>
      </c>
      <c r="E14" s="94">
        <v>281629411.24406934</v>
      </c>
      <c r="F14" s="94">
        <v>229066033.29324535</v>
      </c>
      <c r="G14" s="94">
        <v>253473902.25955233</v>
      </c>
      <c r="H14" s="94">
        <v>204132207.02314135</v>
      </c>
      <c r="I14" s="94">
        <v>220133181.8939862</v>
      </c>
      <c r="J14" s="94">
        <v>204092877.67037505</v>
      </c>
      <c r="K14" s="94">
        <v>225355557.17316702</v>
      </c>
      <c r="L14" s="94">
        <v>234996257.55218324</v>
      </c>
      <c r="M14" s="94">
        <v>215977450.47437373</v>
      </c>
      <c r="N14" s="94">
        <v>215700377.70449299</v>
      </c>
      <c r="O14" s="94">
        <v>233739560.5283455</v>
      </c>
      <c r="P14" s="94">
        <v>269162189.97716194</v>
      </c>
      <c r="Q14" s="34">
        <f>SUM(E14:P14)</f>
        <v>2787459006.7940941</v>
      </c>
      <c r="R14" s="35"/>
    </row>
    <row r="15" spans="1:18">
      <c r="A15" s="38">
        <f t="shared" si="0"/>
        <v>7</v>
      </c>
      <c r="B15" s="38"/>
      <c r="C15" s="39" t="s">
        <v>86</v>
      </c>
      <c r="D15" s="36" t="s">
        <v>89</v>
      </c>
      <c r="E15" s="37">
        <f t="shared" ref="E15:P15" si="2">E14/$Q14</f>
        <v>0.10103445846472781</v>
      </c>
      <c r="F15" s="37">
        <f t="shared" si="2"/>
        <v>8.2177363948644486E-2</v>
      </c>
      <c r="G15" s="37">
        <f t="shared" si="2"/>
        <v>9.0933678895991063E-2</v>
      </c>
      <c r="H15" s="37">
        <f t="shared" si="2"/>
        <v>7.3232361991905096E-2</v>
      </c>
      <c r="I15" s="37">
        <f t="shared" si="2"/>
        <v>7.8972706453238672E-2</v>
      </c>
      <c r="J15" s="37">
        <f t="shared" si="2"/>
        <v>7.3218252599562314E-2</v>
      </c>
      <c r="K15" s="37">
        <f t="shared" si="2"/>
        <v>8.0846231863460627E-2</v>
      </c>
      <c r="L15" s="37">
        <f t="shared" si="2"/>
        <v>8.4304829947062287E-2</v>
      </c>
      <c r="M15" s="37">
        <f t="shared" si="2"/>
        <v>7.748183917609365E-2</v>
      </c>
      <c r="N15" s="37">
        <f t="shared" si="2"/>
        <v>7.7382439411216239E-2</v>
      </c>
      <c r="O15" s="37">
        <f t="shared" si="2"/>
        <v>8.3853990303941181E-2</v>
      </c>
      <c r="P15" s="37">
        <f t="shared" si="2"/>
        <v>9.6561846944156551E-2</v>
      </c>
      <c r="Q15" s="37">
        <f>SUM(E15:P15)</f>
        <v>1</v>
      </c>
    </row>
    <row r="16" spans="1:18">
      <c r="A16" s="38">
        <f t="shared" si="0"/>
        <v>8</v>
      </c>
      <c r="B16" s="38"/>
      <c r="C16" s="39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>
      <c r="A17" s="38">
        <f t="shared" si="0"/>
        <v>9</v>
      </c>
      <c r="B17" s="106" t="s">
        <v>90</v>
      </c>
      <c r="C17" s="107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4"/>
    </row>
    <row r="18" spans="1:17">
      <c r="A18" s="38">
        <f t="shared" si="0"/>
        <v>10</v>
      </c>
      <c r="B18" s="38"/>
      <c r="C18" s="39" t="str">
        <f>C10</f>
        <v>Weather-Normalized kWh Sales (Oct15-Sep16)</v>
      </c>
      <c r="D18" s="36" t="s">
        <v>47</v>
      </c>
      <c r="E18" s="94">
        <v>266899645.64547846</v>
      </c>
      <c r="F18" s="94">
        <v>244636526.67447519</v>
      </c>
      <c r="G18" s="94">
        <v>267852931.70652598</v>
      </c>
      <c r="H18" s="94">
        <v>213153714.52241391</v>
      </c>
      <c r="I18" s="94">
        <v>227931368.49373269</v>
      </c>
      <c r="J18" s="94">
        <v>242794300.80227262</v>
      </c>
      <c r="K18" s="94">
        <v>248750766.66181687</v>
      </c>
      <c r="L18" s="94">
        <v>236842863.53498957</v>
      </c>
      <c r="M18" s="94">
        <v>252934214.06788689</v>
      </c>
      <c r="N18" s="94">
        <v>240882424.52650315</v>
      </c>
      <c r="O18" s="94">
        <v>245826455.65272796</v>
      </c>
      <c r="P18" s="94">
        <v>280833396.03703481</v>
      </c>
      <c r="Q18" s="34">
        <f>SUM(E18:P18)</f>
        <v>2969338608.3258586</v>
      </c>
    </row>
    <row r="19" spans="1:17">
      <c r="A19" s="38">
        <f t="shared" si="0"/>
        <v>11</v>
      </c>
      <c r="B19" s="38"/>
      <c r="C19" s="39" t="s">
        <v>86</v>
      </c>
      <c r="D19" s="36" t="s">
        <v>91</v>
      </c>
      <c r="E19" s="37">
        <f t="shared" ref="E19:P19" si="3">E18/$Q18</f>
        <v>8.9885217164895531E-2</v>
      </c>
      <c r="F19" s="37">
        <f t="shared" si="3"/>
        <v>8.2387547849385762E-2</v>
      </c>
      <c r="G19" s="37">
        <f t="shared" si="3"/>
        <v>9.0206260395995733E-2</v>
      </c>
      <c r="H19" s="37">
        <f t="shared" si="3"/>
        <v>7.1784913288347407E-2</v>
      </c>
      <c r="I19" s="37">
        <f t="shared" si="3"/>
        <v>7.6761662632421221E-2</v>
      </c>
      <c r="J19" s="37">
        <f t="shared" si="3"/>
        <v>8.1767131616950331E-2</v>
      </c>
      <c r="K19" s="37">
        <f t="shared" si="3"/>
        <v>8.3773122393092425E-2</v>
      </c>
      <c r="L19" s="37">
        <f t="shared" si="3"/>
        <v>7.9762834346643885E-2</v>
      </c>
      <c r="M19" s="37">
        <f t="shared" si="3"/>
        <v>8.5182004288319818E-2</v>
      </c>
      <c r="N19" s="37">
        <f t="shared" si="3"/>
        <v>8.1123258846627452E-2</v>
      </c>
      <c r="O19" s="37">
        <f t="shared" si="3"/>
        <v>8.2788286577840736E-2</v>
      </c>
      <c r="P19" s="37">
        <f t="shared" si="3"/>
        <v>9.4577760599479546E-2</v>
      </c>
      <c r="Q19" s="37">
        <f>SUM(E19:P19)</f>
        <v>0.99999999999999978</v>
      </c>
    </row>
    <row r="20" spans="1:17">
      <c r="A20" s="38">
        <f t="shared" si="0"/>
        <v>12</v>
      </c>
      <c r="B20" s="38"/>
      <c r="C20" s="39"/>
      <c r="D20" s="38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ht="13.8" thickBot="1">
      <c r="A21" s="38">
        <f t="shared" si="0"/>
        <v>13</v>
      </c>
      <c r="B21" s="106" t="s">
        <v>92</v>
      </c>
      <c r="C21" s="107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ht="14.4" thickTop="1" thickBot="1">
      <c r="A22" s="38">
        <f t="shared" si="0"/>
        <v>14</v>
      </c>
      <c r="B22" s="38"/>
      <c r="C22" s="39" t="str">
        <f>C10</f>
        <v>Weather-Normalized kWh Sales (Oct15-Sep16)</v>
      </c>
      <c r="D22" s="36" t="s">
        <v>47</v>
      </c>
      <c r="E22" s="112" t="s">
        <v>141</v>
      </c>
      <c r="F22" s="112" t="s">
        <v>141</v>
      </c>
      <c r="G22" s="112" t="s">
        <v>141</v>
      </c>
      <c r="H22" s="112" t="s">
        <v>141</v>
      </c>
      <c r="I22" s="112" t="s">
        <v>141</v>
      </c>
      <c r="J22" s="112" t="s">
        <v>141</v>
      </c>
      <c r="K22" s="112" t="s">
        <v>141</v>
      </c>
      <c r="L22" s="112" t="s">
        <v>141</v>
      </c>
      <c r="M22" s="112" t="s">
        <v>141</v>
      </c>
      <c r="N22" s="112" t="s">
        <v>141</v>
      </c>
      <c r="O22" s="112" t="s">
        <v>141</v>
      </c>
      <c r="P22" s="112" t="s">
        <v>141</v>
      </c>
      <c r="Q22" s="112" t="s">
        <v>141</v>
      </c>
    </row>
    <row r="23" spans="1:17" ht="13.8" thickTop="1">
      <c r="A23" s="38">
        <f t="shared" si="0"/>
        <v>15</v>
      </c>
      <c r="B23" s="38"/>
      <c r="C23" s="39" t="s">
        <v>86</v>
      </c>
      <c r="D23" s="36" t="s">
        <v>93</v>
      </c>
      <c r="E23" s="112" t="s">
        <v>141</v>
      </c>
      <c r="F23" s="112" t="s">
        <v>141</v>
      </c>
      <c r="G23" s="112" t="s">
        <v>141</v>
      </c>
      <c r="H23" s="112" t="s">
        <v>141</v>
      </c>
      <c r="I23" s="112" t="s">
        <v>141</v>
      </c>
      <c r="J23" s="112" t="s">
        <v>141</v>
      </c>
      <c r="K23" s="112" t="s">
        <v>141</v>
      </c>
      <c r="L23" s="112" t="s">
        <v>141</v>
      </c>
      <c r="M23" s="112" t="s">
        <v>141</v>
      </c>
      <c r="N23" s="112" t="s">
        <v>141</v>
      </c>
      <c r="O23" s="112" t="s">
        <v>141</v>
      </c>
      <c r="P23" s="112" t="s">
        <v>141</v>
      </c>
      <c r="Q23" s="112" t="s">
        <v>141</v>
      </c>
    </row>
    <row r="24" spans="1:17">
      <c r="A24" s="38">
        <f t="shared" si="0"/>
        <v>16</v>
      </c>
      <c r="B24" s="38"/>
      <c r="C24" s="39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>
      <c r="A25" s="38">
        <f t="shared" si="0"/>
        <v>17</v>
      </c>
      <c r="B25" s="106" t="s">
        <v>94</v>
      </c>
      <c r="C25" s="39"/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4"/>
    </row>
    <row r="26" spans="1:17">
      <c r="A26" s="38">
        <f t="shared" si="0"/>
        <v>18</v>
      </c>
      <c r="B26" s="38"/>
      <c r="C26" s="66" t="s">
        <v>95</v>
      </c>
      <c r="D26" s="36" t="s">
        <v>47</v>
      </c>
      <c r="E26" s="68">
        <v>4124510</v>
      </c>
      <c r="F26" s="68">
        <v>4580440</v>
      </c>
      <c r="G26" s="68">
        <v>4075397</v>
      </c>
      <c r="H26" s="68">
        <v>3571063</v>
      </c>
      <c r="I26" s="68">
        <v>2869862</v>
      </c>
      <c r="J26" s="68">
        <v>3034455</v>
      </c>
      <c r="K26" s="68">
        <v>3140898</v>
      </c>
      <c r="L26" s="68">
        <v>3102167</v>
      </c>
      <c r="M26" s="68">
        <v>3338039</v>
      </c>
      <c r="N26" s="68">
        <v>3507956</v>
      </c>
      <c r="O26" s="68">
        <v>3989441</v>
      </c>
      <c r="P26" s="68">
        <v>4495958</v>
      </c>
      <c r="Q26" s="40">
        <f>SUM(E26:P26)</f>
        <v>43830186</v>
      </c>
    </row>
    <row r="27" spans="1:17">
      <c r="A27" s="38">
        <f t="shared" si="0"/>
        <v>19</v>
      </c>
      <c r="B27" s="38"/>
      <c r="C27" s="39" t="s">
        <v>86</v>
      </c>
      <c r="D27" s="36" t="s">
        <v>96</v>
      </c>
      <c r="E27" s="37">
        <f t="shared" ref="E27:P27" si="4">E26/$Q26</f>
        <v>9.4102041912393436E-2</v>
      </c>
      <c r="F27" s="37">
        <f t="shared" si="4"/>
        <v>0.10450423368041377</v>
      </c>
      <c r="G27" s="37">
        <f t="shared" si="4"/>
        <v>9.2981512786644349E-2</v>
      </c>
      <c r="H27" s="37">
        <f t="shared" si="4"/>
        <v>8.147496795929636E-2</v>
      </c>
      <c r="I27" s="37">
        <f t="shared" si="4"/>
        <v>6.5476838268493778E-2</v>
      </c>
      <c r="J27" s="37">
        <f t="shared" si="4"/>
        <v>6.9232081287540048E-2</v>
      </c>
      <c r="K27" s="37">
        <f t="shared" si="4"/>
        <v>7.1660613076111518E-2</v>
      </c>
      <c r="L27" s="37">
        <f t="shared" si="4"/>
        <v>7.077695266910343E-2</v>
      </c>
      <c r="M27" s="37">
        <f t="shared" si="4"/>
        <v>7.6158449339001205E-2</v>
      </c>
      <c r="N27" s="37">
        <f t="shared" si="4"/>
        <v>8.0035161155829912E-2</v>
      </c>
      <c r="O27" s="37">
        <f t="shared" si="4"/>
        <v>9.1020398590140592E-2</v>
      </c>
      <c r="P27" s="37">
        <f t="shared" si="4"/>
        <v>0.10257674927503159</v>
      </c>
      <c r="Q27" s="37">
        <f>SUM(E27:P27)</f>
        <v>0.99999999999999978</v>
      </c>
    </row>
    <row r="28" spans="1:17">
      <c r="A28" s="38">
        <f t="shared" si="0"/>
        <v>20</v>
      </c>
      <c r="B28" s="38"/>
      <c r="C28" s="39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>
      <c r="A29" s="38">
        <f t="shared" si="0"/>
        <v>21</v>
      </c>
      <c r="B29" s="106" t="s">
        <v>97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>
      <c r="A30" s="38">
        <f t="shared" si="0"/>
        <v>22</v>
      </c>
      <c r="B30" s="38"/>
      <c r="C30" s="66" t="str">
        <f>C26</f>
        <v>Demand Charge Revenue (Oct15-Sep16)</v>
      </c>
      <c r="D30" s="36" t="s">
        <v>47</v>
      </c>
      <c r="E30" s="68">
        <v>2675513</v>
      </c>
      <c r="F30" s="68">
        <v>3200834</v>
      </c>
      <c r="G30" s="68">
        <v>2846695</v>
      </c>
      <c r="H30" s="68">
        <v>2360400</v>
      </c>
      <c r="I30" s="68">
        <v>2009941</v>
      </c>
      <c r="J30" s="68">
        <v>2096896</v>
      </c>
      <c r="K30" s="68">
        <v>1943054</v>
      </c>
      <c r="L30" s="68">
        <v>2670559</v>
      </c>
      <c r="M30" s="68">
        <v>2154803</v>
      </c>
      <c r="N30" s="68">
        <v>2410628</v>
      </c>
      <c r="O30" s="68">
        <v>2603965</v>
      </c>
      <c r="P30" s="68">
        <v>3388035</v>
      </c>
      <c r="Q30" s="40">
        <f>SUM(E30:P30)</f>
        <v>30361323</v>
      </c>
    </row>
    <row r="31" spans="1:17">
      <c r="A31" s="38">
        <f t="shared" si="0"/>
        <v>23</v>
      </c>
      <c r="B31" s="38"/>
      <c r="C31" s="39" t="s">
        <v>86</v>
      </c>
      <c r="D31" s="36" t="s">
        <v>98</v>
      </c>
      <c r="E31" s="37">
        <f t="shared" ref="E31:P31" si="5">E30/$Q30</f>
        <v>8.8122411529958686E-2</v>
      </c>
      <c r="F31" s="37">
        <f t="shared" si="5"/>
        <v>0.10542472078703553</v>
      </c>
      <c r="G31" s="37">
        <f t="shared" si="5"/>
        <v>9.3760571632533929E-2</v>
      </c>
      <c r="H31" s="37">
        <f t="shared" si="5"/>
        <v>7.7743647732346835E-2</v>
      </c>
      <c r="I31" s="37">
        <f t="shared" si="5"/>
        <v>6.6200705417217814E-2</v>
      </c>
      <c r="J31" s="37">
        <f t="shared" si="5"/>
        <v>6.906471104701202E-2</v>
      </c>
      <c r="K31" s="37">
        <f t="shared" si="5"/>
        <v>6.3997672301697783E-2</v>
      </c>
      <c r="L31" s="37">
        <f t="shared" si="5"/>
        <v>8.7959243409781576E-2</v>
      </c>
      <c r="M31" s="37">
        <f t="shared" si="5"/>
        <v>7.0971973125150051E-2</v>
      </c>
      <c r="N31" s="37">
        <f t="shared" si="5"/>
        <v>7.9397989343218012E-2</v>
      </c>
      <c r="O31" s="37">
        <f t="shared" si="5"/>
        <v>8.5765860730113774E-2</v>
      </c>
      <c r="P31" s="37">
        <f t="shared" si="5"/>
        <v>0.11159049294393396</v>
      </c>
      <c r="Q31" s="37">
        <f>SUM(E31:P31)</f>
        <v>1</v>
      </c>
    </row>
    <row r="32" spans="1:17">
      <c r="A32" s="38">
        <f t="shared" si="0"/>
        <v>24</v>
      </c>
      <c r="B32" s="38"/>
      <c r="C32" s="39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>
      <c r="A33" s="38">
        <f t="shared" si="0"/>
        <v>25</v>
      </c>
      <c r="B33" s="105" t="s">
        <v>103</v>
      </c>
      <c r="C33" s="107"/>
      <c r="D33" s="38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>
      <c r="A34" s="38">
        <f t="shared" si="0"/>
        <v>26</v>
      </c>
      <c r="B34" s="106" t="str">
        <f>B9</f>
        <v>Schedule 7</v>
      </c>
      <c r="C34" s="107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>
      <c r="A35" s="38">
        <f t="shared" si="0"/>
        <v>27</v>
      </c>
      <c r="B35" s="38"/>
      <c r="C35" s="39" t="s">
        <v>104</v>
      </c>
      <c r="D35" s="38" t="s">
        <v>101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108">
        <f>'JAP-33 Page 2 (C)'!D20</f>
        <v>322.95</v>
      </c>
    </row>
    <row r="36" spans="1:17">
      <c r="A36" s="38">
        <f t="shared" si="0"/>
        <v>28</v>
      </c>
      <c r="B36" s="38"/>
      <c r="C36" s="39" t="s">
        <v>105</v>
      </c>
      <c r="D36" s="38" t="str">
        <f>"("&amp;A$11&amp;") x ("&amp;A35&amp;")"</f>
        <v>(3) x (27)</v>
      </c>
      <c r="E36" s="109">
        <f>$Q35*E$11</f>
        <v>37.910173343122587</v>
      </c>
      <c r="F36" s="109">
        <f t="shared" ref="F36:P36" si="6">$Q35*F$11</f>
        <v>32.130416174756554</v>
      </c>
      <c r="G36" s="109">
        <f t="shared" si="6"/>
        <v>30.961968301407822</v>
      </c>
      <c r="H36" s="109">
        <f t="shared" si="6"/>
        <v>24.613792911121507</v>
      </c>
      <c r="I36" s="109">
        <f t="shared" si="6"/>
        <v>22.129896177010263</v>
      </c>
      <c r="J36" s="109">
        <f t="shared" si="6"/>
        <v>19.133583022973777</v>
      </c>
      <c r="K36" s="109">
        <f t="shared" si="6"/>
        <v>21.43937413430989</v>
      </c>
      <c r="L36" s="109">
        <f t="shared" si="6"/>
        <v>20.777250621815472</v>
      </c>
      <c r="M36" s="109">
        <f t="shared" si="6"/>
        <v>19.035269555854903</v>
      </c>
      <c r="N36" s="109">
        <f t="shared" si="6"/>
        <v>24.382287822237338</v>
      </c>
      <c r="O36" s="109">
        <f t="shared" si="6"/>
        <v>31.810173758309059</v>
      </c>
      <c r="P36" s="109">
        <f t="shared" si="6"/>
        <v>38.625814177080862</v>
      </c>
      <c r="Q36" s="108">
        <f>SUM(E36:P36)</f>
        <v>322.9500000000001</v>
      </c>
    </row>
    <row r="37" spans="1:17">
      <c r="A37" s="38">
        <f t="shared" si="0"/>
        <v>29</v>
      </c>
      <c r="B37" s="38"/>
      <c r="C37" s="39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108"/>
    </row>
    <row r="38" spans="1:17">
      <c r="A38" s="38">
        <f t="shared" si="0"/>
        <v>30</v>
      </c>
      <c r="B38" s="106" t="str">
        <f>B13</f>
        <v>Schedules 8 &amp; 24</v>
      </c>
      <c r="C38" s="107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108"/>
    </row>
    <row r="39" spans="1:17">
      <c r="A39" s="38">
        <f t="shared" si="0"/>
        <v>31</v>
      </c>
      <c r="B39" s="38"/>
      <c r="C39" s="39" t="s">
        <v>104</v>
      </c>
      <c r="D39" s="38" t="str">
        <f>$D$35</f>
        <v>JAP-33 Page 2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108">
        <f>'JAP-33 Page 2 (C)'!E20</f>
        <v>658.55</v>
      </c>
    </row>
    <row r="40" spans="1:17">
      <c r="A40" s="38">
        <f t="shared" si="0"/>
        <v>32</v>
      </c>
      <c r="B40" s="38"/>
      <c r="C40" s="39" t="s">
        <v>105</v>
      </c>
      <c r="D40" s="38" t="str">
        <f>"("&amp;A$15&amp;") x ("&amp;A39&amp;")"</f>
        <v>(7) x (31)</v>
      </c>
      <c r="E40" s="109">
        <f>$Q39*E$15</f>
        <v>66.536242621946485</v>
      </c>
      <c r="F40" s="109">
        <f t="shared" ref="F40:P40" si="7">$Q39*F$15</f>
        <v>54.117903028379821</v>
      </c>
      <c r="G40" s="109">
        <f t="shared" si="7"/>
        <v>59.884374236954912</v>
      </c>
      <c r="H40" s="109">
        <f t="shared" si="7"/>
        <v>48.227171989769097</v>
      </c>
      <c r="I40" s="109">
        <f t="shared" si="7"/>
        <v>52.007475834780323</v>
      </c>
      <c r="J40" s="109">
        <f t="shared" si="7"/>
        <v>48.217880249441755</v>
      </c>
      <c r="K40" s="109">
        <f t="shared" si="7"/>
        <v>53.241285993681991</v>
      </c>
      <c r="L40" s="109">
        <f t="shared" si="7"/>
        <v>55.518945761637866</v>
      </c>
      <c r="M40" s="109">
        <f t="shared" si="7"/>
        <v>51.025665189416472</v>
      </c>
      <c r="N40" s="109">
        <f>$Q39*N$15</f>
        <v>50.960205474256448</v>
      </c>
      <c r="O40" s="109">
        <f t="shared" si="7"/>
        <v>55.222045314660463</v>
      </c>
      <c r="P40" s="109">
        <f t="shared" si="7"/>
        <v>63.590804305074293</v>
      </c>
      <c r="Q40" s="108">
        <f>SUM(E40:P40)</f>
        <v>658.54999999999984</v>
      </c>
    </row>
    <row r="41" spans="1:17">
      <c r="A41" s="38">
        <f t="shared" si="0"/>
        <v>33</v>
      </c>
      <c r="B41" s="38"/>
      <c r="C41" s="39"/>
      <c r="D41" s="110"/>
      <c r="E41" s="38"/>
      <c r="F41" s="38"/>
      <c r="G41" s="38"/>
      <c r="H41" s="38"/>
      <c r="I41" s="39"/>
      <c r="J41" s="39"/>
      <c r="K41" s="39"/>
      <c r="L41" s="39"/>
      <c r="M41" s="39"/>
      <c r="N41" s="39"/>
      <c r="O41" s="39"/>
      <c r="P41" s="39"/>
      <c r="Q41" s="108"/>
    </row>
    <row r="42" spans="1:17">
      <c r="A42" s="38">
        <f t="shared" si="0"/>
        <v>34</v>
      </c>
      <c r="B42" s="106" t="str">
        <f>B17</f>
        <v>Schedules 7A, 11, 25, 29, 35 &amp; 43</v>
      </c>
      <c r="C42" s="107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108"/>
    </row>
    <row r="43" spans="1:17">
      <c r="A43" s="38">
        <f t="shared" si="0"/>
        <v>35</v>
      </c>
      <c r="B43" s="38"/>
      <c r="C43" s="39" t="s">
        <v>104</v>
      </c>
      <c r="D43" s="38" t="str">
        <f>$D$35</f>
        <v>JAP-33 Page 2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108">
        <f>'JAP-33 Page 2 (C)'!F20</f>
        <v>10374.9</v>
      </c>
    </row>
    <row r="44" spans="1:17">
      <c r="A44" s="38">
        <f t="shared" si="0"/>
        <v>36</v>
      </c>
      <c r="B44" s="38"/>
      <c r="C44" s="39" t="s">
        <v>105</v>
      </c>
      <c r="D44" s="38" t="str">
        <f>"("&amp;A$19&amp;") x ("&amp;A43&amp;")"</f>
        <v>(11) x (35)</v>
      </c>
      <c r="E44" s="109">
        <f t="shared" ref="E44:P44" si="8">$Q43*E$19</f>
        <v>932.55013956407458</v>
      </c>
      <c r="F44" s="109">
        <f t="shared" si="8"/>
        <v>854.7625701825923</v>
      </c>
      <c r="G44" s="109">
        <f t="shared" si="8"/>
        <v>935.88093098241609</v>
      </c>
      <c r="H44" s="109">
        <f t="shared" si="8"/>
        <v>744.76129687527543</v>
      </c>
      <c r="I44" s="109">
        <f t="shared" si="8"/>
        <v>796.3945736451069</v>
      </c>
      <c r="J44" s="109">
        <f t="shared" si="8"/>
        <v>848.3258138126979</v>
      </c>
      <c r="K44" s="109">
        <f t="shared" si="8"/>
        <v>869.13776751609453</v>
      </c>
      <c r="L44" s="109">
        <f t="shared" si="8"/>
        <v>827.53143006299558</v>
      </c>
      <c r="M44" s="109">
        <f t="shared" si="8"/>
        <v>883.75477629088925</v>
      </c>
      <c r="N44" s="109">
        <f t="shared" si="8"/>
        <v>841.64569820787517</v>
      </c>
      <c r="O44" s="109">
        <f t="shared" si="8"/>
        <v>858.92019441643981</v>
      </c>
      <c r="P44" s="109">
        <f t="shared" si="8"/>
        <v>981.23480844354026</v>
      </c>
      <c r="Q44" s="108">
        <f>SUM(E44:P44)</f>
        <v>10374.899999999996</v>
      </c>
    </row>
    <row r="45" spans="1:17">
      <c r="A45" s="38">
        <f t="shared" si="0"/>
        <v>37</v>
      </c>
      <c r="B45" s="107"/>
      <c r="C45" s="107"/>
      <c r="D45" s="111"/>
      <c r="E45" s="111"/>
      <c r="F45" s="111"/>
      <c r="G45" s="111"/>
      <c r="H45" s="111"/>
      <c r="I45" s="107"/>
      <c r="J45" s="107"/>
      <c r="K45" s="107"/>
      <c r="L45" s="107"/>
      <c r="M45" s="107"/>
      <c r="N45" s="107"/>
      <c r="O45" s="107"/>
      <c r="P45" s="107"/>
      <c r="Q45" s="107"/>
    </row>
    <row r="46" spans="1:17" ht="13.8" thickBot="1">
      <c r="A46" s="38">
        <f t="shared" si="0"/>
        <v>38</v>
      </c>
      <c r="B46" s="106" t="str">
        <f>B21</f>
        <v>Schedules 40, 46 &amp; 49</v>
      </c>
      <c r="C46" s="107"/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108"/>
    </row>
    <row r="47" spans="1:17" ht="13.8" thickTop="1">
      <c r="A47" s="38">
        <f t="shared" si="0"/>
        <v>39</v>
      </c>
      <c r="B47" s="38"/>
      <c r="C47" s="39" t="s">
        <v>104</v>
      </c>
      <c r="D47" s="38" t="str">
        <f>$D$35</f>
        <v>JAP-33 Page 2</v>
      </c>
      <c r="E47" s="117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9" t="str">
        <f>'JAP-33 Page 2 (C)'!G20</f>
        <v>████████</v>
      </c>
    </row>
    <row r="48" spans="1:17" ht="13.8" thickBot="1">
      <c r="A48" s="38">
        <f t="shared" si="0"/>
        <v>40</v>
      </c>
      <c r="B48" s="38"/>
      <c r="C48" s="39" t="s">
        <v>105</v>
      </c>
      <c r="D48" s="38" t="str">
        <f>"("&amp;A$23&amp;") x ("&amp;A47&amp;")"</f>
        <v>(15) x (39)</v>
      </c>
      <c r="E48" s="120" t="s">
        <v>141</v>
      </c>
      <c r="F48" s="120" t="s">
        <v>141</v>
      </c>
      <c r="G48" s="120" t="s">
        <v>141</v>
      </c>
      <c r="H48" s="120" t="s">
        <v>141</v>
      </c>
      <c r="I48" s="120" t="s">
        <v>141</v>
      </c>
      <c r="J48" s="120" t="s">
        <v>141</v>
      </c>
      <c r="K48" s="120" t="s">
        <v>141</v>
      </c>
      <c r="L48" s="120" t="s">
        <v>141</v>
      </c>
      <c r="M48" s="120" t="s">
        <v>141</v>
      </c>
      <c r="N48" s="120" t="s">
        <v>141</v>
      </c>
      <c r="O48" s="120" t="s">
        <v>141</v>
      </c>
      <c r="P48" s="120" t="s">
        <v>141</v>
      </c>
      <c r="Q48" s="120" t="s">
        <v>141</v>
      </c>
    </row>
    <row r="49" spans="1:17" ht="13.8" thickTop="1">
      <c r="A49" s="38">
        <f t="shared" si="0"/>
        <v>41</v>
      </c>
      <c r="B49" s="107"/>
      <c r="C49" s="107"/>
      <c r="D49" s="111"/>
      <c r="E49" s="111"/>
      <c r="F49" s="111"/>
      <c r="G49" s="111"/>
      <c r="H49" s="111"/>
      <c r="I49" s="107"/>
      <c r="J49" s="107"/>
      <c r="K49" s="107"/>
      <c r="L49" s="107"/>
      <c r="M49" s="107"/>
      <c r="N49" s="107"/>
      <c r="O49" s="107"/>
      <c r="P49" s="107"/>
      <c r="Q49" s="107"/>
    </row>
    <row r="50" spans="1:17">
      <c r="A50" s="38">
        <f t="shared" si="0"/>
        <v>42</v>
      </c>
      <c r="B50" s="106" t="str">
        <f>B25</f>
        <v>Schedules 12 &amp; 26</v>
      </c>
      <c r="C50" s="107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108"/>
    </row>
    <row r="51" spans="1:17">
      <c r="A51" s="38">
        <f t="shared" si="0"/>
        <v>43</v>
      </c>
      <c r="B51" s="38"/>
      <c r="C51" s="39" t="s">
        <v>104</v>
      </c>
      <c r="D51" s="38" t="str">
        <f>$D$35</f>
        <v>JAP-33 Page 2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108">
        <f>'JAP-33 Page 2 (C)'!H20</f>
        <v>63739.45</v>
      </c>
    </row>
    <row r="52" spans="1:17">
      <c r="A52" s="38">
        <f t="shared" si="0"/>
        <v>44</v>
      </c>
      <c r="B52" s="38"/>
      <c r="C52" s="39" t="s">
        <v>105</v>
      </c>
      <c r="D52" s="38" t="str">
        <f>"("&amp;A$27&amp;") x ("&amp;A51&amp;")"</f>
        <v>(19) x (43)</v>
      </c>
      <c r="E52" s="109">
        <f t="shared" ref="E52:P52" si="9">$Q51*E$27</f>
        <v>5998.0123953729053</v>
      </c>
      <c r="F52" s="109">
        <f t="shared" si="9"/>
        <v>6661.042377461049</v>
      </c>
      <c r="G52" s="109">
        <f t="shared" si="9"/>
        <v>5926.590485188678</v>
      </c>
      <c r="H52" s="109">
        <f t="shared" si="9"/>
        <v>5193.169646493172</v>
      </c>
      <c r="I52" s="109">
        <f t="shared" si="9"/>
        <v>4173.4576589727458</v>
      </c>
      <c r="J52" s="109">
        <f t="shared" si="9"/>
        <v>4412.8147836230946</v>
      </c>
      <c r="K52" s="109">
        <f t="shared" si="9"/>
        <v>4567.6080641341559</v>
      </c>
      <c r="L52" s="109">
        <f t="shared" si="9"/>
        <v>4511.2840358046842</v>
      </c>
      <c r="M52" s="109">
        <f t="shared" si="9"/>
        <v>4854.2976737208</v>
      </c>
      <c r="N52" s="109">
        <f t="shared" si="9"/>
        <v>5101.3971527339627</v>
      </c>
      <c r="O52" s="109">
        <f t="shared" si="9"/>
        <v>5801.5901449163366</v>
      </c>
      <c r="P52" s="109">
        <f t="shared" si="9"/>
        <v>6538.185581578412</v>
      </c>
      <c r="Q52" s="108">
        <f>SUM(E52:P52)</f>
        <v>63739.44999999999</v>
      </c>
    </row>
    <row r="53" spans="1:17">
      <c r="A53" s="38">
        <f t="shared" si="0"/>
        <v>45</v>
      </c>
      <c r="B53" s="107"/>
      <c r="C53" s="107"/>
      <c r="D53" s="111"/>
      <c r="E53" s="111"/>
      <c r="F53" s="111"/>
      <c r="G53" s="111"/>
      <c r="H53" s="111"/>
      <c r="I53" s="107"/>
      <c r="J53" s="107"/>
      <c r="K53" s="107"/>
      <c r="L53" s="107"/>
      <c r="M53" s="107"/>
      <c r="N53" s="107"/>
      <c r="O53" s="107"/>
      <c r="P53" s="107"/>
      <c r="Q53" s="107"/>
    </row>
    <row r="54" spans="1:17">
      <c r="A54" s="38">
        <f t="shared" si="0"/>
        <v>46</v>
      </c>
      <c r="B54" s="106" t="str">
        <f>B29</f>
        <v>Schedules 10 &amp; 31</v>
      </c>
      <c r="C54" s="107"/>
      <c r="D54" s="3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8"/>
    </row>
    <row r="55" spans="1:17">
      <c r="A55" s="38">
        <f t="shared" si="0"/>
        <v>47</v>
      </c>
      <c r="B55" s="38"/>
      <c r="C55" s="39" t="s">
        <v>104</v>
      </c>
      <c r="D55" s="38" t="str">
        <f>$D$35</f>
        <v>JAP-33 Page 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108">
        <f>'JAP-33 Page 2 (C)'!I20</f>
        <v>69215.23</v>
      </c>
    </row>
    <row r="56" spans="1:17">
      <c r="A56" s="38">
        <f t="shared" si="0"/>
        <v>48</v>
      </c>
      <c r="B56" s="38"/>
      <c r="C56" s="39" t="s">
        <v>105</v>
      </c>
      <c r="D56" s="38" t="str">
        <f>"("&amp;A$31&amp;") x ("&amp;A55&amp;")"</f>
        <v>(23) x (47)</v>
      </c>
      <c r="E56" s="109">
        <f t="shared" ref="E56:P56" si="10">$Q55*E$31</f>
        <v>6099.4129822007417</v>
      </c>
      <c r="F56" s="109">
        <f t="shared" si="10"/>
        <v>7296.9962969604449</v>
      </c>
      <c r="G56" s="109">
        <f t="shared" si="10"/>
        <v>6489.6595304773109</v>
      </c>
      <c r="H56" s="109">
        <f t="shared" si="10"/>
        <v>5381.0444588333639</v>
      </c>
      <c r="I56" s="109">
        <f t="shared" si="10"/>
        <v>4582.0970516149764</v>
      </c>
      <c r="J56" s="109">
        <f t="shared" si="10"/>
        <v>4780.3298600024773</v>
      </c>
      <c r="K56" s="109">
        <f t="shared" si="10"/>
        <v>4429.6136078266409</v>
      </c>
      <c r="L56" s="109">
        <f t="shared" si="10"/>
        <v>6088.1192632340153</v>
      </c>
      <c r="M56" s="109">
        <f t="shared" si="10"/>
        <v>4912.3414434110791</v>
      </c>
      <c r="N56" s="109">
        <f t="shared" si="10"/>
        <v>5495.5500939283829</v>
      </c>
      <c r="O56" s="109">
        <f t="shared" si="10"/>
        <v>5936.3037765827921</v>
      </c>
      <c r="P56" s="109">
        <f t="shared" si="10"/>
        <v>7723.761634927766</v>
      </c>
      <c r="Q56" s="108">
        <f>SUM(E56:P56)</f>
        <v>69215.23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6" width="14" style="10" bestFit="1" customWidth="1"/>
    <col min="7" max="8" width="12.88671875" style="10" customWidth="1"/>
    <col min="9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107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1000351</v>
      </c>
      <c r="E10" s="48">
        <v>1001335</v>
      </c>
      <c r="F10" s="48">
        <v>1002149</v>
      </c>
      <c r="G10" s="48">
        <v>1002932</v>
      </c>
      <c r="H10" s="48">
        <v>1003624</v>
      </c>
      <c r="I10" s="48">
        <v>1004354</v>
      </c>
      <c r="J10" s="48">
        <v>1004918</v>
      </c>
      <c r="K10" s="48">
        <v>1005793</v>
      </c>
      <c r="L10" s="48">
        <v>1006945</v>
      </c>
      <c r="M10" s="48">
        <v>1008481</v>
      </c>
      <c r="N10" s="48">
        <v>1009918</v>
      </c>
      <c r="O10" s="48">
        <v>1011075</v>
      </c>
      <c r="P10" s="49"/>
      <c r="Q10" s="50"/>
      <c r="R10" s="50"/>
    </row>
    <row r="11" spans="1:21">
      <c r="A11" s="11">
        <f>A10+1</f>
        <v>2</v>
      </c>
      <c r="B11" s="10" t="s">
        <v>111</v>
      </c>
      <c r="C11" s="11" t="s">
        <v>112</v>
      </c>
      <c r="D11" s="51">
        <f>'JAP-33 Page 4 (C)'!E36</f>
        <v>39.705022547074734</v>
      </c>
      <c r="E11" s="51">
        <f>'JAP-33 Page 4 (C)'!F36</f>
        <v>33.651623988077588</v>
      </c>
      <c r="F11" s="51">
        <f>'JAP-33 Page 4 (C)'!G36</f>
        <v>32.42785619528776</v>
      </c>
      <c r="G11" s="51">
        <f>'JAP-33 Page 4 (C)'!H36</f>
        <v>25.77912777289902</v>
      </c>
      <c r="H11" s="51">
        <f>'JAP-33 Page 4 (C)'!I36</f>
        <v>23.177631468995049</v>
      </c>
      <c r="I11" s="51">
        <f>'JAP-33 Page 4 (C)'!J36</f>
        <v>20.039458497261652</v>
      </c>
      <c r="J11" s="51">
        <f>'JAP-33 Page 4 (C)'!K36</f>
        <v>22.454416805044055</v>
      </c>
      <c r="K11" s="51">
        <f>'JAP-33 Page 4 (C)'!L36</f>
        <v>21.760945193754036</v>
      </c>
      <c r="L11" s="51">
        <f>'JAP-33 Page 4 (C)'!M36</f>
        <v>19.936490399666706</v>
      </c>
      <c r="M11" s="51">
        <f>'JAP-33 Page 4 (C)'!N36</f>
        <v>25.536662124147881</v>
      </c>
      <c r="N11" s="51">
        <f>'JAP-33 Page 4 (C)'!O36</f>
        <v>33.316219761605382</v>
      </c>
      <c r="O11" s="51">
        <f>'JAP-33 Page 4 (C)'!P36</f>
        <v>40.454545246186193</v>
      </c>
      <c r="P11" s="41">
        <f>SUM(D11:O11)</f>
        <v>338.24000000000007</v>
      </c>
      <c r="Q11" s="52"/>
      <c r="R11" s="52"/>
    </row>
    <row r="12" spans="1:21">
      <c r="A12" s="11">
        <f t="shared" ref="A12:A28" si="1">A11+1</f>
        <v>3</v>
      </c>
      <c r="B12" s="10" t="s">
        <v>113</v>
      </c>
      <c r="C12" s="11" t="str">
        <f>"("&amp;A10&amp;") x ("&amp;A11&amp;")"</f>
        <v>(1) x (2)</v>
      </c>
      <c r="D12" s="15">
        <f t="shared" ref="D12:O12" si="2">D10*D11</f>
        <v>39718959.009988755</v>
      </c>
      <c r="E12" s="15">
        <f t="shared" si="2"/>
        <v>33696548.906101674</v>
      </c>
      <c r="F12" s="15">
        <f t="shared" si="2"/>
        <v>32497543.658251435</v>
      </c>
      <c r="G12" s="15">
        <f t="shared" si="2"/>
        <v>25854712.17552916</v>
      </c>
      <c r="H12" s="15">
        <f t="shared" si="2"/>
        <v>23261627.205438688</v>
      </c>
      <c r="I12" s="15">
        <f t="shared" si="2"/>
        <v>20126710.299558729</v>
      </c>
      <c r="J12" s="15">
        <f t="shared" si="2"/>
        <v>22564847.626891263</v>
      </c>
      <c r="K12" s="15">
        <f t="shared" si="2"/>
        <v>21887006.349261455</v>
      </c>
      <c r="L12" s="15">
        <f t="shared" si="2"/>
        <v>20074949.32549239</v>
      </c>
      <c r="M12" s="15">
        <f t="shared" si="2"/>
        <v>25753238.555622779</v>
      </c>
      <c r="N12" s="15">
        <f t="shared" si="2"/>
        <v>33646650.029200986</v>
      </c>
      <c r="O12" s="15">
        <f t="shared" si="2"/>
        <v>40902579.334787704</v>
      </c>
      <c r="P12" s="15">
        <f>SUM(D12:O12)</f>
        <v>339985372.476125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1177853853</v>
      </c>
      <c r="E14" s="48">
        <v>986725273</v>
      </c>
      <c r="F14" s="48">
        <v>999082569</v>
      </c>
      <c r="G14" s="48">
        <v>822715242</v>
      </c>
      <c r="H14" s="48">
        <v>703071127</v>
      </c>
      <c r="I14" s="48">
        <v>647891077</v>
      </c>
      <c r="J14" s="48">
        <v>658580040</v>
      </c>
      <c r="K14" s="48">
        <v>651779047</v>
      </c>
      <c r="L14" s="48">
        <v>646334789</v>
      </c>
      <c r="M14" s="48">
        <v>789232733</v>
      </c>
      <c r="N14" s="48">
        <v>976052796</v>
      </c>
      <c r="O14" s="48">
        <v>1237760810</v>
      </c>
      <c r="P14" s="49">
        <f>SUM(D14:O14)</f>
        <v>10297079356</v>
      </c>
      <c r="Q14" s="50"/>
      <c r="R14" s="50"/>
    </row>
    <row r="15" spans="1:21">
      <c r="A15" s="11">
        <f t="shared" si="1"/>
        <v>6</v>
      </c>
      <c r="B15" s="10" t="s">
        <v>115</v>
      </c>
      <c r="C15" s="11" t="s">
        <v>116</v>
      </c>
      <c r="D15" s="55">
        <f>'JAP-33 Page 3 (C)'!$D$14</f>
        <v>3.1764000000000001E-2</v>
      </c>
      <c r="E15" s="55">
        <f>'JAP-33 Page 3 (C)'!$D$14</f>
        <v>3.1764000000000001E-2</v>
      </c>
      <c r="F15" s="55">
        <f>'JAP-33 Page 3 (C)'!$D$14</f>
        <v>3.1764000000000001E-2</v>
      </c>
      <c r="G15" s="55">
        <f>'JAP-33 Page 3 (C)'!$D$14</f>
        <v>3.1764000000000001E-2</v>
      </c>
      <c r="H15" s="55">
        <f>'JAP-33 Page 3 (C)'!$D$14</f>
        <v>3.1764000000000001E-2</v>
      </c>
      <c r="I15" s="55">
        <f>'JAP-33 Page 3 (C)'!$D$14</f>
        <v>3.1764000000000001E-2</v>
      </c>
      <c r="J15" s="55">
        <f>'JAP-33 Page 3 (C)'!$D$14</f>
        <v>3.1764000000000001E-2</v>
      </c>
      <c r="K15" s="55">
        <f>'JAP-33 Page 3 (C)'!$D$14</f>
        <v>3.1764000000000001E-2</v>
      </c>
      <c r="L15" s="55">
        <f>'JAP-33 Page 3 (C)'!$D$14</f>
        <v>3.1764000000000001E-2</v>
      </c>
      <c r="M15" s="55">
        <f>'JAP-33 Page 3 (C)'!$D$14</f>
        <v>3.1764000000000001E-2</v>
      </c>
      <c r="N15" s="55">
        <f>'JAP-33 Page 3 (C)'!$D$14</f>
        <v>3.1764000000000001E-2</v>
      </c>
      <c r="O15" s="55">
        <f>'JAP-33 Page 3 (C)'!$D$14</f>
        <v>3.1764000000000001E-2</v>
      </c>
      <c r="P15" s="56"/>
      <c r="Q15" s="57"/>
      <c r="R15" s="57"/>
    </row>
    <row r="16" spans="1:21">
      <c r="A16" s="11">
        <f t="shared" si="1"/>
        <v>7</v>
      </c>
      <c r="B16" s="10" t="s">
        <v>117</v>
      </c>
      <c r="C16" s="11" t="str">
        <f>"("&amp;A14&amp;") x ("&amp;A15&amp;")"</f>
        <v>(5) x (6)</v>
      </c>
      <c r="D16" s="15">
        <f t="shared" ref="D16:O16" si="3">D14*D15</f>
        <v>37413349.786692001</v>
      </c>
      <c r="E16" s="15">
        <f t="shared" si="3"/>
        <v>31342341.571572002</v>
      </c>
      <c r="F16" s="15">
        <f t="shared" si="3"/>
        <v>31734858.721716002</v>
      </c>
      <c r="G16" s="15">
        <f t="shared" si="3"/>
        <v>26132726.946888</v>
      </c>
      <c r="H16" s="15">
        <f t="shared" si="3"/>
        <v>22332351.278028</v>
      </c>
      <c r="I16" s="15">
        <f t="shared" si="3"/>
        <v>20579612.169828001</v>
      </c>
      <c r="J16" s="15">
        <f t="shared" si="3"/>
        <v>20919136.390560001</v>
      </c>
      <c r="K16" s="15">
        <f t="shared" si="3"/>
        <v>20703109.648908</v>
      </c>
      <c r="L16" s="15">
        <f t="shared" si="3"/>
        <v>20530178.237796001</v>
      </c>
      <c r="M16" s="15">
        <f t="shared" si="3"/>
        <v>25069188.531011999</v>
      </c>
      <c r="N16" s="15">
        <f t="shared" si="3"/>
        <v>31003341.012143999</v>
      </c>
      <c r="O16" s="15">
        <f t="shared" si="3"/>
        <v>39316234.368840002</v>
      </c>
      <c r="P16" s="15">
        <f>SUM(D16:O16)</f>
        <v>327076428.66398394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2305609.2232967541</v>
      </c>
      <c r="E18" s="15">
        <f t="shared" ref="E18:O18" si="4">E12-E16</f>
        <v>2354207.3345296718</v>
      </c>
      <c r="F18" s="15">
        <f>F12-F16</f>
        <v>762684.93653543293</v>
      </c>
      <c r="G18" s="15">
        <f t="shared" si="4"/>
        <v>-278014.77135884017</v>
      </c>
      <c r="H18" s="15">
        <f t="shared" si="4"/>
        <v>929275.92741068825</v>
      </c>
      <c r="I18" s="15">
        <f t="shared" si="4"/>
        <v>-452901.87026927248</v>
      </c>
      <c r="J18" s="15">
        <f t="shared" si="4"/>
        <v>1645711.2363312617</v>
      </c>
      <c r="K18" s="15">
        <f t="shared" si="4"/>
        <v>1183896.7003534548</v>
      </c>
      <c r="L18" s="15">
        <f t="shared" si="4"/>
        <v>-455228.91230361164</v>
      </c>
      <c r="M18" s="15">
        <f t="shared" si="4"/>
        <v>684050.02461078018</v>
      </c>
      <c r="N18" s="15">
        <f t="shared" si="4"/>
        <v>2643309.0170569867</v>
      </c>
      <c r="O18" s="15">
        <f t="shared" si="4"/>
        <v>1586344.9659477025</v>
      </c>
      <c r="P18" s="15">
        <f t="shared" ref="P18" si="5">SUM(D18:O18)</f>
        <v>12908943.812141009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1644.643248349433</v>
      </c>
      <c r="E20" s="14">
        <v>5283.5311697629704</v>
      </c>
      <c r="F20" s="14">
        <v>6933.0292954829156</v>
      </c>
      <c r="G20" s="14">
        <v>4983.0514786571121</v>
      </c>
      <c r="H20" s="14">
        <v>3707.7022097743907</v>
      </c>
      <c r="I20" s="14">
        <v>2432.2611622722889</v>
      </c>
      <c r="J20" s="14">
        <v>2266.5044421543566</v>
      </c>
      <c r="K20" s="14">
        <v>4482.0756812779009</v>
      </c>
      <c r="L20" s="14">
        <v>3651.6335280172557</v>
      </c>
      <c r="M20" s="14">
        <v>1891.7950138818762</v>
      </c>
      <c r="N20" s="14">
        <v>4169.8188865223701</v>
      </c>
      <c r="O20" s="14">
        <v>7109.5861029875423</v>
      </c>
      <c r="P20" s="15">
        <f>SUM(D20:O20)</f>
        <v>48555.632219140418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2307253.8665451035</v>
      </c>
      <c r="E22" s="15">
        <f t="shared" ref="E22:O22" si="6">D22+E18+E20</f>
        <v>4666744.7322445381</v>
      </c>
      <c r="F22" s="15">
        <f t="shared" si="6"/>
        <v>5436362.6980754538</v>
      </c>
      <c r="G22" s="15">
        <f t="shared" si="6"/>
        <v>5163330.9781952705</v>
      </c>
      <c r="H22" s="15">
        <f t="shared" si="6"/>
        <v>6096314.6078157332</v>
      </c>
      <c r="I22" s="15">
        <f t="shared" si="6"/>
        <v>5645844.9987087334</v>
      </c>
      <c r="J22" s="15">
        <f t="shared" si="6"/>
        <v>7293822.7394821495</v>
      </c>
      <c r="K22" s="15">
        <f t="shared" si="6"/>
        <v>8482201.5155168828</v>
      </c>
      <c r="L22" s="15">
        <f t="shared" si="6"/>
        <v>8030624.2367412886</v>
      </c>
      <c r="M22" s="15">
        <f t="shared" si="6"/>
        <v>8716566.0563659519</v>
      </c>
      <c r="N22" s="15">
        <f t="shared" si="6"/>
        <v>11364044.892309461</v>
      </c>
      <c r="O22" s="15">
        <f t="shared" si="6"/>
        <v>12957499.44436015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1177853.8530000001</v>
      </c>
      <c r="E26" s="15">
        <f t="shared" si="7"/>
        <v>986725.27300000004</v>
      </c>
      <c r="F26" s="15">
        <f t="shared" si="7"/>
        <v>999082.56900000002</v>
      </c>
      <c r="G26" s="15">
        <f t="shared" si="7"/>
        <v>822715.24199999997</v>
      </c>
      <c r="H26" s="15">
        <f t="shared" si="7"/>
        <v>703071.12699999998</v>
      </c>
      <c r="I26" s="15">
        <f t="shared" si="7"/>
        <v>647891.07700000005</v>
      </c>
      <c r="J26" s="15">
        <f t="shared" si="7"/>
        <v>658580.04</v>
      </c>
      <c r="K26" s="15">
        <f t="shared" si="7"/>
        <v>651779.04700000002</v>
      </c>
      <c r="L26" s="15">
        <f t="shared" si="7"/>
        <v>646334.78899999999</v>
      </c>
      <c r="M26" s="15">
        <f t="shared" si="7"/>
        <v>789232.73300000001</v>
      </c>
      <c r="N26" s="15">
        <f t="shared" si="7"/>
        <v>976052.79599999997</v>
      </c>
      <c r="O26" s="15">
        <f t="shared" si="7"/>
        <v>1237760.81</v>
      </c>
      <c r="P26" s="15">
        <f>SUM(D26:O26)</f>
        <v>10297079.356000001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1129400.0135451034</v>
      </c>
      <c r="E28" s="15">
        <f>D28+E18+E20-E26</f>
        <v>2502165.606244538</v>
      </c>
      <c r="F28" s="15">
        <f t="shared" ref="F28:O28" si="8">E28+F18+F20-F26</f>
        <v>2272701.0030754539</v>
      </c>
      <c r="G28" s="15">
        <f t="shared" si="8"/>
        <v>1176954.0411952711</v>
      </c>
      <c r="H28" s="15">
        <f t="shared" si="8"/>
        <v>1406866.5438157339</v>
      </c>
      <c r="I28" s="15">
        <f t="shared" si="8"/>
        <v>308505.85770873365</v>
      </c>
      <c r="J28" s="15">
        <f t="shared" si="8"/>
        <v>1297903.5584821496</v>
      </c>
      <c r="K28" s="15">
        <f t="shared" si="8"/>
        <v>1834503.2875168824</v>
      </c>
      <c r="L28" s="15">
        <f t="shared" si="8"/>
        <v>736591.21974128799</v>
      </c>
      <c r="M28" s="15">
        <f t="shared" si="8"/>
        <v>633300.30636595027</v>
      </c>
      <c r="N28" s="15">
        <f t="shared" si="8"/>
        <v>2304726.3463094588</v>
      </c>
      <c r="O28" s="15">
        <f t="shared" si="8"/>
        <v>2660420.0883601489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view="pageBreakPreview" zoomScale="60"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09375" defaultRowHeight="13.2"/>
  <cols>
    <col min="1" max="1" width="5.5546875" style="10" bestFit="1" customWidth="1"/>
    <col min="2" max="2" width="41" style="10" customWidth="1"/>
    <col min="3" max="3" width="16.33203125" style="10" customWidth="1"/>
    <col min="4" max="6" width="14" style="10" bestFit="1" customWidth="1"/>
    <col min="7" max="8" width="12.88671875" style="10" customWidth="1"/>
    <col min="9" max="15" width="14" style="10" bestFit="1" customWidth="1"/>
    <col min="16" max="16" width="15" style="10" bestFit="1" customWidth="1"/>
    <col min="17" max="18" width="12.33203125" style="10" customWidth="1"/>
    <col min="19" max="16384" width="9.109375" style="10"/>
  </cols>
  <sheetData>
    <row r="1" spans="1: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1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21">
      <c r="A4" s="129" t="s">
        <v>107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2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>
      <c r="A7" s="32" t="s">
        <v>67</v>
      </c>
      <c r="B7" s="43"/>
      <c r="C7" s="44" t="s">
        <v>8</v>
      </c>
      <c r="D7" s="45">
        <v>43101</v>
      </c>
      <c r="E7" s="45">
        <f t="shared" ref="E7:O7" si="0">EDATE(D7,1)</f>
        <v>43132</v>
      </c>
      <c r="F7" s="45">
        <f t="shared" si="0"/>
        <v>43160</v>
      </c>
      <c r="G7" s="45">
        <f t="shared" si="0"/>
        <v>43191</v>
      </c>
      <c r="H7" s="45">
        <f t="shared" si="0"/>
        <v>43221</v>
      </c>
      <c r="I7" s="45">
        <f t="shared" si="0"/>
        <v>43252</v>
      </c>
      <c r="J7" s="45">
        <f t="shared" si="0"/>
        <v>43282</v>
      </c>
      <c r="K7" s="45">
        <f t="shared" si="0"/>
        <v>43313</v>
      </c>
      <c r="L7" s="45">
        <f t="shared" si="0"/>
        <v>43344</v>
      </c>
      <c r="M7" s="45">
        <f t="shared" si="0"/>
        <v>43374</v>
      </c>
      <c r="N7" s="45">
        <f t="shared" si="0"/>
        <v>43405</v>
      </c>
      <c r="O7" s="45">
        <f t="shared" si="0"/>
        <v>43435</v>
      </c>
      <c r="P7" s="45" t="s">
        <v>108</v>
      </c>
      <c r="Q7" s="46"/>
      <c r="R7" s="46"/>
      <c r="S7" s="47"/>
      <c r="T7" s="47"/>
      <c r="U7" s="47"/>
    </row>
    <row r="8" spans="1:21">
      <c r="A8" s="11"/>
      <c r="B8" s="11" t="s">
        <v>16</v>
      </c>
      <c r="C8" s="11" t="s">
        <v>17</v>
      </c>
      <c r="D8" s="11" t="s">
        <v>18</v>
      </c>
      <c r="E8" s="11" t="s">
        <v>19</v>
      </c>
      <c r="F8" s="11" t="s">
        <v>42</v>
      </c>
      <c r="G8" s="11" t="s">
        <v>43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81</v>
      </c>
      <c r="P8" s="11" t="s">
        <v>82</v>
      </c>
      <c r="Q8" s="11"/>
    </row>
    <row r="9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>
      <c r="A10" s="11">
        <v>1</v>
      </c>
      <c r="B10" s="10" t="s">
        <v>109</v>
      </c>
      <c r="C10" s="11" t="s">
        <v>110</v>
      </c>
      <c r="D10" s="48">
        <v>1000351</v>
      </c>
      <c r="E10" s="48">
        <v>1001335</v>
      </c>
      <c r="F10" s="48">
        <v>1002149</v>
      </c>
      <c r="G10" s="48">
        <v>1002932</v>
      </c>
      <c r="H10" s="48">
        <v>1003624</v>
      </c>
      <c r="I10" s="48">
        <v>1004354</v>
      </c>
      <c r="J10" s="48">
        <v>1004918</v>
      </c>
      <c r="K10" s="48">
        <v>1005793</v>
      </c>
      <c r="L10" s="48">
        <v>1006945</v>
      </c>
      <c r="M10" s="48">
        <v>1008481</v>
      </c>
      <c r="N10" s="48">
        <v>1009918</v>
      </c>
      <c r="O10" s="48">
        <v>1011075</v>
      </c>
      <c r="P10" s="49"/>
      <c r="Q10" s="50"/>
      <c r="R10" s="50"/>
    </row>
    <row r="11" spans="1:21">
      <c r="A11" s="11">
        <f>A10+1</f>
        <v>2</v>
      </c>
      <c r="B11" s="10" t="s">
        <v>128</v>
      </c>
      <c r="C11" s="11" t="s">
        <v>129</v>
      </c>
      <c r="D11" s="51">
        <f>'JAP-33 Page 4a (C)'!E36</f>
        <v>37.910173343122587</v>
      </c>
      <c r="E11" s="51">
        <f>'JAP-33 Page 4a (C)'!F36</f>
        <v>32.130416174756554</v>
      </c>
      <c r="F11" s="51">
        <f>'JAP-33 Page 4a (C)'!G36</f>
        <v>30.961968301407822</v>
      </c>
      <c r="G11" s="51">
        <f>'JAP-33 Page 4a (C)'!H36</f>
        <v>24.613792911121507</v>
      </c>
      <c r="H11" s="51">
        <f>'JAP-33 Page 4a (C)'!I36</f>
        <v>22.129896177010263</v>
      </c>
      <c r="I11" s="51">
        <f>'JAP-33 Page 4a (C)'!J36</f>
        <v>19.133583022973777</v>
      </c>
      <c r="J11" s="51">
        <f>'JAP-33 Page 4a (C)'!K36</f>
        <v>21.43937413430989</v>
      </c>
      <c r="K11" s="51">
        <f>'JAP-33 Page 4a (C)'!L36</f>
        <v>20.777250621815472</v>
      </c>
      <c r="L11" s="51">
        <f>'JAP-33 Page 4a (C)'!M36</f>
        <v>19.035269555854903</v>
      </c>
      <c r="M11" s="51">
        <f>'JAP-33 Page 4a (C)'!N36</f>
        <v>24.382287822237338</v>
      </c>
      <c r="N11" s="51">
        <f>'JAP-33 Page 4a (C)'!O36</f>
        <v>31.810173758309059</v>
      </c>
      <c r="O11" s="51">
        <f>'JAP-33 Page 4a (C)'!P36</f>
        <v>38.625814177080862</v>
      </c>
      <c r="P11" s="41">
        <f>SUM(D11:O11)</f>
        <v>322.9500000000001</v>
      </c>
      <c r="Q11" s="52"/>
      <c r="R11" s="52"/>
    </row>
    <row r="12" spans="1:21">
      <c r="A12" s="11">
        <f t="shared" ref="A12:A28" si="1">A11+1</f>
        <v>3</v>
      </c>
      <c r="B12" s="10" t="s">
        <v>130</v>
      </c>
      <c r="C12" s="11" t="str">
        <f>"("&amp;A10&amp;") x ("&amp;A11&amp;")"</f>
        <v>(1) x (2)</v>
      </c>
      <c r="D12" s="15">
        <f t="shared" ref="D12:O12" si="2">D10*D11</f>
        <v>37923479.813966021</v>
      </c>
      <c r="E12" s="15">
        <f t="shared" si="2"/>
        <v>32173310.280349854</v>
      </c>
      <c r="F12" s="15">
        <f t="shared" si="2"/>
        <v>31028505.571287546</v>
      </c>
      <c r="G12" s="15">
        <f t="shared" si="2"/>
        <v>24685960.551936917</v>
      </c>
      <c r="H12" s="15">
        <f t="shared" si="2"/>
        <v>22210094.920755748</v>
      </c>
      <c r="I12" s="15">
        <f t="shared" si="2"/>
        <v>19216890.643455803</v>
      </c>
      <c r="J12" s="15">
        <f t="shared" si="2"/>
        <v>21544812.976302426</v>
      </c>
      <c r="K12" s="15">
        <f t="shared" si="2"/>
        <v>20897613.234667648</v>
      </c>
      <c r="L12" s="15">
        <f t="shared" si="2"/>
        <v>19167469.502920315</v>
      </c>
      <c r="M12" s="15">
        <f t="shared" si="2"/>
        <v>24589074.005257733</v>
      </c>
      <c r="N12" s="15">
        <f t="shared" si="2"/>
        <v>32125667.061643969</v>
      </c>
      <c r="O12" s="15">
        <f t="shared" si="2"/>
        <v>39053595.069092035</v>
      </c>
      <c r="P12" s="15">
        <f>SUM(D12:O12)</f>
        <v>324616473.63163596</v>
      </c>
      <c r="Q12" s="53"/>
      <c r="R12" s="53"/>
    </row>
    <row r="13" spans="1:21">
      <c r="A13" s="11">
        <f t="shared" si="1"/>
        <v>4</v>
      </c>
      <c r="P13" s="49"/>
      <c r="Q13" s="54"/>
      <c r="R13" s="54"/>
    </row>
    <row r="14" spans="1:21">
      <c r="A14" s="11">
        <f t="shared" si="1"/>
        <v>5</v>
      </c>
      <c r="B14" s="10" t="s">
        <v>114</v>
      </c>
      <c r="C14" s="11" t="s">
        <v>110</v>
      </c>
      <c r="D14" s="48">
        <v>1177853853</v>
      </c>
      <c r="E14" s="48">
        <v>986725273</v>
      </c>
      <c r="F14" s="48">
        <v>999082569</v>
      </c>
      <c r="G14" s="48">
        <v>822715242</v>
      </c>
      <c r="H14" s="48">
        <v>703071127</v>
      </c>
      <c r="I14" s="48">
        <v>647891077</v>
      </c>
      <c r="J14" s="48">
        <v>658580040</v>
      </c>
      <c r="K14" s="48">
        <v>651779047</v>
      </c>
      <c r="L14" s="48">
        <v>646334789</v>
      </c>
      <c r="M14" s="48">
        <v>789232733</v>
      </c>
      <c r="N14" s="48">
        <v>976052796</v>
      </c>
      <c r="O14" s="48">
        <v>1237760810</v>
      </c>
      <c r="P14" s="49">
        <f>SUM(D14:O14)</f>
        <v>10297079356</v>
      </c>
      <c r="Q14" s="50"/>
      <c r="R14" s="50"/>
    </row>
    <row r="15" spans="1:21">
      <c r="A15" s="11">
        <f t="shared" si="1"/>
        <v>6</v>
      </c>
      <c r="B15" s="10" t="s">
        <v>131</v>
      </c>
      <c r="C15" s="11" t="s">
        <v>116</v>
      </c>
      <c r="D15" s="55">
        <f>'JAP-33 Page 3 (C)'!$D$20</f>
        <v>3.0328999999999998E-2</v>
      </c>
      <c r="E15" s="55">
        <f>'JAP-33 Page 3 (C)'!$D$20</f>
        <v>3.0328999999999998E-2</v>
      </c>
      <c r="F15" s="55">
        <f>'JAP-33 Page 3 (C)'!$D$20</f>
        <v>3.0328999999999998E-2</v>
      </c>
      <c r="G15" s="55">
        <f>'JAP-33 Page 3 (C)'!$D$20</f>
        <v>3.0328999999999998E-2</v>
      </c>
      <c r="H15" s="55">
        <f>'JAP-33 Page 3 (C)'!$D$20</f>
        <v>3.0328999999999998E-2</v>
      </c>
      <c r="I15" s="55">
        <f>'JAP-33 Page 3 (C)'!$D$20</f>
        <v>3.0328999999999998E-2</v>
      </c>
      <c r="J15" s="55">
        <f>'JAP-33 Page 3 (C)'!$D$20</f>
        <v>3.0328999999999998E-2</v>
      </c>
      <c r="K15" s="55">
        <f>'JAP-33 Page 3 (C)'!$D$20</f>
        <v>3.0328999999999998E-2</v>
      </c>
      <c r="L15" s="55">
        <f>'JAP-33 Page 3 (C)'!$D$20</f>
        <v>3.0328999999999998E-2</v>
      </c>
      <c r="M15" s="55">
        <f>'JAP-33 Page 3 (C)'!$D$20</f>
        <v>3.0328999999999998E-2</v>
      </c>
      <c r="N15" s="55">
        <f>'JAP-33 Page 3 (C)'!$D$20</f>
        <v>3.0328999999999998E-2</v>
      </c>
      <c r="O15" s="55">
        <f>'JAP-33 Page 3 (C)'!$D$20</f>
        <v>3.0328999999999998E-2</v>
      </c>
      <c r="P15" s="56"/>
      <c r="Q15" s="57"/>
      <c r="R15" s="57"/>
    </row>
    <row r="16" spans="1:21">
      <c r="A16" s="11">
        <f t="shared" si="1"/>
        <v>7</v>
      </c>
      <c r="B16" s="10" t="s">
        <v>132</v>
      </c>
      <c r="C16" s="11" t="str">
        <f>"("&amp;A14&amp;") x ("&amp;A15&amp;")"</f>
        <v>(5) x (6)</v>
      </c>
      <c r="D16" s="15">
        <f t="shared" ref="D16:O16" si="3">D14*D15</f>
        <v>35723129.507637002</v>
      </c>
      <c r="E16" s="15">
        <f t="shared" si="3"/>
        <v>29926390.804816999</v>
      </c>
      <c r="F16" s="15">
        <f t="shared" si="3"/>
        <v>30301175.235200997</v>
      </c>
      <c r="G16" s="15">
        <f t="shared" si="3"/>
        <v>24952130.574617997</v>
      </c>
      <c r="H16" s="15">
        <f t="shared" si="3"/>
        <v>21323444.210782997</v>
      </c>
      <c r="I16" s="15">
        <f t="shared" si="3"/>
        <v>19649888.474332999</v>
      </c>
      <c r="J16" s="15">
        <f t="shared" si="3"/>
        <v>19974074.033159997</v>
      </c>
      <c r="K16" s="15">
        <f t="shared" si="3"/>
        <v>19767806.716463</v>
      </c>
      <c r="L16" s="15">
        <f t="shared" si="3"/>
        <v>19602687.815580998</v>
      </c>
      <c r="M16" s="15">
        <f t="shared" si="3"/>
        <v>23936639.559156999</v>
      </c>
      <c r="N16" s="15">
        <f t="shared" si="3"/>
        <v>29602705.249883998</v>
      </c>
      <c r="O16" s="15">
        <f t="shared" si="3"/>
        <v>37540047.606490001</v>
      </c>
      <c r="P16" s="15">
        <f>SUM(D16:O16)</f>
        <v>312300119.78812402</v>
      </c>
      <c r="Q16" s="53"/>
      <c r="R16" s="53"/>
    </row>
    <row r="17" spans="1:18">
      <c r="A17" s="11">
        <f t="shared" si="1"/>
        <v>8</v>
      </c>
      <c r="P17" s="15"/>
    </row>
    <row r="18" spans="1:18">
      <c r="A18" s="11">
        <f t="shared" si="1"/>
        <v>9</v>
      </c>
      <c r="B18" s="10" t="s">
        <v>118</v>
      </c>
      <c r="C18" s="11" t="str">
        <f>"("&amp;A12&amp;") - ("&amp;A16&amp;")"</f>
        <v>(3) - (7)</v>
      </c>
      <c r="D18" s="15">
        <f>D12-D16</f>
        <v>2200350.3063290194</v>
      </c>
      <c r="E18" s="15">
        <f t="shared" ref="E18:O18" si="4">E12-E16</f>
        <v>2246919.4755328558</v>
      </c>
      <c r="F18" s="15">
        <f>F12-F16</f>
        <v>727330.33608654886</v>
      </c>
      <c r="G18" s="15">
        <f t="shared" si="4"/>
        <v>-266170.0226810798</v>
      </c>
      <c r="H18" s="15">
        <f t="shared" si="4"/>
        <v>886650.7099727504</v>
      </c>
      <c r="I18" s="15">
        <f t="shared" si="4"/>
        <v>-432997.83087719604</v>
      </c>
      <c r="J18" s="15">
        <f t="shared" si="4"/>
        <v>1570738.943142429</v>
      </c>
      <c r="K18" s="15">
        <f t="shared" si="4"/>
        <v>1129806.518204648</v>
      </c>
      <c r="L18" s="15">
        <f t="shared" si="4"/>
        <v>-435218.31266068295</v>
      </c>
      <c r="M18" s="15">
        <f t="shared" si="4"/>
        <v>652434.44610073417</v>
      </c>
      <c r="N18" s="15">
        <f t="shared" si="4"/>
        <v>2522961.8117599711</v>
      </c>
      <c r="O18" s="15">
        <f t="shared" si="4"/>
        <v>1513547.4626020342</v>
      </c>
      <c r="P18" s="15">
        <f t="shared" ref="P18" si="5">SUM(D18:O18)</f>
        <v>12316353.843512032</v>
      </c>
      <c r="Q18" s="53"/>
      <c r="R18" s="53"/>
    </row>
    <row r="19" spans="1:18">
      <c r="A19" s="11">
        <f t="shared" si="1"/>
        <v>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3"/>
      <c r="R19" s="53"/>
    </row>
    <row r="20" spans="1:18">
      <c r="A20" s="11">
        <f t="shared" si="1"/>
        <v>11</v>
      </c>
      <c r="B20" s="10" t="s">
        <v>119</v>
      </c>
      <c r="C20" s="11" t="s">
        <v>120</v>
      </c>
      <c r="D20" s="14">
        <v>1491.1406611048199</v>
      </c>
      <c r="E20" s="14">
        <v>4820.0645342367216</v>
      </c>
      <c r="F20" s="14">
        <v>6261.5424065983534</v>
      </c>
      <c r="G20" s="14">
        <v>4277.2793892729951</v>
      </c>
      <c r="H20" s="14">
        <v>2957.0419367816812</v>
      </c>
      <c r="I20" s="14">
        <v>1648.4658379626978</v>
      </c>
      <c r="J20" s="14">
        <v>1402.4012477244958</v>
      </c>
      <c r="K20" s="14">
        <v>3429.7563769806493</v>
      </c>
      <c r="L20" s="14">
        <v>2549.614832565599</v>
      </c>
      <c r="M20" s="14">
        <v>772.85239091567348</v>
      </c>
      <c r="N20" s="14">
        <v>2829.2638705042013</v>
      </c>
      <c r="O20" s="14">
        <v>5487.3617201987936</v>
      </c>
      <c r="P20" s="15">
        <f>SUM(D20:O20)</f>
        <v>37926.785204846681</v>
      </c>
      <c r="Q20" s="41"/>
      <c r="R20" s="41"/>
    </row>
    <row r="21" spans="1:18">
      <c r="A21" s="11">
        <f t="shared" si="1"/>
        <v>12</v>
      </c>
      <c r="P21" s="15"/>
    </row>
    <row r="22" spans="1:18">
      <c r="A22" s="11">
        <f t="shared" si="1"/>
        <v>13</v>
      </c>
      <c r="B22" s="10" t="s">
        <v>121</v>
      </c>
      <c r="C22" s="11" t="str">
        <f>"Σ("&amp;A$18&amp;") + ("&amp;A20&amp;")"</f>
        <v>Σ(9) + (11)</v>
      </c>
      <c r="D22" s="15">
        <f>D18+D20</f>
        <v>2201841.4469901244</v>
      </c>
      <c r="E22" s="15">
        <f t="shared" ref="E22:O22" si="6">D22+E18+E20</f>
        <v>4453580.9870572174</v>
      </c>
      <c r="F22" s="15">
        <f t="shared" si="6"/>
        <v>5187172.8655503644</v>
      </c>
      <c r="G22" s="15">
        <f t="shared" si="6"/>
        <v>4925280.1222585579</v>
      </c>
      <c r="H22" s="15">
        <f t="shared" si="6"/>
        <v>5814887.8741680896</v>
      </c>
      <c r="I22" s="15">
        <f t="shared" si="6"/>
        <v>5383538.5091288565</v>
      </c>
      <c r="J22" s="15">
        <f t="shared" si="6"/>
        <v>6955679.8535190104</v>
      </c>
      <c r="K22" s="15">
        <f t="shared" si="6"/>
        <v>8088916.1281006392</v>
      </c>
      <c r="L22" s="15">
        <f t="shared" si="6"/>
        <v>7656247.4302725215</v>
      </c>
      <c r="M22" s="15">
        <f t="shared" si="6"/>
        <v>8309454.7287641717</v>
      </c>
      <c r="N22" s="15">
        <f t="shared" si="6"/>
        <v>10835245.804394647</v>
      </c>
      <c r="O22" s="15">
        <f t="shared" si="6"/>
        <v>12354280.62871688</v>
      </c>
      <c r="P22" s="15"/>
    </row>
    <row r="23" spans="1:18">
      <c r="A23" s="11">
        <f t="shared" si="1"/>
        <v>14</v>
      </c>
      <c r="P23" s="15"/>
    </row>
    <row r="24" spans="1:18">
      <c r="A24" s="11">
        <f t="shared" si="1"/>
        <v>15</v>
      </c>
      <c r="B24" s="10" t="s">
        <v>122</v>
      </c>
      <c r="C24" s="11" t="s">
        <v>123</v>
      </c>
      <c r="D24" s="56">
        <v>1E-3</v>
      </c>
      <c r="E24" s="56">
        <v>1E-3</v>
      </c>
      <c r="F24" s="56">
        <v>1E-3</v>
      </c>
      <c r="G24" s="56">
        <v>1E-3</v>
      </c>
      <c r="H24" s="56">
        <v>1E-3</v>
      </c>
      <c r="I24" s="56">
        <v>1E-3</v>
      </c>
      <c r="J24" s="56">
        <v>1E-3</v>
      </c>
      <c r="K24" s="56">
        <v>1E-3</v>
      </c>
      <c r="L24" s="56">
        <v>1E-3</v>
      </c>
      <c r="M24" s="56">
        <v>1E-3</v>
      </c>
      <c r="N24" s="56">
        <v>1E-3</v>
      </c>
      <c r="O24" s="56">
        <v>1E-3</v>
      </c>
      <c r="P24" s="15"/>
    </row>
    <row r="25" spans="1:18">
      <c r="A25" s="11">
        <f t="shared" si="1"/>
        <v>16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8">
      <c r="A26" s="11">
        <f t="shared" si="1"/>
        <v>17</v>
      </c>
      <c r="B26" s="10" t="s">
        <v>124</v>
      </c>
      <c r="C26" s="11" t="str">
        <f>"("&amp;A14&amp;") x ("&amp;A24&amp;")"</f>
        <v>(5) x (15)</v>
      </c>
      <c r="D26" s="15">
        <f t="shared" ref="D26:O26" si="7">D14*D24</f>
        <v>1177853.8530000001</v>
      </c>
      <c r="E26" s="15">
        <f t="shared" si="7"/>
        <v>986725.27300000004</v>
      </c>
      <c r="F26" s="15">
        <f t="shared" si="7"/>
        <v>999082.56900000002</v>
      </c>
      <c r="G26" s="15">
        <f t="shared" si="7"/>
        <v>822715.24199999997</v>
      </c>
      <c r="H26" s="15">
        <f t="shared" si="7"/>
        <v>703071.12699999998</v>
      </c>
      <c r="I26" s="15">
        <f t="shared" si="7"/>
        <v>647891.07700000005</v>
      </c>
      <c r="J26" s="15">
        <f t="shared" si="7"/>
        <v>658580.04</v>
      </c>
      <c r="K26" s="15">
        <f t="shared" si="7"/>
        <v>651779.04700000002</v>
      </c>
      <c r="L26" s="15">
        <f t="shared" si="7"/>
        <v>646334.78899999999</v>
      </c>
      <c r="M26" s="15">
        <f t="shared" si="7"/>
        <v>789232.73300000001</v>
      </c>
      <c r="N26" s="15">
        <f t="shared" si="7"/>
        <v>976052.79599999997</v>
      </c>
      <c r="O26" s="15">
        <f t="shared" si="7"/>
        <v>1237760.81</v>
      </c>
      <c r="P26" s="15">
        <f>SUM(D26:O26)</f>
        <v>10297079.356000001</v>
      </c>
    </row>
    <row r="27" spans="1:18">
      <c r="A27" s="11">
        <f t="shared" si="1"/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>
      <c r="A28" s="11">
        <f t="shared" si="1"/>
        <v>19</v>
      </c>
      <c r="B28" s="10" t="s">
        <v>125</v>
      </c>
      <c r="C28" s="11" t="str">
        <f>"("&amp;A28&amp;")+("&amp;A18&amp;")+("&amp;A20&amp;")-("&amp;A26&amp;")"</f>
        <v>(19)+(9)+(11)-(17)</v>
      </c>
      <c r="D28" s="15">
        <f>D22-D26</f>
        <v>1023987.5939901243</v>
      </c>
      <c r="E28" s="15">
        <f>D28+E18+E20-E26</f>
        <v>2289001.8610572168</v>
      </c>
      <c r="F28" s="15">
        <f t="shared" ref="F28:O28" si="8">E28+F18+F20-F26</f>
        <v>2023511.1705503641</v>
      </c>
      <c r="G28" s="15">
        <f t="shared" si="8"/>
        <v>938903.18525855721</v>
      </c>
      <c r="H28" s="15">
        <f t="shared" si="8"/>
        <v>1125439.8101680893</v>
      </c>
      <c r="I28" s="15">
        <f t="shared" si="8"/>
        <v>46199.368128855946</v>
      </c>
      <c r="J28" s="15">
        <f t="shared" si="8"/>
        <v>959760.67251900933</v>
      </c>
      <c r="K28" s="15">
        <f t="shared" si="8"/>
        <v>1441217.9001006379</v>
      </c>
      <c r="L28" s="15">
        <f t="shared" si="8"/>
        <v>362214.41327252064</v>
      </c>
      <c r="M28" s="15">
        <f t="shared" si="8"/>
        <v>226188.97876417043</v>
      </c>
      <c r="N28" s="15">
        <f t="shared" si="8"/>
        <v>1775927.2583946455</v>
      </c>
      <c r="O28" s="15">
        <f t="shared" si="8"/>
        <v>2057201.2727168784</v>
      </c>
      <c r="P28" s="15"/>
    </row>
    <row r="29" spans="1:18">
      <c r="A29" s="1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>
      <c r="A30" s="11"/>
      <c r="B30" s="10" t="s">
        <v>126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>
      <c r="A31" s="1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8">
      <c r="A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0">
      <c r="A33" s="11"/>
    </row>
    <row r="34" spans="1:10">
      <c r="A34" s="11"/>
    </row>
    <row r="35" spans="1:10">
      <c r="A35" s="11"/>
    </row>
    <row r="36" spans="1:10">
      <c r="A36" s="11"/>
    </row>
    <row r="37" spans="1:10">
      <c r="A37" s="11"/>
    </row>
    <row r="38" spans="1:10">
      <c r="A38" s="11"/>
    </row>
    <row r="39" spans="1:10">
      <c r="A39" s="12"/>
    </row>
    <row r="40" spans="1:10">
      <c r="A40" s="12"/>
    </row>
    <row r="41" spans="1:10">
      <c r="A41" s="12"/>
    </row>
    <row r="42" spans="1:10">
      <c r="A42" s="12"/>
    </row>
    <row r="43" spans="1:10">
      <c r="A43" s="11"/>
    </row>
    <row r="44" spans="1:10">
      <c r="A44" s="11"/>
      <c r="J44" s="15"/>
    </row>
    <row r="45" spans="1:10">
      <c r="A45" s="11"/>
    </row>
    <row r="46" spans="1:10">
      <c r="A46" s="11"/>
    </row>
    <row r="47" spans="1:10">
      <c r="A47" s="11"/>
    </row>
    <row r="48" spans="1:10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D480F80-891B-4877-8569-1DE2AA02C110}"/>
</file>

<file path=customXml/itemProps2.xml><?xml version="1.0" encoding="utf-8"?>
<ds:datastoreItem xmlns:ds="http://schemas.openxmlformats.org/officeDocument/2006/customXml" ds:itemID="{CE34DFA6-D2DE-4A2A-A550-CDBEBC525C84}"/>
</file>

<file path=customXml/itemProps3.xml><?xml version="1.0" encoding="utf-8"?>
<ds:datastoreItem xmlns:ds="http://schemas.openxmlformats.org/officeDocument/2006/customXml" ds:itemID="{021CDFF3-55EF-4D3F-8FF0-77C87C919AB3}"/>
</file>

<file path=customXml/itemProps4.xml><?xml version="1.0" encoding="utf-8"?>
<ds:datastoreItem xmlns:ds="http://schemas.openxmlformats.org/officeDocument/2006/customXml" ds:itemID="{808BB3F7-9BCC-4B99-BAE8-8033B800D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CONFIDENTIAL</vt:lpstr>
      <vt:lpstr>JAP-33 Page 1 (C)</vt:lpstr>
      <vt:lpstr>JAP-33 Page 2 (C)</vt:lpstr>
      <vt:lpstr>JAP-33 Page 3 (C)</vt:lpstr>
      <vt:lpstr>JAP-33 Page 3a</vt:lpstr>
      <vt:lpstr>JAP-33 Page 4 (C)</vt:lpstr>
      <vt:lpstr>JAP-33 Page 4a (C)</vt:lpstr>
      <vt:lpstr>JAP-33 Page 5</vt:lpstr>
      <vt:lpstr>JAP-33 Page 5a</vt:lpstr>
      <vt:lpstr>JAP-33 Page 6</vt:lpstr>
      <vt:lpstr>JAP-33 Page 6a</vt:lpstr>
      <vt:lpstr>JAP-33 Page 7</vt:lpstr>
      <vt:lpstr>JAP-33 Page 7a</vt:lpstr>
      <vt:lpstr>JAP-33 Page 8 (C)</vt:lpstr>
      <vt:lpstr>JAP-33 Page 8a (C)</vt:lpstr>
      <vt:lpstr>JAP-33 Page 9</vt:lpstr>
      <vt:lpstr>JAP-33 Page 9a</vt:lpstr>
      <vt:lpstr>JAP-33 Page 10</vt:lpstr>
      <vt:lpstr>JAP-33 Page 10a</vt:lpstr>
      <vt:lpstr>'JAP-33 Page 8 (C)'!_GoBack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Ryan Thomas</cp:lastModifiedBy>
  <cp:lastPrinted>2017-01-12T00:22:23Z</cp:lastPrinted>
  <dcterms:created xsi:type="dcterms:W3CDTF">2017-01-06T03:22:27Z</dcterms:created>
  <dcterms:modified xsi:type="dcterms:W3CDTF">2017-01-12T20:09:09Z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