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Annual Expenses" sheetId="1" r:id="rId1"/>
    <sheet name="Rate Base - WA" sheetId="2" r:id="rId2"/>
    <sheet name="Rate Base - ID" sheetId="3" r:id="rId3"/>
    <sheet name="Summary" sheetId="4" r:id="rId4"/>
    <sheet name="Jan 1,2009 Deferral-WA" sheetId="5" r:id="rId5"/>
    <sheet name="Jan 1,2009 Deferral -ID" sheetId="6" r:id="rId6"/>
    <sheet name="Rate Base - WA&amp;ID" sheetId="7" r:id="rId7"/>
  </sheets>
  <definedNames>
    <definedName name="_xlnm.Print_Area" localSheetId="1">'Rate Base - WA'!$A$1:$D$39</definedName>
  </definedNames>
  <calcPr fullCalcOnLoad="1"/>
</workbook>
</file>

<file path=xl/sharedStrings.xml><?xml version="1.0" encoding="utf-8"?>
<sst xmlns="http://schemas.openxmlformats.org/spreadsheetml/2006/main" count="202" uniqueCount="93">
  <si>
    <t>Beg Bal</t>
  </si>
  <si>
    <t>Amortization</t>
  </si>
  <si>
    <t>Interest</t>
  </si>
  <si>
    <t>End Bal</t>
  </si>
  <si>
    <t>Payment/Deferral</t>
  </si>
  <si>
    <t>Payment Month</t>
  </si>
  <si>
    <t>Avista Utilites</t>
  </si>
  <si>
    <t xml:space="preserve">The rate is applied to the average of the beginning and ending month balance, net of </t>
  </si>
  <si>
    <t>deferred federal income taxes.</t>
  </si>
  <si>
    <t>January 1, 2009 Deferral of April 2008 Payment, including interest</t>
  </si>
  <si>
    <t xml:space="preserve">    Total Deferral Balance</t>
  </si>
  <si>
    <t>Amortization Period</t>
  </si>
  <si>
    <t>Annual Amortization</t>
  </si>
  <si>
    <t>Amortization of Deferral</t>
  </si>
  <si>
    <t>WA</t>
  </si>
  <si>
    <t>ID</t>
  </si>
  <si>
    <t>Federal Income Taxes</t>
  </si>
  <si>
    <t>TOTAL</t>
  </si>
  <si>
    <t>January 1, 2009 Deferral of April 2009 Payment</t>
  </si>
  <si>
    <t xml:space="preserve">Annual Expense </t>
  </si>
  <si>
    <t>Deferred</t>
  </si>
  <si>
    <t>Tax Bal</t>
  </si>
  <si>
    <t>PERIOD</t>
  </si>
  <si>
    <t>Dec</t>
  </si>
  <si>
    <t xml:space="preserve">     Divide by 2</t>
  </si>
  <si>
    <t>÷2</t>
  </si>
  <si>
    <t>Beg/End Mo Avg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</si>
  <si>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</si>
  <si>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</si>
  <si>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</si>
  <si>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</si>
  <si>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</si>
  <si>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</si>
  <si>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</si>
  <si>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</si>
  <si>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</si>
  <si>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</si>
  <si>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</si>
  <si>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    Divide by 12</t>
  </si>
  <si>
    <t>÷12</t>
  </si>
  <si>
    <t>Ave Monthly Average</t>
  </si>
  <si>
    <t>System</t>
  </si>
  <si>
    <t>Washington</t>
  </si>
  <si>
    <t>Idaho</t>
  </si>
  <si>
    <t>Deferred Taxes</t>
  </si>
  <si>
    <t>Rate Base Adjustment</t>
  </si>
  <si>
    <t xml:space="preserve">   Total 2009 Annual Expense</t>
  </si>
  <si>
    <t>Balance</t>
  </si>
  <si>
    <t>Deferral Balance</t>
  </si>
  <si>
    <t xml:space="preserve">   Net Rate Base Adjustment</t>
  </si>
  <si>
    <t>The interest rate is the Company's weighted cost of debt (7.840% @ 12/31/07), updated</t>
  </si>
  <si>
    <t>semi-annually, and compounded semi-annually.</t>
  </si>
  <si>
    <t>Payments:</t>
  </si>
  <si>
    <t>The interest rate is the Company's customer deposit rate (5.0% @ 12/31/07), updated</t>
  </si>
  <si>
    <t xml:space="preserve">The rate is applied to the average of the beginning and ending month balance. </t>
  </si>
  <si>
    <t>Idaho Deferred Payments at 12/31/08 and Amotization</t>
  </si>
  <si>
    <t>Washington Deferred Payments at 12/31/08 and Amotization</t>
  </si>
  <si>
    <t>WASHINGTON</t>
  </si>
  <si>
    <t>IDAHO</t>
  </si>
  <si>
    <t>Summary by Jurisdictions</t>
  </si>
  <si>
    <t>Montana Settlement Lease Payment</t>
  </si>
  <si>
    <t>Annual Expense</t>
  </si>
  <si>
    <t>Rent Year</t>
  </si>
  <si>
    <t>Payment Date</t>
  </si>
  <si>
    <t>Base Rent</t>
  </si>
  <si>
    <t>CPI Annual Average Index</t>
  </si>
  <si>
    <t>Annual Rent</t>
  </si>
  <si>
    <t>WA Allocation</t>
  </si>
  <si>
    <t>ID Allocation</t>
  </si>
  <si>
    <t>WA Rent</t>
  </si>
  <si>
    <t>ID Rent</t>
  </si>
  <si>
    <t>February 2008</t>
  </si>
  <si>
    <t>February 2009</t>
  </si>
  <si>
    <t>February 2010</t>
  </si>
  <si>
    <t>February 2011</t>
  </si>
  <si>
    <t>February 2012</t>
  </si>
  <si>
    <t>February 2013</t>
  </si>
  <si>
    <t>February 2014</t>
  </si>
  <si>
    <t>February 2015</t>
  </si>
  <si>
    <t>February 2016</t>
  </si>
  <si>
    <t>February 2017</t>
  </si>
  <si>
    <t>semi-annually.</t>
  </si>
  <si>
    <t>Net Rate Base Adjustment</t>
  </si>
  <si>
    <t>Sept</t>
  </si>
  <si>
    <t>June</t>
  </si>
  <si>
    <t>July</t>
  </si>
  <si>
    <t>2010 Annual Payment (2009 Expense)</t>
  </si>
  <si>
    <t>Note:</t>
  </si>
  <si>
    <t>January 1, 2009 Deferral of Feb. 2008 Payment, including interest</t>
  </si>
  <si>
    <t>January 1, 2009 Deferral of Feb. 2009 Payment</t>
  </si>
  <si>
    <t>Monthly Amortization</t>
  </si>
  <si>
    <t xml:space="preserve">2008 CPI of 1.0428% is actual. 2009 CPI of 1.054% is the actual through August 2008. </t>
  </si>
  <si>
    <t xml:space="preserve"> Each subsequent year in increased by 3%.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</si>
</sst>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??_);_(@_)"/>
    <numFmt numFmtId="172" formatCode="_(* #,##0.000_);_(* \(#,##0.000\);_(* &quot;-&quot;??_);_(@_)"/>
    <numFmt numFmtId="173" formatCode="_(* #,##0.000_);_(* \(#,##0.000\);_(* &quot;-&quot;???_);_(@_)"/>
    <numFmt numFmtId="174" formatCode="#,##0\ ;\(#,##0\)"/>
    <numFmt numFmtId="175" formatCode="0.000"/>
    <numFmt numFmtId="176" formatCode="mmm"/>
    <numFmt numFmtId="177" formatCode="0.000%"/>
    <numFmt numFmtId="178" formatCode="#,##0;\(#,##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17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1" fillId="0" borderId="0" xfId="0" applyFont="1" applyAlignment="1">
      <alignment horizontal="center"/>
    </xf>
    <xf numFmtId="170" fontId="0" fillId="0" borderId="0" xfId="15" applyNumberFormat="1" applyAlignment="1">
      <alignment/>
    </xf>
    <xf numFmtId="170" fontId="1" fillId="0" borderId="1" xfId="15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170" fontId="0" fillId="0" borderId="2" xfId="15" applyNumberFormat="1" applyBorder="1" applyAlignment="1">
      <alignment/>
    </xf>
    <xf numFmtId="44" fontId="0" fillId="0" borderId="0" xfId="17" applyBorder="1" applyAlignment="1">
      <alignment/>
    </xf>
    <xf numFmtId="165" fontId="0" fillId="0" borderId="0" xfId="17" applyNumberFormat="1" applyBorder="1" applyAlignment="1">
      <alignment/>
    </xf>
    <xf numFmtId="165" fontId="0" fillId="0" borderId="3" xfId="17" applyNumberFormat="1" applyBorder="1" applyAlignment="1">
      <alignment/>
    </xf>
    <xf numFmtId="165" fontId="0" fillId="0" borderId="0" xfId="17" applyNumberFormat="1" applyAlignment="1">
      <alignment/>
    </xf>
    <xf numFmtId="170" fontId="0" fillId="0" borderId="0" xfId="0" applyNumberFormat="1" applyAlignment="1">
      <alignment/>
    </xf>
    <xf numFmtId="10" fontId="2" fillId="0" borderId="1" xfId="0" applyNumberFormat="1" applyFont="1" applyBorder="1" applyAlignment="1">
      <alignment horizontal="center"/>
    </xf>
    <xf numFmtId="170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4" fontId="4" fillId="0" borderId="0" xfId="0" applyNumberFormat="1" applyFont="1" applyBorder="1" applyAlignment="1">
      <alignment/>
    </xf>
    <xf numFmtId="174" fontId="4" fillId="0" borderId="4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4" fontId="4" fillId="0" borderId="5" xfId="0" applyNumberFormat="1" applyFont="1" applyBorder="1" applyAlignment="1">
      <alignment/>
    </xf>
    <xf numFmtId="174" fontId="4" fillId="0" borderId="6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4" fillId="0" borderId="7" xfId="0" applyNumberFormat="1" applyFont="1" applyBorder="1" applyAlignment="1">
      <alignment horizontal="center"/>
    </xf>
    <xf numFmtId="174" fontId="4" fillId="0" borderId="2" xfId="0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77" fontId="5" fillId="0" borderId="8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5" fillId="0" borderId="0" xfId="0" applyFont="1" applyAlignment="1">
      <alignment/>
    </xf>
    <xf numFmtId="178" fontId="5" fillId="0" borderId="9" xfId="0" applyNumberFormat="1" applyFont="1" applyBorder="1" applyAlignment="1">
      <alignment/>
    </xf>
    <xf numFmtId="174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174" fontId="4" fillId="0" borderId="11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2" xfId="0" applyNumberFormat="1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174" fontId="4" fillId="0" borderId="14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/>
    </xf>
    <xf numFmtId="174" fontId="4" fillId="0" borderId="12" xfId="0" applyNumberFormat="1" applyFont="1" applyFill="1" applyBorder="1" applyAlignment="1">
      <alignment/>
    </xf>
    <xf numFmtId="3" fontId="0" fillId="0" borderId="2" xfId="17" applyNumberFormat="1" applyBorder="1" applyAlignment="1">
      <alignment/>
    </xf>
    <xf numFmtId="165" fontId="0" fillId="0" borderId="1" xfId="17" applyNumberFormat="1" applyBorder="1" applyAlignment="1">
      <alignment/>
    </xf>
    <xf numFmtId="44" fontId="0" fillId="0" borderId="0" xfId="17" applyBorder="1" applyAlignment="1">
      <alignment/>
    </xf>
    <xf numFmtId="170" fontId="0" fillId="0" borderId="0" xfId="15" applyNumberFormat="1" applyBorder="1" applyAlignment="1">
      <alignment/>
    </xf>
    <xf numFmtId="165" fontId="0" fillId="0" borderId="0" xfId="17" applyNumberFormat="1" applyBorder="1" applyAlignment="1">
      <alignment/>
    </xf>
    <xf numFmtId="170" fontId="0" fillId="0" borderId="2" xfId="15" applyNumberFormat="1" applyBorder="1" applyAlignment="1">
      <alignment/>
    </xf>
    <xf numFmtId="165" fontId="0" fillId="0" borderId="3" xfId="17" applyNumberFormat="1" applyBorder="1" applyAlignment="1">
      <alignment/>
    </xf>
    <xf numFmtId="0" fontId="1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19" applyNumberFormat="1" applyAlignment="1">
      <alignment/>
    </xf>
    <xf numFmtId="17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74" fontId="4" fillId="2" borderId="11" xfId="0" applyNumberFormat="1" applyFont="1" applyFill="1" applyBorder="1" applyAlignment="1">
      <alignment/>
    </xf>
    <xf numFmtId="174" fontId="4" fillId="2" borderId="4" xfId="0" applyNumberFormat="1" applyFont="1" applyFill="1" applyBorder="1" applyAlignment="1">
      <alignment/>
    </xf>
    <xf numFmtId="174" fontId="5" fillId="0" borderId="15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174" fontId="4" fillId="0" borderId="16" xfId="0" applyNumberFormat="1" applyFont="1" applyBorder="1" applyAlignment="1">
      <alignment horizontal="center"/>
    </xf>
    <xf numFmtId="43" fontId="0" fillId="0" borderId="0" xfId="15" applyNumberFormat="1" applyBorder="1" applyAlignment="1">
      <alignment/>
    </xf>
    <xf numFmtId="44" fontId="0" fillId="0" borderId="1" xfId="17" applyBorder="1" applyAlignment="1">
      <alignment/>
    </xf>
    <xf numFmtId="165" fontId="0" fillId="0" borderId="1" xfId="17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4" fontId="4" fillId="3" borderId="15" xfId="0" applyNumberFormat="1" applyFont="1" applyFill="1" applyBorder="1" applyAlignment="1">
      <alignment horizontal="center"/>
    </xf>
    <xf numFmtId="174" fontId="4" fillId="3" borderId="17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65" fontId="0" fillId="3" borderId="0" xfId="17" applyNumberFormat="1" applyFill="1" applyAlignment="1">
      <alignment/>
    </xf>
    <xf numFmtId="170" fontId="0" fillId="3" borderId="0" xfId="0" applyNumberFormat="1" applyFill="1" applyAlignment="1">
      <alignment/>
    </xf>
    <xf numFmtId="170" fontId="0" fillId="3" borderId="2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17" applyNumberFormat="1" applyFill="1" applyBorder="1" applyAlignment="1">
      <alignment/>
    </xf>
    <xf numFmtId="174" fontId="4" fillId="3" borderId="0" xfId="0" applyNumberFormat="1" applyFont="1" applyFill="1" applyAlignment="1">
      <alignment/>
    </xf>
    <xf numFmtId="174" fontId="4" fillId="3" borderId="2" xfId="0" applyNumberFormat="1" applyFont="1" applyFill="1" applyBorder="1" applyAlignment="1">
      <alignment/>
    </xf>
    <xf numFmtId="174" fontId="5" fillId="3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4" width="14.00390625" style="0" customWidth="1"/>
    <col min="5" max="5" width="11.140625" style="0" customWidth="1"/>
    <col min="6" max="6" width="12.28125" style="0" bestFit="1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  <c r="H2" s="8"/>
      <c r="I2" s="8"/>
      <c r="J2" s="8"/>
    </row>
    <row r="3" spans="1:10" ht="12.75">
      <c r="A3" s="93" t="s">
        <v>19</v>
      </c>
      <c r="B3" s="93"/>
      <c r="C3" s="93"/>
      <c r="D3" s="93"/>
      <c r="E3" s="93"/>
      <c r="F3" s="93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4:6" ht="12.75">
      <c r="D6" s="5" t="s">
        <v>17</v>
      </c>
      <c r="E6" s="99" t="s">
        <v>14</v>
      </c>
      <c r="F6" s="5" t="s">
        <v>15</v>
      </c>
    </row>
    <row r="7" spans="4:6" ht="13.5" thickBot="1">
      <c r="D7" s="21">
        <f>SUM(E7:F7)</f>
        <v>1</v>
      </c>
      <c r="E7" s="100">
        <v>0.6459</v>
      </c>
      <c r="F7" s="21">
        <v>0.3541</v>
      </c>
    </row>
    <row r="8" spans="1:6" ht="12.75">
      <c r="A8" s="12" t="s">
        <v>86</v>
      </c>
      <c r="D8" s="2">
        <f>Summary!E10</f>
        <v>4396444.8</v>
      </c>
      <c r="E8" s="101">
        <f>$E$7*D8</f>
        <v>2839663.69632</v>
      </c>
      <c r="F8" s="2">
        <f>$F$7*D8</f>
        <v>1556781.10368</v>
      </c>
    </row>
    <row r="9" spans="1:6" ht="12.75">
      <c r="A9" s="12"/>
      <c r="E9" s="102"/>
      <c r="F9" s="20"/>
    </row>
    <row r="10" spans="1:6" ht="12.75">
      <c r="A10" s="12" t="s">
        <v>13</v>
      </c>
      <c r="D10" s="63">
        <f>SUM(E10:F10)</f>
        <v>1037322</v>
      </c>
      <c r="E10" s="103">
        <f>56386.5*12</f>
        <v>676638</v>
      </c>
      <c r="F10" s="22">
        <f>30057*12</f>
        <v>360684</v>
      </c>
    </row>
    <row r="11" spans="1:6" ht="12.75">
      <c r="A11" s="12"/>
      <c r="E11" s="102"/>
      <c r="F11" s="20"/>
    </row>
    <row r="12" spans="1:6" ht="13.5" thickBot="1">
      <c r="A12" s="12" t="s">
        <v>46</v>
      </c>
      <c r="D12" s="23">
        <f>SUM(D8:D10)</f>
        <v>5433766.8</v>
      </c>
      <c r="E12" s="104">
        <f>SUM(E8:E10)</f>
        <v>3516301.69632</v>
      </c>
      <c r="F12" s="23">
        <f>SUM(F8:F10)</f>
        <v>1917465.10368</v>
      </c>
    </row>
    <row r="13" spans="1:6" ht="12.75">
      <c r="A13" s="12"/>
      <c r="E13" s="102"/>
      <c r="F13" s="20"/>
    </row>
    <row r="14" spans="1:6" ht="13.5" thickBot="1">
      <c r="A14" s="12" t="s">
        <v>16</v>
      </c>
      <c r="D14" s="64">
        <f>D12*0.35</f>
        <v>1901818.38</v>
      </c>
      <c r="E14" s="105">
        <f>E12*0.35</f>
        <v>1230705.593712</v>
      </c>
      <c r="F14" s="64">
        <f>F12*0.35</f>
        <v>671112.786288</v>
      </c>
    </row>
    <row r="15" spans="1:6" ht="12.75">
      <c r="A15" s="12"/>
      <c r="D15" s="2"/>
      <c r="E15" s="20"/>
      <c r="F15" s="20"/>
    </row>
    <row r="16" spans="1:6" ht="12.75">
      <c r="A16" s="12"/>
      <c r="D16" s="2"/>
      <c r="E16" s="20"/>
      <c r="F16" s="20"/>
    </row>
    <row r="17" spans="1:6" ht="12.75">
      <c r="A17" s="12"/>
      <c r="D17" s="2"/>
      <c r="E17" s="20"/>
      <c r="F17" s="20"/>
    </row>
    <row r="18" spans="1:6" ht="12.75">
      <c r="A18" s="12"/>
      <c r="D18" s="2"/>
      <c r="E18" s="20"/>
      <c r="F18" s="20"/>
    </row>
    <row r="20" ht="12.75">
      <c r="A20" s="24"/>
    </row>
    <row r="21" spans="2:5" ht="12.75">
      <c r="B21" s="19"/>
      <c r="C21" s="19"/>
      <c r="D21" s="19"/>
      <c r="E21" s="19"/>
    </row>
    <row r="22" spans="2:5" ht="12.75">
      <c r="B22" s="19"/>
      <c r="C22" s="19"/>
      <c r="D22" s="19"/>
      <c r="E22" s="19"/>
    </row>
    <row r="23" spans="2:5" ht="12.75">
      <c r="B23" s="19"/>
      <c r="C23" s="19"/>
      <c r="D23" s="19"/>
      <c r="E23" s="19"/>
    </row>
    <row r="24" spans="2:5" ht="12.75">
      <c r="B24" s="19"/>
      <c r="C24" s="19"/>
      <c r="D24" s="19"/>
      <c r="E24" s="19"/>
    </row>
    <row r="25" spans="2:5" ht="12.75">
      <c r="B25" s="19"/>
      <c r="C25" s="19"/>
      <c r="D25" s="19"/>
      <c r="E25" s="19"/>
    </row>
    <row r="26" spans="2:5" ht="12.75">
      <c r="B26" s="19"/>
      <c r="C26" s="19"/>
      <c r="D26" s="19"/>
      <c r="E26" s="19"/>
    </row>
    <row r="27" spans="2:5" ht="12.75">
      <c r="B27" s="19"/>
      <c r="C27" s="19"/>
      <c r="D27" s="19"/>
      <c r="E27" s="19"/>
    </row>
    <row r="28" spans="2:5" ht="12.75">
      <c r="B28" s="19"/>
      <c r="C28" s="19"/>
      <c r="D28" s="19"/>
      <c r="E28" s="19"/>
    </row>
    <row r="29" spans="2:5" ht="12.75">
      <c r="B29" s="19"/>
      <c r="C29" s="19"/>
      <c r="D29" s="19"/>
      <c r="E29" s="19"/>
    </row>
    <row r="30" spans="2:5" ht="12.75">
      <c r="B30" s="19"/>
      <c r="C30" s="19"/>
      <c r="D30" s="19"/>
      <c r="E30" s="19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48"/>
  <sheetViews>
    <sheetView workbookViewId="0" topLeftCell="A21">
      <selection activeCell="E6" sqref="E6:E14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11" customWidth="1"/>
    <col min="6" max="6" width="13.57421875" style="11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14"/>
      <c r="F1" s="14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8"/>
      <c r="F2" s="8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84"/>
      <c r="F4" s="84"/>
      <c r="G4" s="9"/>
      <c r="H4" s="9"/>
      <c r="I4" s="9"/>
      <c r="J4" s="9"/>
    </row>
    <row r="5" spans="1:10" ht="12.75">
      <c r="A5" s="27"/>
      <c r="B5" s="26"/>
      <c r="C5" s="94" t="s">
        <v>57</v>
      </c>
      <c r="D5" s="95"/>
      <c r="E5" s="96"/>
      <c r="F5" s="96"/>
      <c r="G5" s="9"/>
      <c r="H5" s="9"/>
      <c r="I5" s="9"/>
      <c r="J5" s="9"/>
    </row>
    <row r="6" spans="1:10" ht="12.75">
      <c r="A6" s="27"/>
      <c r="B6" s="26"/>
      <c r="C6" s="59" t="s">
        <v>20</v>
      </c>
      <c r="D6" s="59" t="s">
        <v>20</v>
      </c>
      <c r="E6" s="85"/>
      <c r="F6" s="85"/>
      <c r="G6" s="9"/>
      <c r="H6" s="9"/>
      <c r="I6" s="9"/>
      <c r="J6" s="9"/>
    </row>
    <row r="7" spans="1:10" ht="12.75">
      <c r="A7" s="28" t="s">
        <v>22</v>
      </c>
      <c r="B7" s="26"/>
      <c r="C7" s="87" t="s">
        <v>47</v>
      </c>
      <c r="D7" s="87" t="s">
        <v>21</v>
      </c>
      <c r="E7" s="85"/>
      <c r="F7" s="85"/>
      <c r="G7" s="9"/>
      <c r="H7" s="9"/>
      <c r="I7" s="9"/>
      <c r="J7" s="9"/>
    </row>
    <row r="8" spans="1:10" ht="12.75">
      <c r="A8" s="25"/>
      <c r="B8" s="26"/>
      <c r="C8" s="53"/>
      <c r="D8" s="54"/>
      <c r="E8" s="80"/>
      <c r="F8" s="80"/>
      <c r="G8" s="9"/>
      <c r="H8" s="9"/>
      <c r="I8" s="9"/>
      <c r="J8" s="9"/>
    </row>
    <row r="9" spans="1:10" ht="12.75">
      <c r="A9" s="29" t="s">
        <v>23</v>
      </c>
      <c r="B9" s="26">
        <v>2009</v>
      </c>
      <c r="C9" s="55">
        <v>4736382</v>
      </c>
      <c r="D9" s="31">
        <f>-C9*0.35</f>
        <v>-1657733.7</v>
      </c>
      <c r="E9" s="30"/>
      <c r="F9" s="30"/>
      <c r="G9" s="9"/>
      <c r="H9" s="9"/>
      <c r="I9" s="9"/>
      <c r="J9" s="9"/>
    </row>
    <row r="10" spans="1:10" ht="12.75">
      <c r="A10" s="29" t="s">
        <v>23</v>
      </c>
      <c r="B10" s="26">
        <v>2010</v>
      </c>
      <c r="C10" s="56">
        <v>4059756</v>
      </c>
      <c r="D10" s="38">
        <f>-C10*0.35</f>
        <v>-1420914.5999999999</v>
      </c>
      <c r="E10" s="30"/>
      <c r="F10" s="30"/>
      <c r="G10" s="9"/>
      <c r="H10" s="9"/>
      <c r="I10" s="9"/>
      <c r="J10" s="9"/>
    </row>
    <row r="11" spans="1:10" ht="12.75">
      <c r="A11" s="32"/>
      <c r="B11" s="26"/>
      <c r="C11" s="57"/>
      <c r="D11" s="34"/>
      <c r="E11" s="30"/>
      <c r="F11" s="30"/>
      <c r="G11" s="9"/>
      <c r="H11" s="9"/>
      <c r="I11" s="9"/>
      <c r="J11" s="9"/>
    </row>
    <row r="12" spans="1:10" ht="12.75">
      <c r="A12" s="32" t="s">
        <v>17</v>
      </c>
      <c r="B12" s="26"/>
      <c r="C12" s="55">
        <f>C9+C10</f>
        <v>8796138</v>
      </c>
      <c r="D12" s="31">
        <f>D9+D10</f>
        <v>-3078648.3</v>
      </c>
      <c r="E12" s="30"/>
      <c r="F12" s="30"/>
      <c r="G12" s="9"/>
      <c r="H12" s="9"/>
      <c r="I12" s="9"/>
      <c r="J12" s="9"/>
    </row>
    <row r="13" spans="1:10" ht="12.75">
      <c r="A13" s="32" t="s">
        <v>24</v>
      </c>
      <c r="B13" s="26"/>
      <c r="C13" s="58" t="s">
        <v>25</v>
      </c>
      <c r="D13" s="36" t="s">
        <v>25</v>
      </c>
      <c r="E13" s="85"/>
      <c r="F13" s="85"/>
      <c r="G13" s="9"/>
      <c r="H13" s="9"/>
      <c r="I13" s="9"/>
      <c r="J13" s="9"/>
    </row>
    <row r="14" spans="1:10" ht="12.75">
      <c r="A14" s="32" t="s">
        <v>26</v>
      </c>
      <c r="B14" s="26"/>
      <c r="C14" s="61">
        <f>C12/2</f>
        <v>4398069</v>
      </c>
      <c r="D14" s="34">
        <f>D12/2</f>
        <v>-1539324.15</v>
      </c>
      <c r="E14" s="86"/>
      <c r="F14" s="30"/>
      <c r="G14" s="9"/>
      <c r="H14" s="9"/>
      <c r="I14" s="9"/>
      <c r="J14" s="9"/>
    </row>
    <row r="15" spans="1:10" ht="12.75">
      <c r="A15" s="29" t="s">
        <v>27</v>
      </c>
      <c r="B15" s="26">
        <f>B10</f>
        <v>2010</v>
      </c>
      <c r="C15" s="55">
        <v>4679996.5</v>
      </c>
      <c r="D15" s="31">
        <f aca="true" t="shared" si="0" ref="D15:D25">-C15*0.35</f>
        <v>-1637998.775</v>
      </c>
      <c r="E15" s="30"/>
      <c r="F15" s="30"/>
      <c r="G15" s="9"/>
      <c r="H15" s="9"/>
      <c r="I15" s="9"/>
      <c r="J15" s="9"/>
    </row>
    <row r="16" spans="1:10" ht="12.75">
      <c r="A16" s="29" t="s">
        <v>28</v>
      </c>
      <c r="B16" s="26">
        <f aca="true" t="shared" si="1" ref="B16:B25">B$15</f>
        <v>2010</v>
      </c>
      <c r="C16" s="55">
        <v>4623611</v>
      </c>
      <c r="D16" s="31">
        <f t="shared" si="0"/>
        <v>-1618263.8499999999</v>
      </c>
      <c r="E16" s="30"/>
      <c r="F16" s="30"/>
      <c r="G16" s="9"/>
      <c r="H16" s="9"/>
      <c r="I16" s="9"/>
      <c r="J16" s="9"/>
    </row>
    <row r="17" spans="1:10" ht="12.75">
      <c r="A17" s="29" t="s">
        <v>29</v>
      </c>
      <c r="B17" s="26">
        <f t="shared" si="1"/>
        <v>2010</v>
      </c>
      <c r="C17" s="55">
        <v>4567225.5</v>
      </c>
      <c r="D17" s="31">
        <f t="shared" si="0"/>
        <v>-1598528.9249999998</v>
      </c>
      <c r="E17" s="30"/>
      <c r="F17" s="30"/>
      <c r="G17" s="9"/>
      <c r="H17" s="9"/>
      <c r="I17" s="9"/>
      <c r="J17" s="9"/>
    </row>
    <row r="18" spans="1:10" ht="12.75">
      <c r="A18" s="29" t="s">
        <v>30</v>
      </c>
      <c r="B18" s="26">
        <f t="shared" si="1"/>
        <v>2010</v>
      </c>
      <c r="C18" s="55">
        <v>4510840</v>
      </c>
      <c r="D18" s="31">
        <f t="shared" si="0"/>
        <v>-1578794</v>
      </c>
      <c r="E18" s="30"/>
      <c r="F18" s="30"/>
      <c r="G18" s="9"/>
      <c r="H18" s="9"/>
      <c r="I18" s="9"/>
      <c r="J18" s="9"/>
    </row>
    <row r="19" spans="1:10" ht="12.75">
      <c r="A19" s="29" t="s">
        <v>31</v>
      </c>
      <c r="B19" s="26">
        <f t="shared" si="1"/>
        <v>2010</v>
      </c>
      <c r="C19" s="55">
        <v>4454454.5</v>
      </c>
      <c r="D19" s="31">
        <f t="shared" si="0"/>
        <v>-1559059.075</v>
      </c>
      <c r="E19" s="30"/>
      <c r="F19" s="30"/>
      <c r="G19" s="9"/>
      <c r="H19" s="9"/>
      <c r="I19" s="9"/>
      <c r="J19" s="9"/>
    </row>
    <row r="20" spans="1:10" ht="12.75">
      <c r="A20" s="29" t="s">
        <v>32</v>
      </c>
      <c r="B20" s="26">
        <f t="shared" si="1"/>
        <v>2010</v>
      </c>
      <c r="C20" s="76">
        <v>4398069</v>
      </c>
      <c r="D20" s="77">
        <f t="shared" si="0"/>
        <v>-1539324.15</v>
      </c>
      <c r="E20" s="86"/>
      <c r="F20" s="86"/>
      <c r="G20" s="9"/>
      <c r="H20" s="9"/>
      <c r="I20" s="9"/>
      <c r="J20" s="9"/>
    </row>
    <row r="21" spans="1:10" ht="12.75">
      <c r="A21" s="29" t="s">
        <v>33</v>
      </c>
      <c r="B21" s="26">
        <f t="shared" si="1"/>
        <v>2010</v>
      </c>
      <c r="C21" s="55">
        <v>4341683.5</v>
      </c>
      <c r="D21" s="31">
        <f t="shared" si="0"/>
        <v>-1519589.2249999999</v>
      </c>
      <c r="E21" s="30"/>
      <c r="F21" s="30"/>
      <c r="G21" s="9"/>
      <c r="H21" s="9"/>
      <c r="I21" s="9"/>
      <c r="J21" s="9"/>
    </row>
    <row r="22" spans="1:10" ht="12.75">
      <c r="A22" s="29" t="s">
        <v>34</v>
      </c>
      <c r="B22" s="26">
        <f t="shared" si="1"/>
        <v>2010</v>
      </c>
      <c r="C22" s="55">
        <v>4285298</v>
      </c>
      <c r="D22" s="31">
        <f t="shared" si="0"/>
        <v>-1499854.2999999998</v>
      </c>
      <c r="E22" s="30"/>
      <c r="F22" s="30"/>
      <c r="G22" s="9"/>
      <c r="H22" s="9"/>
      <c r="I22" s="9"/>
      <c r="J22" s="9"/>
    </row>
    <row r="23" spans="1:10" ht="12.75">
      <c r="A23" s="29" t="s">
        <v>35</v>
      </c>
      <c r="B23" s="26">
        <f t="shared" si="1"/>
        <v>2010</v>
      </c>
      <c r="C23" s="55">
        <v>4228912.5</v>
      </c>
      <c r="D23" s="31">
        <f t="shared" si="0"/>
        <v>-1480119.375</v>
      </c>
      <c r="E23" s="30"/>
      <c r="F23" s="30"/>
      <c r="G23" s="9"/>
      <c r="H23" s="9"/>
      <c r="I23" s="9"/>
      <c r="J23" s="9"/>
    </row>
    <row r="24" spans="1:10" ht="12.75">
      <c r="A24" s="29" t="s">
        <v>36</v>
      </c>
      <c r="B24" s="26">
        <f t="shared" si="1"/>
        <v>2010</v>
      </c>
      <c r="C24" s="55">
        <v>4172527</v>
      </c>
      <c r="D24" s="31">
        <f t="shared" si="0"/>
        <v>-1460384.45</v>
      </c>
      <c r="E24" s="30"/>
      <c r="F24" s="30"/>
      <c r="G24" s="9"/>
      <c r="H24" s="9"/>
      <c r="I24" s="9"/>
      <c r="J24" s="9"/>
    </row>
    <row r="25" spans="1:10" ht="12.75">
      <c r="A25" s="29" t="s">
        <v>37</v>
      </c>
      <c r="B25" s="26">
        <f t="shared" si="1"/>
        <v>2010</v>
      </c>
      <c r="C25" s="55">
        <v>4116141.5</v>
      </c>
      <c r="D25" s="31">
        <f t="shared" si="0"/>
        <v>-1440649.525</v>
      </c>
      <c r="E25" s="30"/>
      <c r="F25" s="30"/>
      <c r="G25" s="9"/>
      <c r="H25" s="9"/>
      <c r="I25" s="9"/>
      <c r="J25" s="9"/>
    </row>
    <row r="26" spans="1:6" ht="12.75">
      <c r="A26" s="25"/>
      <c r="B26" s="26"/>
      <c r="C26" s="56"/>
      <c r="D26" s="38"/>
      <c r="E26" s="30"/>
      <c r="F26" s="30"/>
    </row>
    <row r="27" spans="1:6" ht="12.75">
      <c r="A27" s="25" t="s">
        <v>17</v>
      </c>
      <c r="B27" s="26"/>
      <c r="C27" s="57">
        <f>SUM(C14:C26)</f>
        <v>52776828</v>
      </c>
      <c r="D27" s="34">
        <f>SUM(D14:D26)</f>
        <v>-18471889.799999997</v>
      </c>
      <c r="E27" s="30"/>
      <c r="F27" s="30"/>
    </row>
    <row r="28" spans="1:6" ht="12.75">
      <c r="A28" s="25" t="s">
        <v>38</v>
      </c>
      <c r="B28" s="26"/>
      <c r="C28" s="58" t="s">
        <v>39</v>
      </c>
      <c r="D28" s="36" t="s">
        <v>39</v>
      </c>
      <c r="E28" s="85"/>
      <c r="F28" s="85"/>
    </row>
    <row r="29" spans="1:6" ht="12.75">
      <c r="A29" s="25"/>
      <c r="B29" s="26"/>
      <c r="C29" s="57"/>
      <c r="D29" s="34"/>
      <c r="E29" s="30"/>
      <c r="F29" s="30"/>
    </row>
    <row r="30" spans="1:6" ht="12.75">
      <c r="A30" s="25" t="s">
        <v>40</v>
      </c>
      <c r="B30" s="26"/>
      <c r="C30" s="62">
        <f>C27/12</f>
        <v>4398069</v>
      </c>
      <c r="D30" s="38">
        <f>D27/12</f>
        <v>-1539324.1499999997</v>
      </c>
      <c r="E30" s="86"/>
      <c r="F30" s="30"/>
    </row>
    <row r="31" spans="1:6" ht="12.75">
      <c r="A31" s="25"/>
      <c r="B31" s="39"/>
      <c r="C31" s="25"/>
      <c r="D31" s="25"/>
      <c r="E31" s="30"/>
      <c r="F31" s="30"/>
    </row>
    <row r="32" spans="1:6" ht="12.75">
      <c r="A32" s="25"/>
      <c r="B32" s="39"/>
      <c r="C32" s="40"/>
      <c r="D32" s="79"/>
      <c r="E32" s="30"/>
      <c r="F32" s="30"/>
    </row>
    <row r="33" spans="1:6" ht="12.75">
      <c r="A33" s="41" t="s">
        <v>82</v>
      </c>
      <c r="B33" s="42"/>
      <c r="C33" s="43"/>
      <c r="D33" s="80"/>
      <c r="E33" s="30"/>
      <c r="F33" s="30"/>
    </row>
    <row r="34" spans="1:5" ht="12.75">
      <c r="A34" s="25"/>
      <c r="B34" s="39"/>
      <c r="C34" s="78" t="s">
        <v>42</v>
      </c>
      <c r="D34" s="81"/>
      <c r="E34" s="81"/>
    </row>
    <row r="35" spans="1:5" ht="12.75">
      <c r="A35" s="25"/>
      <c r="B35" s="39"/>
      <c r="C35" s="47"/>
      <c r="D35" s="82"/>
      <c r="E35" s="82"/>
    </row>
    <row r="36" spans="1:5" ht="12.75">
      <c r="A36" s="25" t="s">
        <v>48</v>
      </c>
      <c r="B36" s="39"/>
      <c r="C36" s="106">
        <f>C30</f>
        <v>4398069</v>
      </c>
      <c r="D36" s="30"/>
      <c r="E36" s="30"/>
    </row>
    <row r="37" spans="1:5" ht="12.75">
      <c r="A37" s="25" t="s">
        <v>44</v>
      </c>
      <c r="B37" s="39"/>
      <c r="C37" s="107">
        <f>D30</f>
        <v>-1539324.1499999997</v>
      </c>
      <c r="D37" s="30"/>
      <c r="E37" s="30"/>
    </row>
    <row r="38" spans="1:5" ht="12.75">
      <c r="A38" s="25"/>
      <c r="B38" s="39"/>
      <c r="C38" s="106"/>
      <c r="D38" s="30"/>
      <c r="E38" s="30"/>
    </row>
    <row r="39" spans="1:5" ht="13.5" thickBot="1">
      <c r="A39" s="50" t="s">
        <v>49</v>
      </c>
      <c r="B39" s="39"/>
      <c r="C39" s="108">
        <f>C36+C37</f>
        <v>2858744.8500000006</v>
      </c>
      <c r="D39" s="83"/>
      <c r="E39" s="83"/>
    </row>
    <row r="40" spans="2:5" ht="13.5" thickTop="1">
      <c r="B40" s="19"/>
      <c r="C40" s="19"/>
      <c r="D40" s="67"/>
      <c r="E40" s="67"/>
    </row>
    <row r="41" spans="2:5" ht="12.75">
      <c r="B41" s="19"/>
      <c r="C41" s="19"/>
      <c r="D41" s="19"/>
      <c r="E41" s="67"/>
    </row>
    <row r="42" spans="2:5" ht="12.75">
      <c r="B42" s="19"/>
      <c r="C42" s="19"/>
      <c r="D42" s="19"/>
      <c r="E42" s="67"/>
    </row>
    <row r="43" spans="2:5" ht="12.75">
      <c r="B43" s="19"/>
      <c r="C43" s="19"/>
      <c r="D43" s="19"/>
      <c r="E43" s="67"/>
    </row>
    <row r="44" spans="2:5" ht="12.75">
      <c r="B44" s="19"/>
      <c r="C44" s="19"/>
      <c r="D44" s="19"/>
      <c r="E44" s="67"/>
    </row>
    <row r="45" spans="2:5" ht="12.75">
      <c r="B45" s="19"/>
      <c r="C45" s="19"/>
      <c r="D45" s="19"/>
      <c r="E45" s="67"/>
    </row>
    <row r="46" spans="2:5" ht="12.75">
      <c r="B46" s="19"/>
      <c r="C46" s="19"/>
      <c r="D46" s="19"/>
      <c r="E46" s="67"/>
    </row>
    <row r="47" spans="2:5" ht="12.75">
      <c r="B47" s="19"/>
      <c r="C47" s="19"/>
      <c r="D47" s="19"/>
      <c r="E47" s="67"/>
    </row>
    <row r="48" spans="2:5" ht="12.75">
      <c r="B48" s="19"/>
      <c r="C48" s="19"/>
      <c r="D48" s="19"/>
      <c r="E48" s="67"/>
    </row>
  </sheetData>
  <mergeCells count="5">
    <mergeCell ref="C5:D5"/>
    <mergeCell ref="E5:F5"/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C9" sqref="C9:C25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0" customWidth="1"/>
    <col min="6" max="6" width="13.57421875" style="0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14"/>
      <c r="F1" s="14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8"/>
      <c r="F2" s="8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"/>
      <c r="F3" s="9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8" ht="12.75">
      <c r="A5" s="27"/>
      <c r="B5" s="26"/>
      <c r="C5" s="94" t="s">
        <v>58</v>
      </c>
      <c r="D5" s="95"/>
      <c r="E5" s="9"/>
      <c r="F5" s="9"/>
      <c r="G5" s="9"/>
      <c r="H5" s="9"/>
    </row>
    <row r="6" spans="1:8" ht="12.75">
      <c r="A6" s="27"/>
      <c r="B6" s="26"/>
      <c r="C6" s="59" t="s">
        <v>20</v>
      </c>
      <c r="D6" s="59" t="s">
        <v>20</v>
      </c>
      <c r="E6" s="9"/>
      <c r="F6" s="9"/>
      <c r="G6" s="9"/>
      <c r="H6" s="9"/>
    </row>
    <row r="7" spans="1:8" ht="12.75">
      <c r="A7" s="28" t="s">
        <v>22</v>
      </c>
      <c r="B7" s="26"/>
      <c r="C7" s="60" t="s">
        <v>47</v>
      </c>
      <c r="D7" s="60" t="s">
        <v>21</v>
      </c>
      <c r="E7" s="9"/>
      <c r="F7" s="9"/>
      <c r="G7" s="9"/>
      <c r="H7" s="9"/>
    </row>
    <row r="8" spans="1:8" ht="12.75">
      <c r="A8" s="25"/>
      <c r="B8" s="26"/>
      <c r="C8" s="53"/>
      <c r="D8" s="54"/>
      <c r="E8" s="9"/>
      <c r="F8" s="9"/>
      <c r="G8" s="9"/>
      <c r="H8" s="9"/>
    </row>
    <row r="9" spans="1:8" ht="12.75">
      <c r="A9" s="29" t="s">
        <v>84</v>
      </c>
      <c r="B9" s="26">
        <v>2009</v>
      </c>
      <c r="C9" s="55">
        <v>2614959</v>
      </c>
      <c r="D9" s="31">
        <f>-C9*0.35</f>
        <v>-915235.6499999999</v>
      </c>
      <c r="E9" s="9"/>
      <c r="F9" s="9"/>
      <c r="G9" s="9"/>
      <c r="H9" s="9"/>
    </row>
    <row r="10" spans="1:8" ht="12.75">
      <c r="A10" s="29" t="s">
        <v>84</v>
      </c>
      <c r="B10" s="26">
        <v>2010</v>
      </c>
      <c r="C10" s="56">
        <v>2254275</v>
      </c>
      <c r="D10" s="38">
        <f>-C10*0.35</f>
        <v>-788996.25</v>
      </c>
      <c r="E10" s="9"/>
      <c r="F10" s="9"/>
      <c r="G10" s="9"/>
      <c r="H10" s="9"/>
    </row>
    <row r="11" spans="1:8" ht="12.75">
      <c r="A11" s="32"/>
      <c r="B11" s="26"/>
      <c r="C11" s="57"/>
      <c r="D11" s="34"/>
      <c r="E11" s="9"/>
      <c r="F11" s="9"/>
      <c r="G11" s="9"/>
      <c r="H11" s="9"/>
    </row>
    <row r="12" spans="1:8" ht="12.75">
      <c r="A12" s="32" t="s">
        <v>17</v>
      </c>
      <c r="B12" s="26"/>
      <c r="C12" s="55">
        <f>C9+C10</f>
        <v>4869234</v>
      </c>
      <c r="D12" s="31">
        <f>D9+D10</f>
        <v>-1704231.9</v>
      </c>
      <c r="E12" s="9"/>
      <c r="F12" s="9"/>
      <c r="G12" s="9"/>
      <c r="H12" s="9"/>
    </row>
    <row r="13" spans="1:8" ht="12.75">
      <c r="A13" s="32" t="s">
        <v>24</v>
      </c>
      <c r="B13" s="26"/>
      <c r="C13" s="58" t="s">
        <v>25</v>
      </c>
      <c r="D13" s="36" t="s">
        <v>25</v>
      </c>
      <c r="E13" s="9"/>
      <c r="F13" s="9"/>
      <c r="G13" s="9"/>
      <c r="H13" s="9"/>
    </row>
    <row r="14" spans="1:8" ht="12.75">
      <c r="A14" s="32" t="s">
        <v>26</v>
      </c>
      <c r="B14" s="26"/>
      <c r="C14" s="61">
        <f>C12/2</f>
        <v>2434617</v>
      </c>
      <c r="D14" s="34">
        <f>D12/2</f>
        <v>-852115.95</v>
      </c>
      <c r="E14" s="9"/>
      <c r="F14" s="9"/>
      <c r="G14" s="9"/>
      <c r="H14" s="9"/>
    </row>
    <row r="15" spans="1:8" ht="12.75">
      <c r="A15" s="29" t="s">
        <v>85</v>
      </c>
      <c r="B15" s="26">
        <v>2009</v>
      </c>
      <c r="C15" s="55">
        <v>2584902</v>
      </c>
      <c r="D15" s="31">
        <f aca="true" t="shared" si="0" ref="D15:D25">-C15*0.35</f>
        <v>-904715.7</v>
      </c>
      <c r="E15" s="9"/>
      <c r="F15" s="9"/>
      <c r="G15" s="9"/>
      <c r="H15" s="9"/>
    </row>
    <row r="16" spans="1:8" ht="12.75">
      <c r="A16" s="29" t="s">
        <v>34</v>
      </c>
      <c r="B16" s="26">
        <f>B$15</f>
        <v>2009</v>
      </c>
      <c r="C16" s="55">
        <v>2554845</v>
      </c>
      <c r="D16" s="31">
        <f t="shared" si="0"/>
        <v>-894195.75</v>
      </c>
      <c r="E16" s="9"/>
      <c r="F16" s="9"/>
      <c r="G16" s="9"/>
      <c r="H16" s="9"/>
    </row>
    <row r="17" spans="1:8" ht="12.75">
      <c r="A17" s="29" t="s">
        <v>83</v>
      </c>
      <c r="B17" s="26">
        <f>B$15</f>
        <v>2009</v>
      </c>
      <c r="C17" s="55">
        <v>2524788</v>
      </c>
      <c r="D17" s="31">
        <f t="shared" si="0"/>
        <v>-883675.7999999999</v>
      </c>
      <c r="E17" s="9"/>
      <c r="F17" s="9"/>
      <c r="G17" s="9"/>
      <c r="H17" s="9"/>
    </row>
    <row r="18" spans="1:8" ht="12.75">
      <c r="A18" s="29" t="s">
        <v>36</v>
      </c>
      <c r="B18" s="26">
        <f>B$15</f>
        <v>2009</v>
      </c>
      <c r="C18" s="55">
        <v>2494731</v>
      </c>
      <c r="D18" s="31">
        <f t="shared" si="0"/>
        <v>-873155.85</v>
      </c>
      <c r="E18" s="9"/>
      <c r="F18" s="9"/>
      <c r="G18" s="9"/>
      <c r="H18" s="9"/>
    </row>
    <row r="19" spans="1:8" ht="12.75">
      <c r="A19" s="29" t="s">
        <v>37</v>
      </c>
      <c r="B19" s="26">
        <f>B$15</f>
        <v>2009</v>
      </c>
      <c r="C19" s="55">
        <v>2464674</v>
      </c>
      <c r="D19" s="31">
        <f t="shared" si="0"/>
        <v>-862635.8999999999</v>
      </c>
      <c r="E19" s="9"/>
      <c r="F19" s="9"/>
      <c r="G19" s="9"/>
      <c r="H19" s="9"/>
    </row>
    <row r="20" spans="1:8" ht="12.75">
      <c r="A20" s="29" t="s">
        <v>23</v>
      </c>
      <c r="B20" s="26">
        <f>B$15</f>
        <v>2009</v>
      </c>
      <c r="C20" s="76">
        <v>2434617</v>
      </c>
      <c r="D20" s="77">
        <f t="shared" si="0"/>
        <v>-852115.95</v>
      </c>
      <c r="E20" s="9"/>
      <c r="F20" s="9"/>
      <c r="G20" s="9"/>
      <c r="H20" s="9"/>
    </row>
    <row r="21" spans="1:8" ht="12.75">
      <c r="A21" s="29" t="s">
        <v>27</v>
      </c>
      <c r="B21" s="26">
        <v>2010</v>
      </c>
      <c r="C21" s="55">
        <v>2404560</v>
      </c>
      <c r="D21" s="31">
        <f t="shared" si="0"/>
        <v>-841596</v>
      </c>
      <c r="E21" s="9"/>
      <c r="F21" s="9"/>
      <c r="G21" s="9"/>
      <c r="H21" s="9"/>
    </row>
    <row r="22" spans="1:8" ht="12.75">
      <c r="A22" s="29" t="s">
        <v>28</v>
      </c>
      <c r="B22" s="26">
        <v>2010</v>
      </c>
      <c r="C22" s="55">
        <v>2374503</v>
      </c>
      <c r="D22" s="31">
        <f t="shared" si="0"/>
        <v>-831076.0499999999</v>
      </c>
      <c r="E22" s="9"/>
      <c r="F22" s="9"/>
      <c r="G22" s="9"/>
      <c r="H22" s="9"/>
    </row>
    <row r="23" spans="1:8" ht="12.75">
      <c r="A23" s="29" t="s">
        <v>29</v>
      </c>
      <c r="B23" s="26">
        <v>2010</v>
      </c>
      <c r="C23" s="55">
        <v>2344446</v>
      </c>
      <c r="D23" s="31">
        <f t="shared" si="0"/>
        <v>-820556.1</v>
      </c>
      <c r="E23" s="9"/>
      <c r="F23" s="9"/>
      <c r="G23" s="9"/>
      <c r="H23" s="9"/>
    </row>
    <row r="24" spans="1:8" ht="12.75">
      <c r="A24" s="29" t="s">
        <v>30</v>
      </c>
      <c r="B24" s="26">
        <v>2010</v>
      </c>
      <c r="C24" s="55">
        <v>2314389</v>
      </c>
      <c r="D24" s="31">
        <f t="shared" si="0"/>
        <v>-810036.1499999999</v>
      </c>
      <c r="E24" s="9"/>
      <c r="F24" s="9"/>
      <c r="G24" s="9"/>
      <c r="H24" s="9"/>
    </row>
    <row r="25" spans="1:8" ht="12.75">
      <c r="A25" s="29" t="s">
        <v>31</v>
      </c>
      <c r="B25" s="26">
        <v>2010</v>
      </c>
      <c r="C25" s="55">
        <v>2284332</v>
      </c>
      <c r="D25" s="31">
        <f t="shared" si="0"/>
        <v>-799516.2</v>
      </c>
      <c r="E25" s="9"/>
      <c r="F25" s="9"/>
      <c r="G25" s="9"/>
      <c r="H25" s="9"/>
    </row>
    <row r="26" spans="1:4" ht="12.75">
      <c r="A26" s="25"/>
      <c r="B26" s="26"/>
      <c r="C26" s="56"/>
      <c r="D26" s="38"/>
    </row>
    <row r="27" spans="1:4" ht="12.75">
      <c r="A27" s="25" t="s">
        <v>17</v>
      </c>
      <c r="B27" s="26"/>
      <c r="C27" s="57">
        <f>SUM(C14:C26)</f>
        <v>29215404</v>
      </c>
      <c r="D27" s="34">
        <f>SUM(D14:D26)</f>
        <v>-10225391.399999999</v>
      </c>
    </row>
    <row r="28" spans="1:4" ht="12.75">
      <c r="A28" s="25" t="s">
        <v>38</v>
      </c>
      <c r="B28" s="26"/>
      <c r="C28" s="58" t="s">
        <v>39</v>
      </c>
      <c r="D28" s="36" t="s">
        <v>39</v>
      </c>
    </row>
    <row r="29" spans="1:4" ht="12.75">
      <c r="A29" s="25"/>
      <c r="B29" s="26"/>
      <c r="C29" s="57"/>
      <c r="D29" s="34"/>
    </row>
    <row r="30" spans="1:4" ht="12.75">
      <c r="A30" s="25" t="s">
        <v>40</v>
      </c>
      <c r="B30" s="26"/>
      <c r="C30" s="62">
        <f>C27/12</f>
        <v>2434617</v>
      </c>
      <c r="D30" s="38">
        <f>D27/12</f>
        <v>-852115.9499999998</v>
      </c>
    </row>
    <row r="31" spans="1:4" ht="12.75">
      <c r="A31" s="25"/>
      <c r="B31" s="39"/>
      <c r="C31" s="30"/>
      <c r="D31" s="30"/>
    </row>
    <row r="32" spans="1:4" ht="12.75">
      <c r="A32" s="25"/>
      <c r="B32" s="39"/>
      <c r="C32" s="35"/>
      <c r="D32" s="30"/>
    </row>
    <row r="33" spans="1:4" ht="12.75">
      <c r="A33" s="41" t="s">
        <v>82</v>
      </c>
      <c r="B33" s="42"/>
      <c r="C33" s="33"/>
      <c r="D33" s="30"/>
    </row>
    <row r="34" spans="1:3" ht="12.75">
      <c r="A34" s="25"/>
      <c r="B34" s="39"/>
      <c r="C34" s="45" t="s">
        <v>43</v>
      </c>
    </row>
    <row r="35" spans="1:3" ht="12.75">
      <c r="A35" s="25"/>
      <c r="B35" s="39"/>
      <c r="C35" s="47"/>
    </row>
    <row r="36" spans="1:3" ht="12.75">
      <c r="A36" s="25" t="s">
        <v>48</v>
      </c>
      <c r="B36" s="39"/>
      <c r="C36" s="35">
        <f>C30</f>
        <v>2434617</v>
      </c>
    </row>
    <row r="37" spans="1:3" ht="12.75">
      <c r="A37" s="25" t="s">
        <v>44</v>
      </c>
      <c r="B37" s="39"/>
      <c r="C37" s="37">
        <f>D30</f>
        <v>-852115.9499999998</v>
      </c>
    </row>
    <row r="38" spans="1:3" ht="12.75">
      <c r="A38" s="25"/>
      <c r="B38" s="39"/>
      <c r="C38" s="35"/>
    </row>
    <row r="39" spans="1:3" ht="13.5" thickBot="1">
      <c r="A39" s="50" t="s">
        <v>49</v>
      </c>
      <c r="B39" s="39"/>
      <c r="C39" s="52">
        <f>C36+C37</f>
        <v>1582501.0500000003</v>
      </c>
    </row>
    <row r="40" spans="2:3" ht="13.5" thickTop="1">
      <c r="B40" s="19"/>
      <c r="C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spans="2:5" ht="12.75">
      <c r="B48" s="19"/>
      <c r="C48" s="19"/>
      <c r="D48" s="19"/>
      <c r="E48" s="19"/>
    </row>
  </sheetData>
  <mergeCells count="4">
    <mergeCell ref="C5:D5"/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workbookViewId="0" topLeftCell="A1">
      <selection activeCell="A25" sqref="A25"/>
    </sheetView>
  </sheetViews>
  <sheetFormatPr defaultColWidth="9.140625" defaultRowHeight="12.75"/>
  <cols>
    <col min="1" max="1" width="5.140625" style="1" bestFit="1" customWidth="1"/>
    <col min="2" max="2" width="12.8515625" style="0" bestFit="1" customWidth="1"/>
    <col min="3" max="3" width="14.00390625" style="0" bestFit="1" customWidth="1"/>
    <col min="5" max="5" width="11.28125" style="0" bestFit="1" customWidth="1"/>
    <col min="6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2.75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2.75">
      <c r="A3" s="93" t="s">
        <v>61</v>
      </c>
      <c r="B3" s="93"/>
      <c r="C3" s="93"/>
      <c r="D3" s="93"/>
      <c r="E3" s="93"/>
      <c r="F3" s="93"/>
      <c r="G3" s="93"/>
      <c r="H3" s="93"/>
      <c r="I3" s="93"/>
      <c r="J3" s="93"/>
    </row>
    <row r="7" spans="1:9" s="70" customFormat="1" ht="51">
      <c r="A7" s="70" t="s">
        <v>62</v>
      </c>
      <c r="B7" s="70" t="s">
        <v>63</v>
      </c>
      <c r="C7" s="70" t="s">
        <v>64</v>
      </c>
      <c r="D7" s="70" t="s">
        <v>65</v>
      </c>
      <c r="E7" s="70" t="s">
        <v>66</v>
      </c>
      <c r="F7" s="70" t="s">
        <v>67</v>
      </c>
      <c r="G7" s="70" t="s">
        <v>68</v>
      </c>
      <c r="H7" s="70" t="s">
        <v>69</v>
      </c>
      <c r="I7" s="70" t="s">
        <v>70</v>
      </c>
    </row>
    <row r="8" spans="1:9" ht="12.75">
      <c r="A8" s="1">
        <v>2007</v>
      </c>
      <c r="B8" s="71" t="s">
        <v>71</v>
      </c>
      <c r="C8" s="19">
        <v>4000000</v>
      </c>
      <c r="D8">
        <v>1</v>
      </c>
      <c r="E8" s="72">
        <f aca="true" t="shared" si="0" ref="E8:E17">C8*D8</f>
        <v>4000000</v>
      </c>
      <c r="F8" s="73">
        <v>0.6583</v>
      </c>
      <c r="G8" s="73">
        <v>0.3417</v>
      </c>
      <c r="H8" s="19">
        <f aca="true" t="shared" si="1" ref="H8:H17">E8*F8</f>
        <v>2633200</v>
      </c>
      <c r="I8" s="19">
        <f aca="true" t="shared" si="2" ref="I8:I17">E8*G8</f>
        <v>1366800</v>
      </c>
    </row>
    <row r="9" spans="1:9" ht="12.75">
      <c r="A9" s="1">
        <v>2008</v>
      </c>
      <c r="B9" s="71" t="s">
        <v>72</v>
      </c>
      <c r="C9" s="19">
        <v>4000000</v>
      </c>
      <c r="D9">
        <v>1.0428</v>
      </c>
      <c r="E9" s="72">
        <f t="shared" si="0"/>
        <v>4171200</v>
      </c>
      <c r="F9" s="73">
        <v>0.6459</v>
      </c>
      <c r="G9" s="73">
        <v>0.3541</v>
      </c>
      <c r="H9" s="19">
        <f t="shared" si="1"/>
        <v>2694178.08</v>
      </c>
      <c r="I9" s="19">
        <f t="shared" si="2"/>
        <v>1477021.9200000002</v>
      </c>
    </row>
    <row r="10" spans="1:9" ht="12.75">
      <c r="A10" s="1">
        <v>2009</v>
      </c>
      <c r="B10" s="71" t="s">
        <v>73</v>
      </c>
      <c r="C10" s="19">
        <v>4000000</v>
      </c>
      <c r="D10">
        <f>D9*1.054</f>
        <v>1.0991112</v>
      </c>
      <c r="E10" s="72">
        <f t="shared" si="0"/>
        <v>4396444.8</v>
      </c>
      <c r="F10" s="73">
        <v>0.6459</v>
      </c>
      <c r="G10" s="73">
        <v>0.3541</v>
      </c>
      <c r="H10" s="19">
        <f t="shared" si="1"/>
        <v>2839663.69632</v>
      </c>
      <c r="I10" s="19">
        <f t="shared" si="2"/>
        <v>1556781.10368</v>
      </c>
    </row>
    <row r="11" spans="1:9" ht="12.75">
      <c r="A11" s="1">
        <v>2010</v>
      </c>
      <c r="B11" s="71" t="s">
        <v>74</v>
      </c>
      <c r="C11" s="19">
        <v>4000000</v>
      </c>
      <c r="D11">
        <f aca="true" t="shared" si="3" ref="D11:D17">D10*1.03</f>
        <v>1.132084536</v>
      </c>
      <c r="E11" s="72">
        <f t="shared" si="0"/>
        <v>4528338.144</v>
      </c>
      <c r="F11" s="73">
        <v>0.6459</v>
      </c>
      <c r="G11" s="73">
        <v>0.3541</v>
      </c>
      <c r="H11" s="19">
        <f t="shared" si="1"/>
        <v>2924853.6072096005</v>
      </c>
      <c r="I11" s="19">
        <f t="shared" si="2"/>
        <v>1603484.5367904003</v>
      </c>
    </row>
    <row r="12" spans="1:9" ht="12.75">
      <c r="A12" s="1">
        <v>2011</v>
      </c>
      <c r="B12" s="71" t="s">
        <v>75</v>
      </c>
      <c r="C12" s="19">
        <v>4000000</v>
      </c>
      <c r="D12">
        <f t="shared" si="3"/>
        <v>1.16604707208</v>
      </c>
      <c r="E12" s="72">
        <f t="shared" si="0"/>
        <v>4664188.28832</v>
      </c>
      <c r="F12" s="73">
        <v>0.6459</v>
      </c>
      <c r="G12" s="73">
        <v>0.3541</v>
      </c>
      <c r="H12" s="19">
        <f t="shared" si="1"/>
        <v>3012599.2154258885</v>
      </c>
      <c r="I12" s="19">
        <f t="shared" si="2"/>
        <v>1651589.0728941122</v>
      </c>
    </row>
    <row r="13" spans="1:9" ht="12.75">
      <c r="A13" s="1">
        <v>2012</v>
      </c>
      <c r="B13" s="71" t="s">
        <v>76</v>
      </c>
      <c r="C13" s="19">
        <v>4000000</v>
      </c>
      <c r="D13">
        <f t="shared" si="3"/>
        <v>1.2010284842424002</v>
      </c>
      <c r="E13" s="72">
        <f t="shared" si="0"/>
        <v>4804113.936969601</v>
      </c>
      <c r="F13" s="73">
        <v>0.6459</v>
      </c>
      <c r="G13" s="73">
        <v>0.3541</v>
      </c>
      <c r="H13" s="19">
        <f t="shared" si="1"/>
        <v>3102977.1918886653</v>
      </c>
      <c r="I13" s="19">
        <f t="shared" si="2"/>
        <v>1701136.7450809358</v>
      </c>
    </row>
    <row r="14" spans="1:9" ht="12.75">
      <c r="A14" s="1">
        <v>2013</v>
      </c>
      <c r="B14" s="71" t="s">
        <v>77</v>
      </c>
      <c r="C14" s="19">
        <v>4000000</v>
      </c>
      <c r="D14">
        <f t="shared" si="3"/>
        <v>1.2370593387696722</v>
      </c>
      <c r="E14" s="72">
        <f t="shared" si="0"/>
        <v>4948237.355078689</v>
      </c>
      <c r="F14" s="73">
        <v>0.6459</v>
      </c>
      <c r="G14" s="73">
        <v>0.3541</v>
      </c>
      <c r="H14" s="19">
        <f t="shared" si="1"/>
        <v>3196066.5076453253</v>
      </c>
      <c r="I14" s="19">
        <f t="shared" si="2"/>
        <v>1752170.8474333638</v>
      </c>
    </row>
    <row r="15" spans="1:9" ht="12.75">
      <c r="A15" s="1">
        <v>2014</v>
      </c>
      <c r="B15" s="71" t="s">
        <v>78</v>
      </c>
      <c r="C15" s="19">
        <v>4000000</v>
      </c>
      <c r="D15">
        <f t="shared" si="3"/>
        <v>1.2741711189327625</v>
      </c>
      <c r="E15" s="72">
        <f t="shared" si="0"/>
        <v>5096684.47573105</v>
      </c>
      <c r="F15" s="73">
        <v>0.6459</v>
      </c>
      <c r="G15" s="73">
        <v>0.3541</v>
      </c>
      <c r="H15" s="19">
        <f t="shared" si="1"/>
        <v>3291948.502874685</v>
      </c>
      <c r="I15" s="19">
        <f t="shared" si="2"/>
        <v>1804735.972856365</v>
      </c>
    </row>
    <row r="16" spans="1:9" ht="12.75">
      <c r="A16" s="1">
        <v>2015</v>
      </c>
      <c r="B16" s="71" t="s">
        <v>79</v>
      </c>
      <c r="C16" s="19">
        <v>4000000</v>
      </c>
      <c r="D16">
        <f t="shared" si="3"/>
        <v>1.3123962525007453</v>
      </c>
      <c r="E16" s="72">
        <f t="shared" si="0"/>
        <v>5249585.010002981</v>
      </c>
      <c r="F16" s="73">
        <v>0.6459</v>
      </c>
      <c r="G16" s="73">
        <v>0.3541</v>
      </c>
      <c r="H16" s="19">
        <f t="shared" si="1"/>
        <v>3390706.9579609255</v>
      </c>
      <c r="I16" s="19">
        <f t="shared" si="2"/>
        <v>1858878.0520420556</v>
      </c>
    </row>
    <row r="17" spans="1:9" ht="12.75">
      <c r="A17" s="1">
        <v>2016</v>
      </c>
      <c r="B17" s="71" t="s">
        <v>80</v>
      </c>
      <c r="C17" s="19">
        <v>4000000</v>
      </c>
      <c r="D17">
        <f t="shared" si="3"/>
        <v>1.3517681400757677</v>
      </c>
      <c r="E17" s="72">
        <f t="shared" si="0"/>
        <v>5407072.560303071</v>
      </c>
      <c r="F17" s="73">
        <v>0.6459</v>
      </c>
      <c r="G17" s="73">
        <v>0.3541</v>
      </c>
      <c r="H17" s="19">
        <f t="shared" si="1"/>
        <v>3492428.1666997536</v>
      </c>
      <c r="I17" s="19">
        <f t="shared" si="2"/>
        <v>1914644.3936033174</v>
      </c>
    </row>
    <row r="18" spans="2:9" ht="13.5" thickBot="1">
      <c r="B18" s="74"/>
      <c r="H18" s="75">
        <f>SUM(H8:H17)</f>
        <v>30578621.92602484</v>
      </c>
      <c r="I18" s="75">
        <f>SUM(I8:I17)</f>
        <v>16687242.64438055</v>
      </c>
    </row>
    <row r="22" spans="3:5" ht="12.75">
      <c r="C22" s="19"/>
      <c r="E22" s="72"/>
    </row>
    <row r="23" spans="1:5" ht="12.75">
      <c r="A23" s="1" t="s">
        <v>87</v>
      </c>
      <c r="C23" s="19"/>
      <c r="E23" s="72"/>
    </row>
    <row r="24" spans="1:5" ht="12.75">
      <c r="A24" s="12" t="s">
        <v>91</v>
      </c>
      <c r="C24" s="19"/>
      <c r="E24" s="72"/>
    </row>
    <row r="25" spans="1:5" ht="12.75">
      <c r="A25" s="12" t="s">
        <v>92</v>
      </c>
      <c r="C25" s="19"/>
      <c r="E25" s="72"/>
    </row>
    <row r="26" spans="3:5" ht="12.75">
      <c r="C26" s="19"/>
      <c r="E26" s="72"/>
    </row>
    <row r="27" spans="3:5" ht="12.75">
      <c r="C27" s="19"/>
      <c r="E27" s="72"/>
    </row>
    <row r="28" spans="3:5" ht="12.75">
      <c r="C28" s="19"/>
      <c r="E28" s="72"/>
    </row>
    <row r="29" spans="3:5" ht="12.75">
      <c r="C29" s="19"/>
      <c r="E29" s="72"/>
    </row>
    <row r="30" spans="3:5" ht="12.75">
      <c r="C30" s="19"/>
      <c r="E30" s="72"/>
    </row>
    <row r="31" spans="3:5" ht="12.75">
      <c r="C31" s="19"/>
      <c r="E31" s="72"/>
    </row>
  </sheetData>
  <mergeCells count="3">
    <mergeCell ref="A1:J1"/>
    <mergeCell ref="A2:J2"/>
    <mergeCell ref="A3:J3"/>
  </mergeCells>
  <printOptions horizontalCentered="1"/>
  <pageMargins left="0.75" right="0.75" top="1" bottom="1" header="0.5" footer="0.5"/>
  <pageSetup fitToHeight="1" fitToWidth="1" horizontalDpi="600" verticalDpi="600" orientation="portrait" scale="88" r:id="rId1"/>
  <headerFooter alignWithMargins="0">
    <oddFooter>&amp;L&amp;F
&amp;A&amp;Rjmp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16"/>
  <sheetViews>
    <sheetView workbookViewId="0" topLeftCell="A1">
      <selection activeCell="A3" sqref="A3:F3"/>
    </sheetView>
  </sheetViews>
  <sheetFormatPr defaultColWidth="9.140625" defaultRowHeight="12.75"/>
  <cols>
    <col min="1" max="1" width="15.8515625" style="0" customWidth="1"/>
    <col min="2" max="3" width="16.8515625" style="3" customWidth="1"/>
    <col min="4" max="4" width="16.8515625" style="3" hidden="1" customWidth="1"/>
    <col min="5" max="6" width="16.8515625" style="3" customWidth="1"/>
  </cols>
  <sheetData>
    <row r="1" spans="1:7" ht="12.75">
      <c r="A1" s="91" t="s">
        <v>6</v>
      </c>
      <c r="B1" s="91"/>
      <c r="C1" s="91"/>
      <c r="D1" s="91"/>
      <c r="E1" s="91"/>
      <c r="F1" s="91"/>
      <c r="G1" s="14"/>
    </row>
    <row r="2" spans="1:7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</row>
    <row r="3" spans="1:6" ht="12.75">
      <c r="A3" s="93" t="s">
        <v>56</v>
      </c>
      <c r="B3" s="93"/>
      <c r="C3" s="93"/>
      <c r="D3" s="93"/>
      <c r="E3" s="93"/>
      <c r="F3" s="93"/>
    </row>
    <row r="4" spans="2:5" ht="12.75">
      <c r="B4" s="6"/>
      <c r="C4" s="6"/>
      <c r="D4" s="6"/>
      <c r="E4" s="6"/>
    </row>
    <row r="5" spans="1:5" ht="12.75">
      <c r="A5" t="s">
        <v>50</v>
      </c>
      <c r="B5" s="6"/>
      <c r="C5" s="6"/>
      <c r="D5" s="6"/>
      <c r="E5" s="6"/>
    </row>
    <row r="6" spans="1:5" ht="12.75">
      <c r="A6" t="s">
        <v>51</v>
      </c>
      <c r="B6" s="6"/>
      <c r="C6" s="6"/>
      <c r="D6" s="6"/>
      <c r="E6" s="6"/>
    </row>
    <row r="7" spans="1:5" ht="12.75">
      <c r="A7" t="s">
        <v>7</v>
      </c>
      <c r="B7" s="6"/>
      <c r="C7" s="6"/>
      <c r="D7" s="6"/>
      <c r="E7" s="6"/>
    </row>
    <row r="8" spans="1:5" ht="12.75">
      <c r="A8" t="s">
        <v>8</v>
      </c>
      <c r="B8" s="6"/>
      <c r="C8" s="6"/>
      <c r="D8" s="6"/>
      <c r="E8" s="6"/>
    </row>
    <row r="9" spans="2:5" ht="12.75">
      <c r="B9" s="6"/>
      <c r="C9" s="6"/>
      <c r="D9" s="6"/>
      <c r="E9" s="6"/>
    </row>
    <row r="10" spans="1:6" s="5" customFormat="1" ht="13.5" thickBot="1">
      <c r="A10" s="13" t="s">
        <v>5</v>
      </c>
      <c r="B10" s="7" t="s">
        <v>0</v>
      </c>
      <c r="C10" s="7" t="s">
        <v>4</v>
      </c>
      <c r="D10" s="7" t="s">
        <v>1</v>
      </c>
      <c r="E10" s="7" t="s">
        <v>2</v>
      </c>
      <c r="F10" s="7" t="s">
        <v>3</v>
      </c>
    </row>
    <row r="11" spans="1:6" ht="12.75">
      <c r="A11" s="10">
        <v>39448</v>
      </c>
      <c r="B11" s="16">
        <v>0</v>
      </c>
      <c r="C11" s="16"/>
      <c r="D11" s="16"/>
      <c r="E11" s="16">
        <f>0.0784/12*((B11+B11+C11+D11)/2*0.65)</f>
        <v>0</v>
      </c>
      <c r="F11" s="16">
        <f>SUM(B11:E11)</f>
        <v>0</v>
      </c>
    </row>
    <row r="12" spans="1:6" ht="12.75">
      <c r="A12" s="10">
        <v>39479</v>
      </c>
      <c r="B12" s="4">
        <f>F11</f>
        <v>0</v>
      </c>
      <c r="C12" s="4">
        <f>C35</f>
        <v>2633200</v>
      </c>
      <c r="D12" s="4"/>
      <c r="E12" s="4">
        <v>11182</v>
      </c>
      <c r="F12" s="4">
        <f aca="true" t="shared" si="0" ref="F12:F22">SUM(B12:E12)</f>
        <v>2644382</v>
      </c>
    </row>
    <row r="13" spans="1:6" ht="12.75">
      <c r="A13" s="10">
        <v>39508</v>
      </c>
      <c r="B13" s="4">
        <f aca="true" t="shared" si="1" ref="B13:B22">F12</f>
        <v>2644382</v>
      </c>
      <c r="C13" s="4"/>
      <c r="D13" s="4"/>
      <c r="E13" s="4">
        <v>11182</v>
      </c>
      <c r="F13" s="4">
        <f t="shared" si="0"/>
        <v>2655564</v>
      </c>
    </row>
    <row r="14" spans="1:6" ht="12.75">
      <c r="A14" s="10">
        <v>39539</v>
      </c>
      <c r="B14" s="4">
        <f t="shared" si="1"/>
        <v>2655564</v>
      </c>
      <c r="C14" s="4"/>
      <c r="D14" s="4"/>
      <c r="E14" s="4">
        <v>11182</v>
      </c>
      <c r="F14" s="4">
        <f t="shared" si="0"/>
        <v>2666746</v>
      </c>
    </row>
    <row r="15" spans="1:6" ht="12.75">
      <c r="A15" s="10">
        <v>39569</v>
      </c>
      <c r="B15" s="4">
        <f t="shared" si="1"/>
        <v>2666746</v>
      </c>
      <c r="C15" s="4"/>
      <c r="D15" s="4"/>
      <c r="E15" s="4">
        <v>11182</v>
      </c>
      <c r="F15" s="4">
        <f t="shared" si="0"/>
        <v>2677928</v>
      </c>
    </row>
    <row r="16" spans="1:6" ht="12.75">
      <c r="A16" s="10">
        <v>39600</v>
      </c>
      <c r="B16" s="4">
        <f t="shared" si="1"/>
        <v>2677928</v>
      </c>
      <c r="C16" s="4"/>
      <c r="D16" s="4"/>
      <c r="E16" s="4">
        <v>11182</v>
      </c>
      <c r="F16" s="4">
        <f t="shared" si="0"/>
        <v>2689110</v>
      </c>
    </row>
    <row r="17" spans="1:6" ht="12.75">
      <c r="A17" s="10">
        <v>39630</v>
      </c>
      <c r="B17" s="4">
        <f t="shared" si="1"/>
        <v>2689110</v>
      </c>
      <c r="C17" s="4"/>
      <c r="D17" s="4"/>
      <c r="E17" s="4">
        <v>9734</v>
      </c>
      <c r="F17" s="4">
        <f t="shared" si="0"/>
        <v>2698844</v>
      </c>
    </row>
    <row r="18" spans="1:6" ht="12.75">
      <c r="A18" s="10">
        <v>39661</v>
      </c>
      <c r="B18" s="4">
        <f t="shared" si="1"/>
        <v>2698844</v>
      </c>
      <c r="C18" s="4"/>
      <c r="D18" s="4"/>
      <c r="E18" s="4">
        <v>9734</v>
      </c>
      <c r="F18" s="4">
        <f t="shared" si="0"/>
        <v>2708578</v>
      </c>
    </row>
    <row r="19" spans="1:6" ht="12.75">
      <c r="A19" s="10">
        <v>39692</v>
      </c>
      <c r="B19" s="4">
        <f t="shared" si="1"/>
        <v>2708578</v>
      </c>
      <c r="C19" s="4"/>
      <c r="D19" s="4"/>
      <c r="E19" s="4">
        <v>9734</v>
      </c>
      <c r="F19" s="4">
        <f t="shared" si="0"/>
        <v>2718312</v>
      </c>
    </row>
    <row r="20" spans="1:6" ht="12.75">
      <c r="A20" s="10">
        <v>39722</v>
      </c>
      <c r="B20" s="4">
        <f t="shared" si="1"/>
        <v>2718312</v>
      </c>
      <c r="C20" s="4"/>
      <c r="D20" s="4"/>
      <c r="E20" s="4">
        <v>9734</v>
      </c>
      <c r="F20" s="4">
        <f t="shared" si="0"/>
        <v>2728046</v>
      </c>
    </row>
    <row r="21" spans="1:6" ht="12.75">
      <c r="A21" s="10">
        <v>39753</v>
      </c>
      <c r="B21" s="4">
        <f t="shared" si="1"/>
        <v>2728046</v>
      </c>
      <c r="C21" s="4"/>
      <c r="D21" s="4"/>
      <c r="E21" s="4">
        <v>-9216</v>
      </c>
      <c r="F21" s="4">
        <f t="shared" si="0"/>
        <v>2718830</v>
      </c>
    </row>
    <row r="22" spans="1:6" ht="12.75">
      <c r="A22" s="10">
        <v>39783</v>
      </c>
      <c r="B22" s="17">
        <f t="shared" si="1"/>
        <v>2718830</v>
      </c>
      <c r="C22" s="17"/>
      <c r="D22" s="17"/>
      <c r="E22" s="17"/>
      <c r="F22" s="17">
        <f t="shared" si="0"/>
        <v>2718830</v>
      </c>
    </row>
    <row r="23" spans="1:6" ht="12.75">
      <c r="A23" s="10"/>
      <c r="B23" s="4"/>
      <c r="C23" s="4"/>
      <c r="D23" s="4"/>
      <c r="E23" s="4"/>
      <c r="F23" s="4"/>
    </row>
    <row r="24" spans="1:6" s="11" customFormat="1" ht="12.75">
      <c r="A24" s="10"/>
      <c r="B24" s="4"/>
      <c r="C24" s="4"/>
      <c r="D24" s="4"/>
      <c r="E24" s="4"/>
      <c r="F24" s="4"/>
    </row>
    <row r="25" spans="1:6" s="11" customFormat="1" ht="12.75">
      <c r="A25" s="10" t="s">
        <v>88</v>
      </c>
      <c r="B25" s="4"/>
      <c r="C25" s="4"/>
      <c r="D25" s="4"/>
      <c r="E25" s="4"/>
      <c r="F25" s="17">
        <f>F22</f>
        <v>2718830</v>
      </c>
    </row>
    <row r="26" spans="1:6" s="11" customFormat="1" ht="12.75">
      <c r="A26" s="10" t="s">
        <v>89</v>
      </c>
      <c r="B26" s="4"/>
      <c r="C26" s="4"/>
      <c r="D26" s="4"/>
      <c r="E26" s="4"/>
      <c r="F26" s="15">
        <f>C40</f>
        <v>2694178.08</v>
      </c>
    </row>
    <row r="27" spans="1:6" s="11" customFormat="1" ht="12.75">
      <c r="A27" s="10" t="s">
        <v>10</v>
      </c>
      <c r="B27" s="4"/>
      <c r="C27" s="4"/>
      <c r="D27" s="4"/>
      <c r="E27" s="4"/>
      <c r="F27" s="17">
        <f>SUM(F25:F26)</f>
        <v>5413008.08</v>
      </c>
    </row>
    <row r="28" spans="1:6" s="11" customFormat="1" ht="12.75">
      <c r="A28" s="10" t="s">
        <v>11</v>
      </c>
      <c r="B28" s="4"/>
      <c r="C28" s="4"/>
      <c r="D28" s="4"/>
      <c r="E28" s="4"/>
      <c r="F28" s="15">
        <v>8</v>
      </c>
    </row>
    <row r="29" spans="1:6" s="11" customFormat="1" ht="13.5" thickBot="1">
      <c r="A29" s="10" t="s">
        <v>12</v>
      </c>
      <c r="B29" s="4"/>
      <c r="C29" s="4"/>
      <c r="D29" s="4"/>
      <c r="E29" s="4"/>
      <c r="F29" s="18">
        <f>F27/F28</f>
        <v>676626.01</v>
      </c>
    </row>
    <row r="30" spans="1:6" s="11" customFormat="1" ht="12.75">
      <c r="A30" s="10"/>
      <c r="B30" s="4"/>
      <c r="C30" s="4"/>
      <c r="D30" s="4"/>
      <c r="E30" s="4"/>
      <c r="F30" s="17"/>
    </row>
    <row r="31" spans="1:6" s="11" customFormat="1" ht="13.5" thickBot="1">
      <c r="A31" s="10" t="s">
        <v>90</v>
      </c>
      <c r="B31" s="4"/>
      <c r="C31" s="4"/>
      <c r="D31" s="4"/>
      <c r="E31" s="4"/>
      <c r="F31" s="89">
        <f>F29/12</f>
        <v>56385.50083333333</v>
      </c>
    </row>
    <row r="32" spans="1:6" s="11" customFormat="1" ht="12.75">
      <c r="A32" s="10"/>
      <c r="B32" s="4"/>
      <c r="C32" s="4"/>
      <c r="D32" s="4"/>
      <c r="E32" s="4"/>
      <c r="F32" s="88"/>
    </row>
    <row r="33" spans="1:6" s="11" customFormat="1" ht="12.75">
      <c r="A33" s="10"/>
      <c r="B33" s="5" t="s">
        <v>17</v>
      </c>
      <c r="C33" s="5" t="s">
        <v>14</v>
      </c>
      <c r="D33" s="4"/>
      <c r="E33" s="5" t="s">
        <v>15</v>
      </c>
      <c r="F33" s="4"/>
    </row>
    <row r="34" spans="1:6" s="11" customFormat="1" ht="13.5" thickBot="1">
      <c r="A34" s="10" t="s">
        <v>52</v>
      </c>
      <c r="B34" s="21">
        <f>SUM(C34,E34)</f>
        <v>1</v>
      </c>
      <c r="C34" s="21">
        <v>0.6583</v>
      </c>
      <c r="D34" s="4"/>
      <c r="E34" s="21">
        <v>0.3417</v>
      </c>
      <c r="F34" s="4"/>
    </row>
    <row r="35" spans="1:6" s="11" customFormat="1" ht="12.75">
      <c r="A35" s="10">
        <v>39479</v>
      </c>
      <c r="B35" s="17">
        <v>4000000</v>
      </c>
      <c r="C35" s="17">
        <f>B35*$C$34</f>
        <v>2633200</v>
      </c>
      <c r="D35" s="17">
        <f>C35*D34</f>
        <v>0</v>
      </c>
      <c r="E35" s="17">
        <f>B35*$E$34</f>
        <v>1366800</v>
      </c>
      <c r="F35" s="4"/>
    </row>
    <row r="36" spans="1:6" s="11" customFormat="1" ht="12.75">
      <c r="A36" s="10"/>
      <c r="B36" s="17"/>
      <c r="C36" s="17"/>
      <c r="D36" s="17"/>
      <c r="E36" s="17"/>
      <c r="F36" s="4"/>
    </row>
    <row r="37" spans="1:6" s="11" customFormat="1" ht="12.75">
      <c r="A37" s="10"/>
      <c r="B37" s="4"/>
      <c r="C37" s="4"/>
      <c r="D37" s="4"/>
      <c r="E37" s="4"/>
      <c r="F37" s="4"/>
    </row>
    <row r="38" spans="1:6" s="11" customFormat="1" ht="12.75">
      <c r="A38" s="10"/>
      <c r="B38" s="5" t="s">
        <v>17</v>
      </c>
      <c r="C38" s="5" t="s">
        <v>14</v>
      </c>
      <c r="D38" s="4"/>
      <c r="E38" s="5" t="s">
        <v>15</v>
      </c>
      <c r="F38" s="4"/>
    </row>
    <row r="39" spans="1:6" s="11" customFormat="1" ht="13.5" thickBot="1">
      <c r="A39" s="10"/>
      <c r="B39" s="21">
        <f>SUM(C39,E39)</f>
        <v>1</v>
      </c>
      <c r="C39" s="21">
        <v>0.6459</v>
      </c>
      <c r="D39" s="4"/>
      <c r="E39" s="21">
        <v>0.3541</v>
      </c>
      <c r="F39" s="4"/>
    </row>
    <row r="40" spans="1:6" s="11" customFormat="1" ht="12.75">
      <c r="A40" s="10">
        <v>39845</v>
      </c>
      <c r="B40" s="17">
        <f>Summary!E9</f>
        <v>4171200</v>
      </c>
      <c r="C40" s="17">
        <f>B40*$C$39</f>
        <v>2694178.08</v>
      </c>
      <c r="D40" s="17" t="e">
        <f>C40*#REF!</f>
        <v>#REF!</v>
      </c>
      <c r="E40" s="17">
        <f>B40*$E$39</f>
        <v>1477021.9200000002</v>
      </c>
      <c r="F40" s="4"/>
    </row>
    <row r="41" spans="1:6" s="11" customFormat="1" ht="12.75">
      <c r="A41" s="10"/>
      <c r="B41" s="4"/>
      <c r="C41" s="4"/>
      <c r="D41" s="4"/>
      <c r="E41" s="4"/>
      <c r="F41" s="4"/>
    </row>
    <row r="42" spans="1:6" s="11" customFormat="1" ht="12.75">
      <c r="A42" s="10"/>
      <c r="B42" s="4"/>
      <c r="C42" s="4"/>
      <c r="D42" s="4"/>
      <c r="E42" s="4"/>
      <c r="F42" s="4"/>
    </row>
    <row r="43" spans="1:6" s="11" customFormat="1" ht="12.75">
      <c r="A43" s="10"/>
      <c r="B43" s="4"/>
      <c r="C43" s="4"/>
      <c r="D43" s="4"/>
      <c r="E43" s="4"/>
      <c r="F43" s="4"/>
    </row>
    <row r="44" spans="1:6" s="11" customFormat="1" ht="12.75">
      <c r="A44" s="10"/>
      <c r="B44" s="4"/>
      <c r="C44" s="4"/>
      <c r="D44" s="4"/>
      <c r="E44" s="4"/>
      <c r="F44" s="4"/>
    </row>
    <row r="45" spans="1:6" s="11" customFormat="1" ht="12.75">
      <c r="A45" s="10"/>
      <c r="B45" s="4"/>
      <c r="C45" s="4"/>
      <c r="D45" s="4"/>
      <c r="E45" s="4"/>
      <c r="F45" s="4"/>
    </row>
    <row r="46" spans="1:6" s="11" customFormat="1" ht="12.75">
      <c r="A46" s="10"/>
      <c r="B46" s="4"/>
      <c r="C46" s="4"/>
      <c r="D46" s="4"/>
      <c r="E46" s="4"/>
      <c r="F46" s="4"/>
    </row>
    <row r="47" spans="1:6" s="11" customFormat="1" ht="12.75">
      <c r="A47" s="10"/>
      <c r="B47" s="4"/>
      <c r="C47" s="4"/>
      <c r="D47" s="4"/>
      <c r="E47" s="4"/>
      <c r="F47" s="4"/>
    </row>
    <row r="48" spans="1:6" s="11" customFormat="1" ht="12.75">
      <c r="A48" s="10"/>
      <c r="B48" s="4"/>
      <c r="C48" s="4"/>
      <c r="D48" s="4"/>
      <c r="E48" s="4"/>
      <c r="F48" s="4"/>
    </row>
    <row r="49" spans="1:6" s="11" customFormat="1" ht="12.75">
      <c r="A49" s="10"/>
      <c r="B49" s="4"/>
      <c r="C49" s="4"/>
      <c r="D49" s="4"/>
      <c r="E49" s="4"/>
      <c r="F49" s="4"/>
    </row>
    <row r="50" spans="1:6" s="11" customFormat="1" ht="12.75">
      <c r="A50" s="10"/>
      <c r="B50" s="4"/>
      <c r="C50" s="4"/>
      <c r="D50" s="4"/>
      <c r="E50" s="4"/>
      <c r="F50" s="4"/>
    </row>
    <row r="51" spans="1:6" s="11" customFormat="1" ht="12.75">
      <c r="A51" s="10"/>
      <c r="B51" s="4"/>
      <c r="C51" s="4"/>
      <c r="D51" s="4"/>
      <c r="E51" s="4"/>
      <c r="F51" s="4"/>
    </row>
    <row r="52" spans="1:6" s="11" customFormat="1" ht="12.75">
      <c r="A52" s="10"/>
      <c r="B52" s="4"/>
      <c r="C52" s="4"/>
      <c r="D52" s="4"/>
      <c r="E52" s="4"/>
      <c r="F52" s="4"/>
    </row>
    <row r="53" spans="1:6" s="11" customFormat="1" ht="12.75">
      <c r="A53" s="10"/>
      <c r="B53" s="4"/>
      <c r="C53" s="4"/>
      <c r="D53" s="4"/>
      <c r="E53" s="4"/>
      <c r="F53" s="4"/>
    </row>
    <row r="54" spans="1:6" s="11" customFormat="1" ht="12.75">
      <c r="A54" s="10"/>
      <c r="B54" s="4"/>
      <c r="C54" s="4"/>
      <c r="D54" s="4"/>
      <c r="E54" s="4"/>
      <c r="F54" s="4"/>
    </row>
    <row r="55" spans="1:6" s="11" customFormat="1" ht="12.75">
      <c r="A55" s="10"/>
      <c r="B55" s="4"/>
      <c r="C55" s="4"/>
      <c r="D55" s="4"/>
      <c r="E55" s="4"/>
      <c r="F55" s="4"/>
    </row>
    <row r="56" spans="1:6" s="11" customFormat="1" ht="12.75">
      <c r="A56" s="10"/>
      <c r="B56" s="4"/>
      <c r="C56" s="4"/>
      <c r="D56" s="4"/>
      <c r="E56" s="4"/>
      <c r="F56" s="4"/>
    </row>
    <row r="57" spans="1:6" s="11" customFormat="1" ht="12.75">
      <c r="A57" s="10"/>
      <c r="B57" s="4"/>
      <c r="C57" s="4"/>
      <c r="D57" s="4"/>
      <c r="E57" s="4"/>
      <c r="F57" s="4"/>
    </row>
    <row r="58" spans="1:6" s="11" customFormat="1" ht="12.75">
      <c r="A58" s="10"/>
      <c r="B58" s="4"/>
      <c r="C58" s="4"/>
      <c r="D58" s="4"/>
      <c r="E58" s="4"/>
      <c r="F58" s="4"/>
    </row>
    <row r="59" spans="1:6" s="11" customFormat="1" ht="12.75">
      <c r="A59" s="10"/>
      <c r="B59" s="4"/>
      <c r="C59" s="4"/>
      <c r="D59" s="4"/>
      <c r="E59" s="4"/>
      <c r="F59" s="4"/>
    </row>
    <row r="60" spans="1:6" s="11" customFormat="1" ht="12.75">
      <c r="A60" s="10"/>
      <c r="B60" s="4"/>
      <c r="C60" s="4"/>
      <c r="D60" s="4"/>
      <c r="E60" s="4"/>
      <c r="F60" s="4"/>
    </row>
    <row r="61" spans="1:6" s="11" customFormat="1" ht="12.75">
      <c r="A61" s="10"/>
      <c r="B61" s="4"/>
      <c r="C61" s="4"/>
      <c r="D61" s="4"/>
      <c r="E61" s="4"/>
      <c r="F61" s="4"/>
    </row>
    <row r="62" spans="1:6" s="11" customFormat="1" ht="12.75">
      <c r="A62" s="10"/>
      <c r="B62" s="4"/>
      <c r="C62" s="4"/>
      <c r="D62" s="4"/>
      <c r="E62" s="4"/>
      <c r="F62" s="4"/>
    </row>
    <row r="63" spans="1:6" s="11" customFormat="1" ht="12.75">
      <c r="A63" s="10"/>
      <c r="B63" s="4"/>
      <c r="C63" s="4"/>
      <c r="D63" s="4"/>
      <c r="E63" s="4"/>
      <c r="F63" s="4"/>
    </row>
    <row r="64" spans="1:6" s="11" customFormat="1" ht="12.75">
      <c r="A64" s="10"/>
      <c r="B64" s="4"/>
      <c r="C64" s="4"/>
      <c r="D64" s="4"/>
      <c r="E64" s="4"/>
      <c r="F64" s="4"/>
    </row>
    <row r="65" spans="1:6" s="11" customFormat="1" ht="12.75">
      <c r="A65" s="10"/>
      <c r="B65" s="4"/>
      <c r="C65" s="4"/>
      <c r="D65" s="4"/>
      <c r="E65" s="4"/>
      <c r="F65" s="4"/>
    </row>
    <row r="66" spans="1:6" s="11" customFormat="1" ht="12.75">
      <c r="A66" s="10"/>
      <c r="B66" s="4"/>
      <c r="C66" s="4"/>
      <c r="D66" s="4"/>
      <c r="E66" s="4"/>
      <c r="F66" s="4"/>
    </row>
    <row r="67" spans="1:6" s="11" customFormat="1" ht="12.75">
      <c r="A67" s="10"/>
      <c r="B67" s="4"/>
      <c r="C67" s="4"/>
      <c r="D67" s="4"/>
      <c r="E67" s="4"/>
      <c r="F67" s="4"/>
    </row>
    <row r="68" spans="1:6" s="11" customFormat="1" ht="12.75">
      <c r="A68" s="10"/>
      <c r="B68" s="4"/>
      <c r="C68" s="4"/>
      <c r="D68" s="4"/>
      <c r="E68" s="4"/>
      <c r="F68" s="4"/>
    </row>
    <row r="69" spans="1:6" s="11" customFormat="1" ht="12.75">
      <c r="A69" s="10"/>
      <c r="B69" s="4"/>
      <c r="C69" s="4"/>
      <c r="D69" s="4"/>
      <c r="E69" s="4"/>
      <c r="F69" s="4"/>
    </row>
    <row r="70" spans="1:6" s="11" customFormat="1" ht="12.75">
      <c r="A70" s="10"/>
      <c r="B70" s="4"/>
      <c r="C70" s="4"/>
      <c r="D70" s="4"/>
      <c r="E70" s="4"/>
      <c r="F70" s="4"/>
    </row>
    <row r="71" spans="1:6" s="11" customFormat="1" ht="12.75">
      <c r="A71" s="10"/>
      <c r="B71" s="4"/>
      <c r="C71" s="4"/>
      <c r="D71" s="4"/>
      <c r="E71" s="4"/>
      <c r="F71" s="4"/>
    </row>
    <row r="72" spans="1:6" s="11" customFormat="1" ht="12.75">
      <c r="A72" s="10"/>
      <c r="B72" s="4"/>
      <c r="C72" s="4"/>
      <c r="D72" s="4"/>
      <c r="E72" s="4"/>
      <c r="F72" s="4"/>
    </row>
    <row r="73" spans="1:6" s="11" customFormat="1" ht="12.75">
      <c r="A73" s="10"/>
      <c r="B73" s="4"/>
      <c r="C73" s="4"/>
      <c r="D73" s="4"/>
      <c r="E73" s="4"/>
      <c r="F73" s="4"/>
    </row>
    <row r="74" spans="1:6" s="11" customFormat="1" ht="12.75">
      <c r="A74" s="10"/>
      <c r="B74" s="4"/>
      <c r="C74" s="4"/>
      <c r="D74" s="4"/>
      <c r="E74" s="4"/>
      <c r="F74" s="4"/>
    </row>
    <row r="75" spans="1:6" s="11" customFormat="1" ht="12.75">
      <c r="A75" s="10"/>
      <c r="B75" s="4"/>
      <c r="C75" s="4"/>
      <c r="D75" s="4"/>
      <c r="E75" s="4"/>
      <c r="F75" s="4"/>
    </row>
    <row r="76" spans="1:6" s="11" customFormat="1" ht="12.75">
      <c r="A76" s="10"/>
      <c r="B76" s="4"/>
      <c r="C76" s="4"/>
      <c r="D76" s="4"/>
      <c r="E76" s="4"/>
      <c r="F76" s="4"/>
    </row>
    <row r="77" spans="1:6" s="11" customFormat="1" ht="12.75">
      <c r="A77" s="10"/>
      <c r="B77" s="4"/>
      <c r="C77" s="4"/>
      <c r="D77" s="4"/>
      <c r="E77" s="4"/>
      <c r="F77" s="4"/>
    </row>
    <row r="78" spans="1:6" s="11" customFormat="1" ht="12.75">
      <c r="A78" s="10"/>
      <c r="B78" s="4"/>
      <c r="C78" s="4"/>
      <c r="D78" s="4"/>
      <c r="E78" s="4"/>
      <c r="F78" s="4"/>
    </row>
    <row r="79" spans="1:6" s="11" customFormat="1" ht="12.75">
      <c r="A79" s="10"/>
      <c r="B79" s="4"/>
      <c r="C79" s="4"/>
      <c r="D79" s="4"/>
      <c r="E79" s="4"/>
      <c r="F79" s="4"/>
    </row>
    <row r="80" spans="1:6" s="11" customFormat="1" ht="12.75">
      <c r="A80" s="10"/>
      <c r="B80" s="4"/>
      <c r="C80" s="4"/>
      <c r="D80" s="4"/>
      <c r="E80" s="4"/>
      <c r="F80" s="4"/>
    </row>
    <row r="81" spans="1:6" s="11" customFormat="1" ht="12.75">
      <c r="A81" s="10"/>
      <c r="B81" s="4"/>
      <c r="C81" s="4"/>
      <c r="D81" s="4"/>
      <c r="E81" s="4"/>
      <c r="F81" s="4"/>
    </row>
    <row r="82" spans="1:6" s="11" customFormat="1" ht="12.75">
      <c r="A82" s="10"/>
      <c r="B82" s="4"/>
      <c r="C82" s="4"/>
      <c r="D82" s="4"/>
      <c r="E82" s="4"/>
      <c r="F82" s="4"/>
    </row>
    <row r="83" spans="1:6" s="11" customFormat="1" ht="12.75">
      <c r="A83" s="10"/>
      <c r="B83" s="4"/>
      <c r="C83" s="4"/>
      <c r="D83" s="4"/>
      <c r="E83" s="4"/>
      <c r="F83" s="4"/>
    </row>
    <row r="84" spans="1:6" s="11" customFormat="1" ht="12.75">
      <c r="A84" s="10"/>
      <c r="B84" s="4"/>
      <c r="C84" s="4"/>
      <c r="D84" s="4"/>
      <c r="E84" s="4"/>
      <c r="F84" s="4"/>
    </row>
    <row r="85" spans="1:6" s="11" customFormat="1" ht="12.75">
      <c r="A85" s="10"/>
      <c r="B85" s="4"/>
      <c r="C85" s="4"/>
      <c r="D85" s="4"/>
      <c r="E85" s="4"/>
      <c r="F85" s="4"/>
    </row>
    <row r="86" spans="1:6" s="11" customFormat="1" ht="12.75">
      <c r="A86" s="10"/>
      <c r="B86" s="4"/>
      <c r="C86" s="4"/>
      <c r="D86" s="4"/>
      <c r="E86" s="4"/>
      <c r="F86" s="4"/>
    </row>
    <row r="87" spans="1:6" s="11" customFormat="1" ht="12.75">
      <c r="A87" s="10"/>
      <c r="B87" s="4"/>
      <c r="C87" s="4"/>
      <c r="D87" s="4"/>
      <c r="E87" s="4"/>
      <c r="F87" s="4"/>
    </row>
    <row r="88" spans="1:6" s="11" customFormat="1" ht="12.75">
      <c r="A88" s="10"/>
      <c r="B88" s="4"/>
      <c r="C88" s="4"/>
      <c r="D88" s="4"/>
      <c r="E88" s="4"/>
      <c r="F88" s="4"/>
    </row>
    <row r="89" spans="1:6" s="11" customFormat="1" ht="12.75">
      <c r="A89" s="10"/>
      <c r="B89" s="4"/>
      <c r="C89" s="4"/>
      <c r="D89" s="4"/>
      <c r="E89" s="4"/>
      <c r="F89" s="4"/>
    </row>
    <row r="90" spans="1:6" s="11" customFormat="1" ht="12.75">
      <c r="A90" s="10"/>
      <c r="B90" s="4"/>
      <c r="C90" s="4"/>
      <c r="D90" s="4"/>
      <c r="E90" s="4"/>
      <c r="F90" s="4"/>
    </row>
    <row r="91" spans="1:6" s="11" customFormat="1" ht="12.75">
      <c r="A91" s="10"/>
      <c r="B91" s="4"/>
      <c r="C91" s="4"/>
      <c r="D91" s="4"/>
      <c r="E91" s="4"/>
      <c r="F91" s="4"/>
    </row>
    <row r="92" spans="1:6" s="11" customFormat="1" ht="12.75">
      <c r="A92" s="10"/>
      <c r="B92" s="4"/>
      <c r="C92" s="4"/>
      <c r="D92" s="4"/>
      <c r="E92" s="4"/>
      <c r="F92" s="4"/>
    </row>
    <row r="93" spans="1:6" s="11" customFormat="1" ht="12.75">
      <c r="A93" s="10"/>
      <c r="B93" s="4"/>
      <c r="C93" s="4"/>
      <c r="D93" s="4"/>
      <c r="E93" s="4"/>
      <c r="F93" s="4"/>
    </row>
    <row r="94" spans="1:6" s="11" customFormat="1" ht="12.75">
      <c r="A94" s="10"/>
      <c r="B94" s="4"/>
      <c r="C94" s="4"/>
      <c r="D94" s="4"/>
      <c r="E94" s="4"/>
      <c r="F94" s="4"/>
    </row>
    <row r="95" spans="1:6" s="11" customFormat="1" ht="12.75">
      <c r="A95" s="10"/>
      <c r="B95" s="4"/>
      <c r="C95" s="4"/>
      <c r="D95" s="4"/>
      <c r="E95" s="4"/>
      <c r="F95" s="4"/>
    </row>
    <row r="96" spans="1:6" s="11" customFormat="1" ht="12.75">
      <c r="A96" s="10"/>
      <c r="B96" s="4"/>
      <c r="C96" s="4"/>
      <c r="D96" s="4"/>
      <c r="E96" s="4"/>
      <c r="F96" s="4"/>
    </row>
    <row r="97" spans="1:6" s="11" customFormat="1" ht="12.75">
      <c r="A97" s="10"/>
      <c r="B97" s="4"/>
      <c r="C97" s="4"/>
      <c r="D97" s="4"/>
      <c r="E97" s="4"/>
      <c r="F97" s="4"/>
    </row>
    <row r="98" spans="1:6" s="11" customFormat="1" ht="12.75">
      <c r="A98" s="10"/>
      <c r="B98" s="4"/>
      <c r="C98" s="4"/>
      <c r="D98" s="4"/>
      <c r="E98" s="4"/>
      <c r="F98" s="4"/>
    </row>
    <row r="99" spans="1:6" s="11" customFormat="1" ht="12.75">
      <c r="A99" s="10"/>
      <c r="B99" s="4"/>
      <c r="C99" s="4"/>
      <c r="D99" s="4"/>
      <c r="E99" s="4"/>
      <c r="F99" s="4"/>
    </row>
    <row r="100" spans="1:6" s="11" customFormat="1" ht="12.75">
      <c r="A100" s="10"/>
      <c r="B100" s="4"/>
      <c r="C100" s="4"/>
      <c r="D100" s="4"/>
      <c r="E100" s="4"/>
      <c r="F100" s="4"/>
    </row>
    <row r="101" spans="1:6" s="11" customFormat="1" ht="12.75">
      <c r="A101" s="10"/>
      <c r="B101" s="4"/>
      <c r="C101" s="4"/>
      <c r="D101" s="4"/>
      <c r="E101" s="4"/>
      <c r="F101" s="4"/>
    </row>
    <row r="102" spans="1:6" s="11" customFormat="1" ht="12.75">
      <c r="A102" s="10"/>
      <c r="B102" s="4"/>
      <c r="C102" s="4"/>
      <c r="D102" s="4"/>
      <c r="E102" s="4"/>
      <c r="F102" s="4"/>
    </row>
    <row r="103" spans="1:6" s="11" customFormat="1" ht="12.75">
      <c r="A103" s="10"/>
      <c r="B103" s="4"/>
      <c r="C103" s="4"/>
      <c r="D103" s="4"/>
      <c r="E103" s="4"/>
      <c r="F103" s="4"/>
    </row>
    <row r="104" spans="1:6" s="11" customFormat="1" ht="12.75">
      <c r="A104" s="10"/>
      <c r="B104" s="4"/>
      <c r="C104" s="4"/>
      <c r="D104" s="4"/>
      <c r="E104" s="4"/>
      <c r="F104" s="4"/>
    </row>
    <row r="105" spans="1:6" s="11" customFormat="1" ht="12.75">
      <c r="A105" s="10"/>
      <c r="B105" s="4"/>
      <c r="C105" s="4"/>
      <c r="D105" s="4"/>
      <c r="E105" s="4"/>
      <c r="F105" s="4"/>
    </row>
    <row r="106" spans="1:6" s="11" customFormat="1" ht="12.75">
      <c r="A106" s="10"/>
      <c r="B106" s="4"/>
      <c r="C106" s="4"/>
      <c r="D106" s="4"/>
      <c r="E106" s="4"/>
      <c r="F106" s="4"/>
    </row>
    <row r="107" spans="1:6" s="11" customFormat="1" ht="12.75">
      <c r="A107" s="10"/>
      <c r="B107" s="4"/>
      <c r="C107" s="4"/>
      <c r="D107" s="4"/>
      <c r="E107" s="4"/>
      <c r="F107" s="4"/>
    </row>
    <row r="108" spans="1:6" s="11" customFormat="1" ht="12.75">
      <c r="A108" s="10"/>
      <c r="B108" s="4"/>
      <c r="C108" s="4"/>
      <c r="D108" s="4"/>
      <c r="E108" s="4"/>
      <c r="F108" s="4"/>
    </row>
    <row r="109" spans="1:6" s="11" customFormat="1" ht="12.75">
      <c r="A109" s="10"/>
      <c r="B109" s="4"/>
      <c r="C109" s="4"/>
      <c r="D109" s="4"/>
      <c r="E109" s="4"/>
      <c r="F109" s="4"/>
    </row>
    <row r="110" spans="1:6" s="11" customFormat="1" ht="12.75">
      <c r="A110" s="10"/>
      <c r="B110" s="4"/>
      <c r="C110" s="4"/>
      <c r="D110" s="4"/>
      <c r="E110" s="4"/>
      <c r="F110" s="4"/>
    </row>
    <row r="111" spans="1:6" s="11" customFormat="1" ht="12.75">
      <c r="A111" s="10"/>
      <c r="B111" s="4"/>
      <c r="C111" s="4"/>
      <c r="D111" s="4"/>
      <c r="E111" s="4"/>
      <c r="F111" s="4"/>
    </row>
    <row r="112" spans="1:6" s="11" customFormat="1" ht="12.75">
      <c r="A112" s="10"/>
      <c r="B112" s="4"/>
      <c r="C112" s="4"/>
      <c r="D112" s="4"/>
      <c r="E112" s="4"/>
      <c r="F112" s="4"/>
    </row>
    <row r="113" spans="1:6" s="11" customFormat="1" ht="12.75">
      <c r="A113" s="10"/>
      <c r="B113" s="4"/>
      <c r="C113" s="4"/>
      <c r="D113" s="4"/>
      <c r="E113" s="4"/>
      <c r="F113" s="4"/>
    </row>
    <row r="114" spans="1:6" s="11" customFormat="1" ht="12.75">
      <c r="A114" s="10"/>
      <c r="B114" s="4"/>
      <c r="C114" s="4"/>
      <c r="D114" s="4"/>
      <c r="E114" s="4"/>
      <c r="F114" s="4"/>
    </row>
    <row r="115" spans="1:6" s="11" customFormat="1" ht="12.75">
      <c r="A115" s="10"/>
      <c r="B115" s="4"/>
      <c r="C115" s="4"/>
      <c r="D115" s="4"/>
      <c r="E115" s="4"/>
      <c r="F115" s="4"/>
    </row>
    <row r="116" spans="1:6" s="11" customFormat="1" ht="12.75">
      <c r="A116" s="10"/>
      <c r="B116" s="4"/>
      <c r="C116" s="4"/>
      <c r="D116" s="4"/>
      <c r="E116" s="4"/>
      <c r="F116" s="4"/>
    </row>
    <row r="117" spans="1:6" s="11" customFormat="1" ht="12.75">
      <c r="A117" s="10"/>
      <c r="B117" s="4"/>
      <c r="C117" s="4"/>
      <c r="D117" s="4"/>
      <c r="E117" s="4"/>
      <c r="F117" s="4"/>
    </row>
    <row r="118" spans="1:6" s="11" customFormat="1" ht="12.75">
      <c r="A118" s="10"/>
      <c r="B118" s="4"/>
      <c r="C118" s="4"/>
      <c r="D118" s="4"/>
      <c r="E118" s="4"/>
      <c r="F118" s="4"/>
    </row>
    <row r="119" spans="1:6" s="11" customFormat="1" ht="12.75">
      <c r="A119" s="10"/>
      <c r="B119" s="4"/>
      <c r="C119" s="4"/>
      <c r="D119" s="4"/>
      <c r="E119" s="4"/>
      <c r="F119" s="4"/>
    </row>
    <row r="120" spans="1:6" s="11" customFormat="1" ht="12.75">
      <c r="A120" s="10"/>
      <c r="B120" s="4"/>
      <c r="C120" s="4"/>
      <c r="D120" s="4"/>
      <c r="E120" s="4"/>
      <c r="F120" s="4"/>
    </row>
    <row r="121" spans="1:6" s="11" customFormat="1" ht="12.75">
      <c r="A121" s="10"/>
      <c r="B121" s="4"/>
      <c r="C121" s="4"/>
      <c r="D121" s="4"/>
      <c r="E121" s="4"/>
      <c r="F121" s="4"/>
    </row>
    <row r="122" spans="1:6" s="11" customFormat="1" ht="12.75">
      <c r="A122" s="10"/>
      <c r="B122" s="4"/>
      <c r="C122" s="4"/>
      <c r="D122" s="4"/>
      <c r="E122" s="4"/>
      <c r="F122" s="4"/>
    </row>
    <row r="123" spans="1:6" s="11" customFormat="1" ht="12.75">
      <c r="A123" s="10"/>
      <c r="B123" s="4"/>
      <c r="C123" s="4"/>
      <c r="D123" s="4"/>
      <c r="E123" s="4"/>
      <c r="F123" s="4"/>
    </row>
    <row r="124" spans="1:6" s="11" customFormat="1" ht="12.75">
      <c r="A124" s="10"/>
      <c r="B124" s="4"/>
      <c r="C124" s="4"/>
      <c r="D124" s="4"/>
      <c r="E124" s="4"/>
      <c r="F124" s="4"/>
    </row>
    <row r="125" spans="1:6" s="11" customFormat="1" ht="12.75">
      <c r="A125" s="10"/>
      <c r="B125" s="4"/>
      <c r="C125" s="4"/>
      <c r="D125" s="4"/>
      <c r="E125" s="4"/>
      <c r="F125" s="4"/>
    </row>
    <row r="126" spans="1:6" s="11" customFormat="1" ht="12.75">
      <c r="A126" s="10"/>
      <c r="B126" s="4"/>
      <c r="C126" s="4"/>
      <c r="D126" s="4"/>
      <c r="E126" s="4"/>
      <c r="F126" s="4"/>
    </row>
    <row r="127" spans="1:6" s="11" customFormat="1" ht="12.75">
      <c r="A127" s="10"/>
      <c r="B127" s="4"/>
      <c r="C127" s="4"/>
      <c r="D127" s="4"/>
      <c r="E127" s="4"/>
      <c r="F127" s="4"/>
    </row>
    <row r="128" spans="1:6" s="11" customFormat="1" ht="12.75">
      <c r="A128" s="10"/>
      <c r="B128" s="4"/>
      <c r="C128" s="4"/>
      <c r="D128" s="4"/>
      <c r="E128" s="4"/>
      <c r="F128" s="4"/>
    </row>
    <row r="129" spans="1:6" s="11" customFormat="1" ht="12.75">
      <c r="A129" s="10"/>
      <c r="B129" s="4"/>
      <c r="C129" s="4"/>
      <c r="D129" s="4"/>
      <c r="E129" s="4"/>
      <c r="F129" s="4"/>
    </row>
    <row r="130" spans="1:6" s="11" customFormat="1" ht="12.75">
      <c r="A130" s="10"/>
      <c r="B130" s="4"/>
      <c r="C130" s="4"/>
      <c r="D130" s="4"/>
      <c r="E130" s="4"/>
      <c r="F130" s="4"/>
    </row>
    <row r="131" spans="1:6" s="11" customFormat="1" ht="12.75">
      <c r="A131" s="10"/>
      <c r="B131" s="4"/>
      <c r="C131" s="4"/>
      <c r="D131" s="4"/>
      <c r="E131" s="4"/>
      <c r="F131" s="4"/>
    </row>
    <row r="132" spans="1:6" s="11" customFormat="1" ht="12.75">
      <c r="A132" s="10"/>
      <c r="B132" s="4"/>
      <c r="C132" s="4"/>
      <c r="D132" s="4"/>
      <c r="E132" s="4"/>
      <c r="F132" s="4"/>
    </row>
    <row r="133" spans="1:6" s="11" customFormat="1" ht="12.75">
      <c r="A133" s="10"/>
      <c r="B133" s="4"/>
      <c r="C133" s="4"/>
      <c r="D133" s="4"/>
      <c r="E133" s="4"/>
      <c r="F133" s="4"/>
    </row>
    <row r="134" spans="2:6" s="11" customFormat="1" ht="12.75">
      <c r="B134" s="4"/>
      <c r="C134" s="4"/>
      <c r="D134" s="4"/>
      <c r="E134" s="4"/>
      <c r="F134" s="4"/>
    </row>
    <row r="135" spans="2:6" s="11" customFormat="1" ht="12.75">
      <c r="B135" s="4"/>
      <c r="C135" s="4"/>
      <c r="D135" s="4"/>
      <c r="E135" s="4"/>
      <c r="F135" s="4"/>
    </row>
    <row r="136" spans="2:6" s="11" customFormat="1" ht="12.75">
      <c r="B136" s="4"/>
      <c r="C136" s="4"/>
      <c r="D136" s="4"/>
      <c r="E136" s="4"/>
      <c r="F136" s="4"/>
    </row>
    <row r="137" spans="2:6" s="11" customFormat="1" ht="12.75">
      <c r="B137" s="4"/>
      <c r="C137" s="4"/>
      <c r="D137" s="4"/>
      <c r="E137" s="4"/>
      <c r="F137" s="4"/>
    </row>
    <row r="138" spans="2:6" s="11" customFormat="1" ht="12.75">
      <c r="B138" s="4"/>
      <c r="C138" s="4"/>
      <c r="D138" s="4"/>
      <c r="E138" s="4"/>
      <c r="F138" s="4"/>
    </row>
    <row r="139" spans="2:6" s="11" customFormat="1" ht="12.75">
      <c r="B139" s="4"/>
      <c r="C139" s="4"/>
      <c r="D139" s="4"/>
      <c r="E139" s="4"/>
      <c r="F139" s="4"/>
    </row>
    <row r="140" spans="2:6" s="11" customFormat="1" ht="12.75">
      <c r="B140" s="4"/>
      <c r="C140" s="4"/>
      <c r="D140" s="4"/>
      <c r="E140" s="4"/>
      <c r="F140" s="4"/>
    </row>
    <row r="141" spans="2:6" s="11" customFormat="1" ht="12.75">
      <c r="B141" s="4"/>
      <c r="C141" s="4"/>
      <c r="D141" s="4"/>
      <c r="E141" s="4"/>
      <c r="F141" s="4"/>
    </row>
    <row r="142" spans="2:6" s="11" customFormat="1" ht="12.75">
      <c r="B142" s="4"/>
      <c r="C142" s="4"/>
      <c r="D142" s="4"/>
      <c r="E142" s="4"/>
      <c r="F142" s="4"/>
    </row>
    <row r="143" spans="2:6" s="11" customFormat="1" ht="12.75">
      <c r="B143" s="4"/>
      <c r="C143" s="4"/>
      <c r="D143" s="4"/>
      <c r="E143" s="4"/>
      <c r="F143" s="4"/>
    </row>
    <row r="144" spans="2:6" s="11" customFormat="1" ht="12.75">
      <c r="B144" s="4"/>
      <c r="C144" s="4"/>
      <c r="D144" s="4"/>
      <c r="E144" s="4"/>
      <c r="F144" s="4"/>
    </row>
    <row r="145" spans="2:6" s="11" customFormat="1" ht="12.75">
      <c r="B145" s="4"/>
      <c r="C145" s="4"/>
      <c r="D145" s="4"/>
      <c r="E145" s="4"/>
      <c r="F145" s="4"/>
    </row>
    <row r="146" spans="2:6" s="11" customFormat="1" ht="12.75">
      <c r="B146" s="4"/>
      <c r="C146" s="4"/>
      <c r="D146" s="4"/>
      <c r="E146" s="4"/>
      <c r="F146" s="4"/>
    </row>
    <row r="147" spans="2:6" s="11" customFormat="1" ht="12.75">
      <c r="B147" s="4"/>
      <c r="C147" s="4"/>
      <c r="D147" s="4"/>
      <c r="E147" s="4"/>
      <c r="F147" s="4"/>
    </row>
    <row r="148" spans="2:6" s="11" customFormat="1" ht="12.75">
      <c r="B148" s="4"/>
      <c r="C148" s="4"/>
      <c r="D148" s="4"/>
      <c r="E148" s="4"/>
      <c r="F148" s="4"/>
    </row>
    <row r="149" spans="2:6" s="11" customFormat="1" ht="12.75">
      <c r="B149" s="4"/>
      <c r="C149" s="4"/>
      <c r="D149" s="4"/>
      <c r="E149" s="4"/>
      <c r="F149" s="4"/>
    </row>
    <row r="150" spans="2:6" s="11" customFormat="1" ht="12.75">
      <c r="B150" s="4"/>
      <c r="C150" s="4"/>
      <c r="D150" s="4"/>
      <c r="E150" s="4"/>
      <c r="F150" s="4"/>
    </row>
    <row r="151" spans="2:6" s="11" customFormat="1" ht="12.75">
      <c r="B151" s="4"/>
      <c r="C151" s="4"/>
      <c r="D151" s="4"/>
      <c r="E151" s="4"/>
      <c r="F151" s="4"/>
    </row>
    <row r="152" spans="2:6" s="11" customFormat="1" ht="12.75">
      <c r="B152" s="4"/>
      <c r="C152" s="4"/>
      <c r="D152" s="4"/>
      <c r="E152" s="4"/>
      <c r="F152" s="4"/>
    </row>
    <row r="153" spans="2:6" s="11" customFormat="1" ht="12.75">
      <c r="B153" s="4"/>
      <c r="C153" s="4"/>
      <c r="D153" s="4"/>
      <c r="E153" s="4"/>
      <c r="F153" s="4"/>
    </row>
    <row r="154" spans="2:6" s="11" customFormat="1" ht="12.75">
      <c r="B154" s="4"/>
      <c r="C154" s="4"/>
      <c r="D154" s="4"/>
      <c r="E154" s="4"/>
      <c r="F154" s="4"/>
    </row>
    <row r="155" spans="2:6" s="11" customFormat="1" ht="12.75">
      <c r="B155" s="4"/>
      <c r="C155" s="4"/>
      <c r="D155" s="4"/>
      <c r="E155" s="4"/>
      <c r="F155" s="4"/>
    </row>
    <row r="156" spans="2:6" s="11" customFormat="1" ht="12.75">
      <c r="B156" s="4"/>
      <c r="C156" s="4"/>
      <c r="D156" s="4"/>
      <c r="E156" s="4"/>
      <c r="F156" s="4"/>
    </row>
    <row r="157" spans="2:6" s="11" customFormat="1" ht="12.75">
      <c r="B157" s="4"/>
      <c r="C157" s="4"/>
      <c r="D157" s="4"/>
      <c r="E157" s="4"/>
      <c r="F157" s="4"/>
    </row>
    <row r="158" spans="2:6" s="11" customFormat="1" ht="12.75">
      <c r="B158" s="4"/>
      <c r="C158" s="4"/>
      <c r="D158" s="4"/>
      <c r="E158" s="4"/>
      <c r="F158" s="4"/>
    </row>
    <row r="159" spans="2:6" s="11" customFormat="1" ht="12.75">
      <c r="B159" s="4"/>
      <c r="C159" s="4"/>
      <c r="D159" s="4"/>
      <c r="E159" s="4"/>
      <c r="F159" s="4"/>
    </row>
    <row r="160" spans="2:6" s="11" customFormat="1" ht="12.75">
      <c r="B160" s="4"/>
      <c r="C160" s="4"/>
      <c r="D160" s="4"/>
      <c r="E160" s="4"/>
      <c r="F160" s="4"/>
    </row>
    <row r="161" spans="2:6" s="11" customFormat="1" ht="12.75">
      <c r="B161" s="4"/>
      <c r="C161" s="4"/>
      <c r="D161" s="4"/>
      <c r="E161" s="4"/>
      <c r="F161" s="4"/>
    </row>
    <row r="162" spans="2:6" s="11" customFormat="1" ht="12.75">
      <c r="B162" s="4"/>
      <c r="C162" s="4"/>
      <c r="D162" s="4"/>
      <c r="E162" s="4"/>
      <c r="F162" s="4"/>
    </row>
    <row r="163" spans="2:6" s="11" customFormat="1" ht="12.75">
      <c r="B163" s="4"/>
      <c r="C163" s="4"/>
      <c r="D163" s="4"/>
      <c r="E163" s="4"/>
      <c r="F163" s="4"/>
    </row>
    <row r="164" spans="2:6" s="11" customFormat="1" ht="12.75">
      <c r="B164" s="4"/>
      <c r="C164" s="4"/>
      <c r="D164" s="4"/>
      <c r="E164" s="4"/>
      <c r="F164" s="4"/>
    </row>
    <row r="165" spans="2:6" s="11" customFormat="1" ht="12.75">
      <c r="B165" s="4"/>
      <c r="C165" s="4"/>
      <c r="D165" s="4"/>
      <c r="E165" s="4"/>
      <c r="F165" s="4"/>
    </row>
    <row r="166" spans="2:6" s="11" customFormat="1" ht="12.75">
      <c r="B166" s="4"/>
      <c r="C166" s="4"/>
      <c r="D166" s="4"/>
      <c r="E166" s="4"/>
      <c r="F166" s="4"/>
    </row>
    <row r="167" spans="2:6" s="11" customFormat="1" ht="12.75">
      <c r="B167" s="4"/>
      <c r="C167" s="4"/>
      <c r="D167" s="4"/>
      <c r="E167" s="4"/>
      <c r="F167" s="4"/>
    </row>
    <row r="168" spans="2:6" s="11" customFormat="1" ht="12.75">
      <c r="B168" s="4"/>
      <c r="C168" s="4"/>
      <c r="D168" s="4"/>
      <c r="E168" s="4"/>
      <c r="F168" s="4"/>
    </row>
    <row r="169" spans="2:6" s="11" customFormat="1" ht="12.75">
      <c r="B169" s="4"/>
      <c r="C169" s="4"/>
      <c r="D169" s="4"/>
      <c r="E169" s="4"/>
      <c r="F169" s="4"/>
    </row>
    <row r="170" spans="2:6" s="11" customFormat="1" ht="12.75">
      <c r="B170" s="4"/>
      <c r="C170" s="4"/>
      <c r="D170" s="4"/>
      <c r="E170" s="4"/>
      <c r="F170" s="4"/>
    </row>
    <row r="171" spans="2:6" s="11" customFormat="1" ht="12.75">
      <c r="B171" s="4"/>
      <c r="C171" s="4"/>
      <c r="D171" s="4"/>
      <c r="E171" s="4"/>
      <c r="F171" s="4"/>
    </row>
    <row r="172" spans="2:6" s="11" customFormat="1" ht="12.75">
      <c r="B172" s="4"/>
      <c r="C172" s="4"/>
      <c r="D172" s="4"/>
      <c r="E172" s="4"/>
      <c r="F172" s="4"/>
    </row>
    <row r="173" spans="2:6" s="11" customFormat="1" ht="12.75">
      <c r="B173" s="4"/>
      <c r="C173" s="4"/>
      <c r="D173" s="4"/>
      <c r="E173" s="4"/>
      <c r="F173" s="4"/>
    </row>
    <row r="174" spans="2:6" s="11" customFormat="1" ht="12.75">
      <c r="B174" s="4"/>
      <c r="C174" s="4"/>
      <c r="D174" s="4"/>
      <c r="E174" s="4"/>
      <c r="F174" s="4"/>
    </row>
    <row r="175" spans="2:6" s="11" customFormat="1" ht="12.75">
      <c r="B175" s="4"/>
      <c r="C175" s="4"/>
      <c r="D175" s="4"/>
      <c r="E175" s="4"/>
      <c r="F175" s="4"/>
    </row>
    <row r="176" spans="2:6" s="11" customFormat="1" ht="12.75">
      <c r="B176" s="4"/>
      <c r="C176" s="4"/>
      <c r="D176" s="4"/>
      <c r="E176" s="4"/>
      <c r="F176" s="4"/>
    </row>
    <row r="177" spans="2:6" s="11" customFormat="1" ht="12.75">
      <c r="B177" s="4"/>
      <c r="C177" s="4"/>
      <c r="D177" s="4"/>
      <c r="E177" s="4"/>
      <c r="F177" s="4"/>
    </row>
    <row r="178" spans="2:6" s="11" customFormat="1" ht="12.75">
      <c r="B178" s="4"/>
      <c r="C178" s="4"/>
      <c r="D178" s="4"/>
      <c r="E178" s="4"/>
      <c r="F178" s="4"/>
    </row>
    <row r="179" spans="2:6" s="11" customFormat="1" ht="12.75">
      <c r="B179" s="4"/>
      <c r="C179" s="4"/>
      <c r="D179" s="4"/>
      <c r="E179" s="4"/>
      <c r="F179" s="4"/>
    </row>
    <row r="180" spans="2:6" s="11" customFormat="1" ht="12.75">
      <c r="B180" s="4"/>
      <c r="C180" s="4"/>
      <c r="D180" s="4"/>
      <c r="E180" s="4"/>
      <c r="F180" s="4"/>
    </row>
    <row r="181" spans="2:6" s="11" customFormat="1" ht="12.75">
      <c r="B181" s="4"/>
      <c r="C181" s="4"/>
      <c r="D181" s="4"/>
      <c r="E181" s="4"/>
      <c r="F181" s="4"/>
    </row>
    <row r="182" spans="2:6" s="11" customFormat="1" ht="12.75">
      <c r="B182" s="4"/>
      <c r="C182" s="4"/>
      <c r="D182" s="4"/>
      <c r="E182" s="4"/>
      <c r="F182" s="4"/>
    </row>
    <row r="183" spans="2:6" s="11" customFormat="1" ht="12.75">
      <c r="B183" s="4"/>
      <c r="C183" s="4"/>
      <c r="D183" s="4"/>
      <c r="E183" s="4"/>
      <c r="F183" s="4"/>
    </row>
    <row r="184" spans="2:6" s="11" customFormat="1" ht="12.75">
      <c r="B184" s="4"/>
      <c r="C184" s="4"/>
      <c r="D184" s="4"/>
      <c r="E184" s="4"/>
      <c r="F184" s="4"/>
    </row>
    <row r="185" spans="2:6" s="11" customFormat="1" ht="12.75">
      <c r="B185" s="4"/>
      <c r="C185" s="4"/>
      <c r="D185" s="4"/>
      <c r="E185" s="4"/>
      <c r="F185" s="4"/>
    </row>
    <row r="186" spans="2:6" s="11" customFormat="1" ht="12.75">
      <c r="B186" s="4"/>
      <c r="C186" s="4"/>
      <c r="D186" s="4"/>
      <c r="E186" s="4"/>
      <c r="F186" s="4"/>
    </row>
    <row r="187" spans="2:6" s="11" customFormat="1" ht="12.75">
      <c r="B187" s="4"/>
      <c r="C187" s="4"/>
      <c r="D187" s="4"/>
      <c r="E187" s="4"/>
      <c r="F187" s="4"/>
    </row>
    <row r="188" spans="2:6" s="11" customFormat="1" ht="12.75">
      <c r="B188" s="4"/>
      <c r="C188" s="4"/>
      <c r="D188" s="4"/>
      <c r="E188" s="4"/>
      <c r="F188" s="4"/>
    </row>
    <row r="189" spans="2:6" s="11" customFormat="1" ht="12.75">
      <c r="B189" s="4"/>
      <c r="C189" s="4"/>
      <c r="D189" s="4"/>
      <c r="E189" s="4"/>
      <c r="F189" s="4"/>
    </row>
    <row r="190" spans="2:6" s="11" customFormat="1" ht="12.75">
      <c r="B190" s="4"/>
      <c r="C190" s="4"/>
      <c r="D190" s="4"/>
      <c r="E190" s="4"/>
      <c r="F190" s="4"/>
    </row>
    <row r="191" spans="2:6" s="11" customFormat="1" ht="12.75">
      <c r="B191" s="4"/>
      <c r="C191" s="4"/>
      <c r="D191" s="4"/>
      <c r="E191" s="4"/>
      <c r="F191" s="4"/>
    </row>
    <row r="192" spans="2:6" s="11" customFormat="1" ht="12.75">
      <c r="B192" s="4"/>
      <c r="C192" s="4"/>
      <c r="D192" s="4"/>
      <c r="E192" s="4"/>
      <c r="F192" s="4"/>
    </row>
    <row r="193" spans="2:6" s="11" customFormat="1" ht="12.75">
      <c r="B193" s="4"/>
      <c r="C193" s="4"/>
      <c r="D193" s="4"/>
      <c r="E193" s="4"/>
      <c r="F193" s="4"/>
    </row>
    <row r="194" spans="2:6" s="11" customFormat="1" ht="12.75">
      <c r="B194" s="4"/>
      <c r="C194" s="4"/>
      <c r="D194" s="4"/>
      <c r="E194" s="4"/>
      <c r="F194" s="4"/>
    </row>
    <row r="195" spans="2:6" s="11" customFormat="1" ht="12.75">
      <c r="B195" s="4"/>
      <c r="C195" s="4"/>
      <c r="D195" s="4"/>
      <c r="E195" s="4"/>
      <c r="F195" s="4"/>
    </row>
    <row r="196" spans="2:6" s="11" customFormat="1" ht="12.75">
      <c r="B196" s="4"/>
      <c r="C196" s="4"/>
      <c r="D196" s="4"/>
      <c r="E196" s="4"/>
      <c r="F196" s="4"/>
    </row>
    <row r="197" spans="2:6" s="11" customFormat="1" ht="12.75">
      <c r="B197" s="4"/>
      <c r="C197" s="4"/>
      <c r="D197" s="4"/>
      <c r="E197" s="4"/>
      <c r="F197" s="4"/>
    </row>
    <row r="198" spans="2:6" s="11" customFormat="1" ht="12.75">
      <c r="B198" s="4"/>
      <c r="C198" s="4"/>
      <c r="D198" s="4"/>
      <c r="E198" s="4"/>
      <c r="F198" s="4"/>
    </row>
    <row r="199" spans="2:6" s="11" customFormat="1" ht="12.75">
      <c r="B199" s="4"/>
      <c r="C199" s="4"/>
      <c r="D199" s="4"/>
      <c r="E199" s="4"/>
      <c r="F199" s="4"/>
    </row>
    <row r="200" spans="2:6" s="11" customFormat="1" ht="12.75">
      <c r="B200" s="4"/>
      <c r="C200" s="4"/>
      <c r="D200" s="4"/>
      <c r="E200" s="4"/>
      <c r="F200" s="4"/>
    </row>
    <row r="201" spans="2:6" s="11" customFormat="1" ht="12.75">
      <c r="B201" s="4"/>
      <c r="C201" s="4"/>
      <c r="D201" s="4"/>
      <c r="E201" s="4"/>
      <c r="F201" s="4"/>
    </row>
    <row r="202" spans="2:6" s="11" customFormat="1" ht="12.75">
      <c r="B202" s="4"/>
      <c r="C202" s="4"/>
      <c r="D202" s="4"/>
      <c r="E202" s="4"/>
      <c r="F202" s="4"/>
    </row>
    <row r="203" spans="2:6" s="11" customFormat="1" ht="12.75">
      <c r="B203" s="4"/>
      <c r="C203" s="4"/>
      <c r="D203" s="4"/>
      <c r="E203" s="4"/>
      <c r="F203" s="4"/>
    </row>
    <row r="204" spans="2:6" s="11" customFormat="1" ht="12.75">
      <c r="B204" s="4"/>
      <c r="C204" s="4"/>
      <c r="D204" s="4"/>
      <c r="E204" s="4"/>
      <c r="F204" s="4"/>
    </row>
    <row r="205" spans="2:6" s="11" customFormat="1" ht="12.75">
      <c r="B205" s="4"/>
      <c r="C205" s="4"/>
      <c r="D205" s="4"/>
      <c r="E205" s="4"/>
      <c r="F205" s="4"/>
    </row>
    <row r="206" spans="2:6" s="11" customFormat="1" ht="12.75">
      <c r="B206" s="4"/>
      <c r="C206" s="4"/>
      <c r="D206" s="4"/>
      <c r="E206" s="4"/>
      <c r="F206" s="4"/>
    </row>
    <row r="207" spans="2:6" s="11" customFormat="1" ht="12.75">
      <c r="B207" s="4"/>
      <c r="C207" s="4"/>
      <c r="D207" s="4"/>
      <c r="E207" s="4"/>
      <c r="F207" s="4"/>
    </row>
    <row r="208" spans="2:6" s="11" customFormat="1" ht="12.75">
      <c r="B208" s="4"/>
      <c r="C208" s="4"/>
      <c r="D208" s="4"/>
      <c r="E208" s="4"/>
      <c r="F208" s="4"/>
    </row>
    <row r="209" spans="2:6" s="11" customFormat="1" ht="12.75">
      <c r="B209" s="4"/>
      <c r="C209" s="4"/>
      <c r="D209" s="4"/>
      <c r="E209" s="4"/>
      <c r="F209" s="4"/>
    </row>
    <row r="210" spans="2:6" s="11" customFormat="1" ht="12.75">
      <c r="B210" s="4"/>
      <c r="C210" s="4"/>
      <c r="D210" s="4"/>
      <c r="E210" s="4"/>
      <c r="F210" s="4"/>
    </row>
    <row r="211" spans="2:6" s="11" customFormat="1" ht="12.75">
      <c r="B211" s="4"/>
      <c r="C211" s="4"/>
      <c r="D211" s="4"/>
      <c r="E211" s="4"/>
      <c r="F211" s="4"/>
    </row>
    <row r="212" spans="2:6" s="11" customFormat="1" ht="12.75">
      <c r="B212" s="4"/>
      <c r="C212" s="4"/>
      <c r="D212" s="4"/>
      <c r="E212" s="4"/>
      <c r="F212" s="4"/>
    </row>
    <row r="213" spans="2:6" s="11" customFormat="1" ht="12.75">
      <c r="B213" s="4"/>
      <c r="C213" s="4"/>
      <c r="D213" s="4"/>
      <c r="E213" s="4"/>
      <c r="F213" s="4"/>
    </row>
    <row r="214" spans="2:6" s="11" customFormat="1" ht="12.75">
      <c r="B214" s="4"/>
      <c r="C214" s="4"/>
      <c r="D214" s="4"/>
      <c r="E214" s="4"/>
      <c r="F214" s="4"/>
    </row>
    <row r="215" spans="2:6" s="11" customFormat="1" ht="12.75">
      <c r="B215" s="4"/>
      <c r="C215" s="4"/>
      <c r="D215" s="4"/>
      <c r="E215" s="4"/>
      <c r="F215" s="4"/>
    </row>
    <row r="216" spans="2:6" s="11" customFormat="1" ht="12.75">
      <c r="B216" s="4"/>
      <c r="C216" s="4"/>
      <c r="D216" s="4"/>
      <c r="E216" s="4"/>
      <c r="F216" s="4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7"/>
  <sheetViews>
    <sheetView workbookViewId="0" topLeftCell="A1">
      <selection activeCell="A3" sqref="A3:F3"/>
    </sheetView>
  </sheetViews>
  <sheetFormatPr defaultColWidth="9.140625" defaultRowHeight="12.75"/>
  <cols>
    <col min="1" max="1" width="15.8515625" style="0" customWidth="1"/>
    <col min="2" max="3" width="16.8515625" style="6" customWidth="1"/>
    <col min="4" max="4" width="16.8515625" style="6" hidden="1" customWidth="1"/>
    <col min="5" max="6" width="16.8515625" style="6" customWidth="1"/>
  </cols>
  <sheetData>
    <row r="1" spans="1:7" ht="12.75">
      <c r="A1" s="91" t="s">
        <v>6</v>
      </c>
      <c r="B1" s="91"/>
      <c r="C1" s="91"/>
      <c r="D1" s="91"/>
      <c r="E1" s="91"/>
      <c r="F1" s="91"/>
      <c r="G1" s="14"/>
    </row>
    <row r="2" spans="1:7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</row>
    <row r="3" spans="1:6" ht="12.75">
      <c r="A3" s="93" t="s">
        <v>55</v>
      </c>
      <c r="B3" s="93"/>
      <c r="C3" s="93"/>
      <c r="D3" s="93"/>
      <c r="E3" s="93"/>
      <c r="F3" s="93"/>
    </row>
    <row r="5" ht="12.75">
      <c r="A5" t="s">
        <v>53</v>
      </c>
    </row>
    <row r="6" ht="12.75">
      <c r="A6" t="s">
        <v>81</v>
      </c>
    </row>
    <row r="7" ht="12.75">
      <c r="A7" t="s">
        <v>54</v>
      </c>
    </row>
    <row r="10" spans="1:6" s="5" customFormat="1" ht="13.5" thickBot="1">
      <c r="A10" s="13" t="s">
        <v>5</v>
      </c>
      <c r="B10" s="7" t="s">
        <v>0</v>
      </c>
      <c r="C10" s="7" t="s">
        <v>4</v>
      </c>
      <c r="D10" s="7" t="s">
        <v>1</v>
      </c>
      <c r="E10" s="7" t="s">
        <v>2</v>
      </c>
      <c r="F10" s="7" t="s">
        <v>3</v>
      </c>
    </row>
    <row r="11" spans="1:6" ht="12.75">
      <c r="A11" s="10">
        <v>39448</v>
      </c>
      <c r="B11" s="65">
        <v>0</v>
      </c>
      <c r="C11" s="65"/>
      <c r="D11" s="65"/>
      <c r="E11" s="65">
        <f>0.05/12*((B11+B11+C11+D11)/2)</f>
        <v>0</v>
      </c>
      <c r="F11" s="65">
        <f aca="true" t="shared" si="0" ref="F11:F22">SUM(B11:E11)</f>
        <v>0</v>
      </c>
    </row>
    <row r="12" spans="1:6" ht="12.75">
      <c r="A12" s="10">
        <v>39479</v>
      </c>
      <c r="B12" s="66">
        <f aca="true" t="shared" si="1" ref="B12:B22">F11</f>
        <v>0</v>
      </c>
      <c r="C12" s="66">
        <f>E35</f>
        <v>1366800</v>
      </c>
      <c r="D12" s="66"/>
      <c r="E12" s="66">
        <f>0.05/12*((B12+B12+C12+D12-E11-E11)/2)</f>
        <v>2847.5</v>
      </c>
      <c r="F12" s="66">
        <f t="shared" si="0"/>
        <v>1369647.5</v>
      </c>
    </row>
    <row r="13" spans="1:6" ht="12.75">
      <c r="A13" s="10">
        <v>39508</v>
      </c>
      <c r="B13" s="66">
        <f t="shared" si="1"/>
        <v>1369647.5</v>
      </c>
      <c r="C13" s="66"/>
      <c r="D13" s="66"/>
      <c r="E13" s="66">
        <f>0.05/12*((B13+B13+C13+D13-E11-E11-E12-E12)/2)</f>
        <v>5695</v>
      </c>
      <c r="F13" s="66">
        <f t="shared" si="0"/>
        <v>1375342.5</v>
      </c>
    </row>
    <row r="14" spans="1:6" ht="12.75">
      <c r="A14" s="10">
        <v>39539</v>
      </c>
      <c r="B14" s="66">
        <f t="shared" si="1"/>
        <v>1375342.5</v>
      </c>
      <c r="C14" s="66"/>
      <c r="D14" s="66"/>
      <c r="E14" s="66">
        <f>0.05/12*((B14+B14+C14+D14-E11-E11-E12-E12-E13-E13)/2)</f>
        <v>5695</v>
      </c>
      <c r="F14" s="66">
        <f t="shared" si="0"/>
        <v>1381037.5</v>
      </c>
    </row>
    <row r="15" spans="1:6" ht="12.75">
      <c r="A15" s="10">
        <v>39569</v>
      </c>
      <c r="B15" s="66">
        <f t="shared" si="1"/>
        <v>1381037.5</v>
      </c>
      <c r="C15" s="66"/>
      <c r="D15" s="66"/>
      <c r="E15" s="66">
        <f>0.05/12*((B15+B15+C15+D15-E11-E11-E12-E12-E13-E13-E14-E14)/2)</f>
        <v>5695</v>
      </c>
      <c r="F15" s="66">
        <f t="shared" si="0"/>
        <v>1386732.5</v>
      </c>
    </row>
    <row r="16" spans="1:6" ht="12.75">
      <c r="A16" s="10">
        <v>39600</v>
      </c>
      <c r="B16" s="66">
        <f t="shared" si="1"/>
        <v>1386732.5</v>
      </c>
      <c r="C16" s="66"/>
      <c r="D16" s="66"/>
      <c r="E16" s="66">
        <f>0.05/12*((B16+B16+C16+D16-E11-E11-E12-E12-E13-E13-E14-E14-E15-E15)/2)</f>
        <v>5695</v>
      </c>
      <c r="F16" s="66">
        <f t="shared" si="0"/>
        <v>1392427.5</v>
      </c>
    </row>
    <row r="17" spans="1:6" ht="12.75">
      <c r="A17" s="10">
        <v>39630</v>
      </c>
      <c r="B17" s="66">
        <f t="shared" si="1"/>
        <v>1392427.5</v>
      </c>
      <c r="C17" s="66"/>
      <c r="D17" s="66"/>
      <c r="E17" s="66">
        <f>0.05/12*((B17+B17+C17+D17-E12-E12-E13-E13-E14-E14-E15-E15-E16-E16)/2)</f>
        <v>5695</v>
      </c>
      <c r="F17" s="66">
        <f t="shared" si="0"/>
        <v>1398122.5</v>
      </c>
    </row>
    <row r="18" spans="1:6" ht="12.75">
      <c r="A18" s="10">
        <v>39661</v>
      </c>
      <c r="B18" s="66">
        <f t="shared" si="1"/>
        <v>1398122.5</v>
      </c>
      <c r="C18" s="66"/>
      <c r="D18" s="66"/>
      <c r="E18" s="66">
        <f>0.05/12*((B18+B18+C18+D18-E12-E12-E13-E13-E14-E14-E15-E15-E16-E16-E17-E17)/2)</f>
        <v>5695</v>
      </c>
      <c r="F18" s="66">
        <f t="shared" si="0"/>
        <v>1403817.5</v>
      </c>
    </row>
    <row r="19" spans="1:6" ht="12.75">
      <c r="A19" s="10">
        <v>39692</v>
      </c>
      <c r="B19" s="66">
        <f t="shared" si="1"/>
        <v>1403817.5</v>
      </c>
      <c r="C19" s="66"/>
      <c r="D19" s="66"/>
      <c r="E19" s="66">
        <v>4650</v>
      </c>
      <c r="F19" s="66">
        <f t="shared" si="0"/>
        <v>1408467.5</v>
      </c>
    </row>
    <row r="20" spans="1:6" ht="12.75">
      <c r="A20" s="10">
        <v>39722</v>
      </c>
      <c r="B20" s="66">
        <f t="shared" si="1"/>
        <v>1408467.5</v>
      </c>
      <c r="C20" s="66"/>
      <c r="D20" s="66"/>
      <c r="E20" s="66"/>
      <c r="F20" s="66">
        <f t="shared" si="0"/>
        <v>1408467.5</v>
      </c>
    </row>
    <row r="21" spans="1:6" ht="12.75">
      <c r="A21" s="10">
        <v>39753</v>
      </c>
      <c r="B21" s="66">
        <f t="shared" si="1"/>
        <v>1408467.5</v>
      </c>
      <c r="C21" s="66"/>
      <c r="D21" s="66"/>
      <c r="E21" s="66"/>
      <c r="F21" s="66">
        <f t="shared" si="0"/>
        <v>1408467.5</v>
      </c>
    </row>
    <row r="22" spans="1:6" ht="12.75">
      <c r="A22" s="10">
        <v>39783</v>
      </c>
      <c r="B22" s="67">
        <f t="shared" si="1"/>
        <v>1408467.5</v>
      </c>
      <c r="C22" s="67"/>
      <c r="D22" s="67"/>
      <c r="E22" s="66"/>
      <c r="F22" s="67">
        <f t="shared" si="0"/>
        <v>1408467.5</v>
      </c>
    </row>
    <row r="23" spans="1:6" ht="12.75">
      <c r="A23" s="10"/>
      <c r="B23" s="66"/>
      <c r="C23" s="66"/>
      <c r="D23" s="66"/>
      <c r="E23" s="66"/>
      <c r="F23" s="66"/>
    </row>
    <row r="24" spans="1:6" s="11" customFormat="1" ht="12.75">
      <c r="A24" s="10"/>
      <c r="B24" s="66"/>
      <c r="C24" s="66"/>
      <c r="D24" s="66"/>
      <c r="E24" s="66"/>
      <c r="F24" s="66"/>
    </row>
    <row r="25" spans="1:6" s="11" customFormat="1" ht="12.75">
      <c r="A25" s="10" t="s">
        <v>9</v>
      </c>
      <c r="B25" s="66"/>
      <c r="C25" s="66"/>
      <c r="D25" s="66"/>
      <c r="E25" s="66"/>
      <c r="F25" s="67">
        <f>F22</f>
        <v>1408467.5</v>
      </c>
    </row>
    <row r="26" spans="1:6" s="11" customFormat="1" ht="12.75">
      <c r="A26" s="10" t="s">
        <v>18</v>
      </c>
      <c r="B26" s="66"/>
      <c r="C26" s="66"/>
      <c r="D26" s="66"/>
      <c r="E26" s="66"/>
      <c r="F26" s="68">
        <f>E40</f>
        <v>1477021.9200000002</v>
      </c>
    </row>
    <row r="27" spans="1:6" s="11" customFormat="1" ht="12.75">
      <c r="A27" s="10" t="s">
        <v>10</v>
      </c>
      <c r="B27" s="66"/>
      <c r="C27" s="66"/>
      <c r="D27" s="66"/>
      <c r="E27" s="66"/>
      <c r="F27" s="67">
        <f>SUM(F25:F26)</f>
        <v>2885489.42</v>
      </c>
    </row>
    <row r="28" spans="1:6" s="11" customFormat="1" ht="12.75">
      <c r="A28" s="10" t="s">
        <v>11</v>
      </c>
      <c r="B28" s="66"/>
      <c r="C28" s="66"/>
      <c r="D28" s="66"/>
      <c r="E28" s="66"/>
      <c r="F28" s="68">
        <v>8</v>
      </c>
    </row>
    <row r="29" spans="1:6" s="11" customFormat="1" ht="13.5" thickBot="1">
      <c r="A29" s="10" t="s">
        <v>12</v>
      </c>
      <c r="B29" s="66"/>
      <c r="C29" s="66"/>
      <c r="D29" s="66"/>
      <c r="E29" s="66"/>
      <c r="F29" s="69">
        <f>F27/F28</f>
        <v>360686.1775</v>
      </c>
    </row>
    <row r="30" spans="1:6" s="11" customFormat="1" ht="12.75">
      <c r="A30" s="10"/>
      <c r="B30" s="66"/>
      <c r="C30" s="66"/>
      <c r="D30" s="66"/>
      <c r="E30" s="66"/>
      <c r="F30" s="67"/>
    </row>
    <row r="31" spans="1:6" s="11" customFormat="1" ht="13.5" thickBot="1">
      <c r="A31" s="10" t="s">
        <v>90</v>
      </c>
      <c r="B31" s="66"/>
      <c r="C31" s="66"/>
      <c r="D31" s="66"/>
      <c r="E31" s="66"/>
      <c r="F31" s="90">
        <f>F29/12</f>
        <v>30057.181458333333</v>
      </c>
    </row>
    <row r="32" spans="1:6" s="11" customFormat="1" ht="12.75">
      <c r="A32" s="10"/>
      <c r="B32" s="66"/>
      <c r="C32" s="66"/>
      <c r="D32" s="66"/>
      <c r="E32" s="66"/>
      <c r="F32" s="66"/>
    </row>
    <row r="33" spans="1:6" s="11" customFormat="1" ht="12.75">
      <c r="A33" s="10"/>
      <c r="B33" s="5" t="s">
        <v>17</v>
      </c>
      <c r="C33" s="5" t="s">
        <v>14</v>
      </c>
      <c r="D33" s="4"/>
      <c r="E33" s="5" t="s">
        <v>15</v>
      </c>
      <c r="F33" s="66"/>
    </row>
    <row r="34" spans="1:6" s="11" customFormat="1" ht="13.5" thickBot="1">
      <c r="A34" s="10" t="s">
        <v>52</v>
      </c>
      <c r="B34" s="21">
        <f>SUM(C34,E34)</f>
        <v>1</v>
      </c>
      <c r="C34" s="21">
        <v>0.6583</v>
      </c>
      <c r="D34" s="4"/>
      <c r="E34" s="21">
        <v>0.3417</v>
      </c>
      <c r="F34" s="66"/>
    </row>
    <row r="35" spans="1:6" s="11" customFormat="1" ht="12.75">
      <c r="A35" s="10">
        <v>39539</v>
      </c>
      <c r="B35" s="17">
        <v>4000000</v>
      </c>
      <c r="C35" s="17">
        <f>B35*$C$34</f>
        <v>2633200</v>
      </c>
      <c r="D35" s="17">
        <f>C35*D34</f>
        <v>0</v>
      </c>
      <c r="E35" s="17">
        <f>B35*$E$34</f>
        <v>1366800</v>
      </c>
      <c r="F35" s="66"/>
    </row>
    <row r="36" spans="1:6" s="11" customFormat="1" ht="12.75">
      <c r="A36" s="10"/>
      <c r="B36" s="17"/>
      <c r="C36" s="17"/>
      <c r="D36" s="17"/>
      <c r="E36" s="17"/>
      <c r="F36" s="66"/>
    </row>
    <row r="37" spans="1:6" s="11" customFormat="1" ht="12.75">
      <c r="A37" s="10"/>
      <c r="B37" s="4"/>
      <c r="C37" s="4"/>
      <c r="D37" s="4"/>
      <c r="E37" s="4"/>
      <c r="F37" s="66"/>
    </row>
    <row r="38" spans="1:6" s="11" customFormat="1" ht="12.75">
      <c r="A38" s="10"/>
      <c r="B38" s="5" t="s">
        <v>17</v>
      </c>
      <c r="C38" s="5" t="s">
        <v>14</v>
      </c>
      <c r="D38" s="4"/>
      <c r="E38" s="5" t="s">
        <v>15</v>
      </c>
      <c r="F38" s="66"/>
    </row>
    <row r="39" spans="1:6" s="11" customFormat="1" ht="13.5" thickBot="1">
      <c r="A39" s="10"/>
      <c r="B39" s="21">
        <f>SUM(C39,E39)</f>
        <v>1</v>
      </c>
      <c r="C39" s="21">
        <v>0.6459</v>
      </c>
      <c r="D39" s="4"/>
      <c r="E39" s="21">
        <v>0.3541</v>
      </c>
      <c r="F39" s="66"/>
    </row>
    <row r="40" spans="1:6" s="11" customFormat="1" ht="12.75">
      <c r="A40" s="10">
        <v>39904</v>
      </c>
      <c r="B40" s="17">
        <f>Summary!E9</f>
        <v>4171200</v>
      </c>
      <c r="C40" s="17">
        <f>B40*$C$39</f>
        <v>2694178.08</v>
      </c>
      <c r="D40" s="17" t="e">
        <f>C40*#REF!</f>
        <v>#REF!</v>
      </c>
      <c r="E40" s="17">
        <f>B40*$E$39</f>
        <v>1477021.9200000002</v>
      </c>
      <c r="F40" s="66"/>
    </row>
    <row r="41" spans="1:6" s="11" customFormat="1" ht="12.75">
      <c r="A41" s="10"/>
      <c r="B41" s="66"/>
      <c r="C41" s="66"/>
      <c r="D41" s="66"/>
      <c r="E41" s="66"/>
      <c r="F41" s="66"/>
    </row>
    <row r="42" spans="1:6" s="11" customFormat="1" ht="12.75">
      <c r="A42" s="10"/>
      <c r="B42" s="66"/>
      <c r="C42" s="66"/>
      <c r="D42" s="66"/>
      <c r="E42" s="66"/>
      <c r="F42" s="66"/>
    </row>
    <row r="43" spans="1:6" s="11" customFormat="1" ht="12.75">
      <c r="A43" s="10"/>
      <c r="B43" s="66"/>
      <c r="C43" s="66"/>
      <c r="D43" s="66"/>
      <c r="E43" s="66"/>
      <c r="F43" s="66"/>
    </row>
    <row r="44" spans="1:6" s="11" customFormat="1" ht="12.75">
      <c r="A44" s="10"/>
      <c r="B44" s="66"/>
      <c r="C44" s="66"/>
      <c r="D44" s="66"/>
      <c r="E44" s="66"/>
      <c r="F44" s="66"/>
    </row>
    <row r="45" spans="1:6" s="11" customFormat="1" ht="12.75">
      <c r="A45" s="10"/>
      <c r="B45" s="66"/>
      <c r="C45" s="66"/>
      <c r="D45" s="66"/>
      <c r="E45" s="66"/>
      <c r="F45" s="66"/>
    </row>
    <row r="46" spans="1:6" s="11" customFormat="1" ht="12.75">
      <c r="A46" s="10"/>
      <c r="B46" s="66"/>
      <c r="C46" s="66"/>
      <c r="D46" s="66"/>
      <c r="E46" s="66"/>
      <c r="F46" s="66"/>
    </row>
    <row r="47" spans="1:6" s="11" customFormat="1" ht="12.75">
      <c r="A47" s="10"/>
      <c r="B47" s="66"/>
      <c r="C47" s="66"/>
      <c r="D47" s="66"/>
      <c r="E47" s="66"/>
      <c r="F47" s="66"/>
    </row>
    <row r="48" spans="1:6" s="11" customFormat="1" ht="12.75">
      <c r="A48" s="10"/>
      <c r="B48" s="66"/>
      <c r="C48" s="66"/>
      <c r="D48" s="66"/>
      <c r="E48" s="66"/>
      <c r="F48" s="66"/>
    </row>
    <row r="49" spans="1:6" s="11" customFormat="1" ht="12.75">
      <c r="A49" s="10"/>
      <c r="B49" s="66"/>
      <c r="C49" s="66"/>
      <c r="D49" s="66"/>
      <c r="E49" s="66"/>
      <c r="F49" s="66"/>
    </row>
    <row r="50" spans="1:6" s="11" customFormat="1" ht="12.75">
      <c r="A50" s="10"/>
      <c r="B50" s="66"/>
      <c r="C50" s="66"/>
      <c r="D50" s="66"/>
      <c r="E50" s="66"/>
      <c r="F50" s="66"/>
    </row>
    <row r="51" spans="1:6" s="11" customFormat="1" ht="12.75">
      <c r="A51" s="10"/>
      <c r="B51" s="66"/>
      <c r="C51" s="66"/>
      <c r="D51" s="66"/>
      <c r="E51" s="66"/>
      <c r="F51" s="66"/>
    </row>
    <row r="52" spans="1:6" s="11" customFormat="1" ht="12.75">
      <c r="A52" s="10"/>
      <c r="B52" s="66"/>
      <c r="C52" s="66"/>
      <c r="D52" s="66"/>
      <c r="E52" s="66"/>
      <c r="F52" s="66"/>
    </row>
    <row r="53" spans="1:6" s="11" customFormat="1" ht="12.75">
      <c r="A53" s="10"/>
      <c r="B53" s="66"/>
      <c r="C53" s="66"/>
      <c r="D53" s="66"/>
      <c r="E53" s="66"/>
      <c r="F53" s="66"/>
    </row>
    <row r="54" spans="1:6" s="11" customFormat="1" ht="12.75">
      <c r="A54" s="10"/>
      <c r="B54" s="66"/>
      <c r="C54" s="66"/>
      <c r="D54" s="66"/>
      <c r="E54" s="66"/>
      <c r="F54" s="66"/>
    </row>
    <row r="55" spans="1:6" s="11" customFormat="1" ht="12.75">
      <c r="A55" s="10"/>
      <c r="B55" s="66"/>
      <c r="C55" s="66"/>
      <c r="D55" s="66"/>
      <c r="E55" s="66"/>
      <c r="F55" s="66"/>
    </row>
    <row r="56" spans="1:6" s="11" customFormat="1" ht="12.75">
      <c r="A56" s="10"/>
      <c r="B56" s="66"/>
      <c r="C56" s="66"/>
      <c r="D56" s="66"/>
      <c r="E56" s="66"/>
      <c r="F56" s="66"/>
    </row>
    <row r="57" spans="1:6" s="11" customFormat="1" ht="12.75">
      <c r="A57" s="10"/>
      <c r="B57" s="66"/>
      <c r="C57" s="66"/>
      <c r="D57" s="66"/>
      <c r="E57" s="66"/>
      <c r="F57" s="66"/>
    </row>
    <row r="58" spans="1:6" s="11" customFormat="1" ht="12.75">
      <c r="A58" s="10"/>
      <c r="B58" s="66"/>
      <c r="C58" s="66"/>
      <c r="D58" s="66"/>
      <c r="E58" s="66"/>
      <c r="F58" s="66"/>
    </row>
    <row r="59" spans="1:6" s="11" customFormat="1" ht="12.75">
      <c r="A59" s="10"/>
      <c r="B59" s="66"/>
      <c r="C59" s="66"/>
      <c r="D59" s="66"/>
      <c r="E59" s="66"/>
      <c r="F59" s="66"/>
    </row>
    <row r="60" spans="1:6" s="11" customFormat="1" ht="12.75">
      <c r="A60" s="10"/>
      <c r="B60" s="66"/>
      <c r="C60" s="66"/>
      <c r="D60" s="66"/>
      <c r="E60" s="66"/>
      <c r="F60" s="66"/>
    </row>
    <row r="61" spans="1:6" s="11" customFormat="1" ht="12.75">
      <c r="A61" s="10"/>
      <c r="B61" s="66"/>
      <c r="C61" s="66"/>
      <c r="D61" s="66"/>
      <c r="E61" s="66"/>
      <c r="F61" s="66"/>
    </row>
    <row r="62" spans="1:6" s="11" customFormat="1" ht="12.75">
      <c r="A62" s="10"/>
      <c r="B62" s="66"/>
      <c r="C62" s="66"/>
      <c r="D62" s="66"/>
      <c r="E62" s="66"/>
      <c r="F62" s="66"/>
    </row>
    <row r="63" spans="1:6" s="11" customFormat="1" ht="12.75">
      <c r="A63" s="10"/>
      <c r="B63" s="66"/>
      <c r="C63" s="66"/>
      <c r="D63" s="66"/>
      <c r="E63" s="66"/>
      <c r="F63" s="66"/>
    </row>
    <row r="64" spans="1:6" s="11" customFormat="1" ht="12.75">
      <c r="A64" s="10"/>
      <c r="B64" s="66"/>
      <c r="C64" s="66"/>
      <c r="D64" s="66"/>
      <c r="E64" s="66"/>
      <c r="F64" s="66"/>
    </row>
    <row r="65" spans="1:6" s="11" customFormat="1" ht="12.75">
      <c r="A65" s="10"/>
      <c r="B65" s="66"/>
      <c r="C65" s="66"/>
      <c r="D65" s="66"/>
      <c r="E65" s="66"/>
      <c r="F65" s="66"/>
    </row>
    <row r="66" spans="1:6" s="11" customFormat="1" ht="12.75">
      <c r="A66" s="10"/>
      <c r="B66" s="66"/>
      <c r="C66" s="66"/>
      <c r="D66" s="66"/>
      <c r="E66" s="66"/>
      <c r="F66" s="66"/>
    </row>
    <row r="67" spans="1:6" s="11" customFormat="1" ht="12.75">
      <c r="A67" s="10"/>
      <c r="B67" s="66"/>
      <c r="C67" s="66"/>
      <c r="D67" s="66"/>
      <c r="E67" s="66"/>
      <c r="F67" s="66"/>
    </row>
    <row r="68" spans="1:6" s="11" customFormat="1" ht="12.75">
      <c r="A68" s="10"/>
      <c r="B68" s="66"/>
      <c r="C68" s="66"/>
      <c r="D68" s="66"/>
      <c r="E68" s="66"/>
      <c r="F68" s="66"/>
    </row>
    <row r="69" spans="1:6" s="11" customFormat="1" ht="12.75">
      <c r="A69" s="10"/>
      <c r="B69" s="66"/>
      <c r="C69" s="66"/>
      <c r="D69" s="66"/>
      <c r="E69" s="66"/>
      <c r="F69" s="66"/>
    </row>
    <row r="70" spans="1:6" s="11" customFormat="1" ht="12.75">
      <c r="A70" s="10"/>
      <c r="B70" s="66"/>
      <c r="C70" s="66"/>
      <c r="D70" s="66"/>
      <c r="E70" s="66"/>
      <c r="F70" s="66"/>
    </row>
    <row r="71" spans="1:6" s="11" customFormat="1" ht="12.75">
      <c r="A71" s="10"/>
      <c r="B71" s="66"/>
      <c r="C71" s="66"/>
      <c r="D71" s="66"/>
      <c r="E71" s="66"/>
      <c r="F71" s="66"/>
    </row>
    <row r="72" spans="1:6" s="11" customFormat="1" ht="12.75">
      <c r="A72" s="10"/>
      <c r="B72" s="66"/>
      <c r="C72" s="66"/>
      <c r="D72" s="66"/>
      <c r="E72" s="66"/>
      <c r="F72" s="66"/>
    </row>
    <row r="73" spans="1:6" s="11" customFormat="1" ht="12.75">
      <c r="A73" s="10"/>
      <c r="B73" s="66"/>
      <c r="C73" s="66"/>
      <c r="D73" s="66"/>
      <c r="E73" s="66"/>
      <c r="F73" s="66"/>
    </row>
    <row r="74" spans="1:6" s="11" customFormat="1" ht="12.75">
      <c r="A74" s="10"/>
      <c r="B74" s="66"/>
      <c r="C74" s="66"/>
      <c r="D74" s="66"/>
      <c r="E74" s="66"/>
      <c r="F74" s="66"/>
    </row>
    <row r="75" spans="1:6" s="11" customFormat="1" ht="12.75">
      <c r="A75" s="10"/>
      <c r="B75" s="66"/>
      <c r="C75" s="66"/>
      <c r="D75" s="66"/>
      <c r="E75" s="66"/>
      <c r="F75" s="66"/>
    </row>
    <row r="76" spans="1:6" s="11" customFormat="1" ht="12.75">
      <c r="A76" s="10"/>
      <c r="B76" s="66"/>
      <c r="C76" s="66"/>
      <c r="D76" s="66"/>
      <c r="E76" s="66"/>
      <c r="F76" s="66"/>
    </row>
    <row r="77" spans="1:6" s="11" customFormat="1" ht="12.75">
      <c r="A77" s="10"/>
      <c r="B77" s="66"/>
      <c r="C77" s="66"/>
      <c r="D77" s="66"/>
      <c r="E77" s="66"/>
      <c r="F77" s="66"/>
    </row>
    <row r="78" spans="1:6" s="11" customFormat="1" ht="12.75">
      <c r="A78" s="10"/>
      <c r="B78" s="66"/>
      <c r="C78" s="66"/>
      <c r="D78" s="66"/>
      <c r="E78" s="66"/>
      <c r="F78" s="66"/>
    </row>
    <row r="79" spans="1:6" s="11" customFormat="1" ht="12.75">
      <c r="A79" s="10"/>
      <c r="B79" s="66"/>
      <c r="C79" s="66"/>
      <c r="D79" s="66"/>
      <c r="E79" s="66"/>
      <c r="F79" s="66"/>
    </row>
    <row r="80" spans="1:6" s="11" customFormat="1" ht="12.75">
      <c r="A80" s="10"/>
      <c r="B80" s="66"/>
      <c r="C80" s="66"/>
      <c r="D80" s="66"/>
      <c r="E80" s="66"/>
      <c r="F80" s="66"/>
    </row>
    <row r="81" spans="1:6" s="11" customFormat="1" ht="12.75">
      <c r="A81" s="10"/>
      <c r="B81" s="66"/>
      <c r="C81" s="66"/>
      <c r="D81" s="66"/>
      <c r="E81" s="66"/>
      <c r="F81" s="66"/>
    </row>
    <row r="82" spans="1:6" s="11" customFormat="1" ht="12.75">
      <c r="A82" s="10"/>
      <c r="B82" s="66"/>
      <c r="C82" s="66"/>
      <c r="D82" s="66"/>
      <c r="E82" s="66"/>
      <c r="F82" s="66"/>
    </row>
    <row r="83" spans="1:6" s="11" customFormat="1" ht="12.75">
      <c r="A83" s="10"/>
      <c r="B83" s="66"/>
      <c r="C83" s="66"/>
      <c r="D83" s="66"/>
      <c r="E83" s="66"/>
      <c r="F83" s="66"/>
    </row>
    <row r="84" spans="1:6" s="11" customFormat="1" ht="12.75">
      <c r="A84" s="10"/>
      <c r="B84" s="66"/>
      <c r="C84" s="66"/>
      <c r="D84" s="66"/>
      <c r="E84" s="66"/>
      <c r="F84" s="66"/>
    </row>
    <row r="85" spans="1:6" s="11" customFormat="1" ht="12.75">
      <c r="A85" s="10"/>
      <c r="B85" s="66"/>
      <c r="C85" s="66"/>
      <c r="D85" s="66"/>
      <c r="E85" s="66"/>
      <c r="F85" s="66"/>
    </row>
    <row r="86" spans="1:6" s="11" customFormat="1" ht="12.75">
      <c r="A86" s="10"/>
      <c r="B86" s="66"/>
      <c r="C86" s="66"/>
      <c r="D86" s="66"/>
      <c r="E86" s="66"/>
      <c r="F86" s="66"/>
    </row>
    <row r="87" spans="1:6" s="11" customFormat="1" ht="12.75">
      <c r="A87" s="10"/>
      <c r="B87" s="66"/>
      <c r="C87" s="66"/>
      <c r="D87" s="66"/>
      <c r="E87" s="66"/>
      <c r="F87" s="66"/>
    </row>
    <row r="88" spans="1:6" s="11" customFormat="1" ht="12.75">
      <c r="A88" s="10"/>
      <c r="B88" s="66"/>
      <c r="C88" s="66"/>
      <c r="D88" s="66"/>
      <c r="E88" s="66"/>
      <c r="F88" s="66"/>
    </row>
    <row r="89" spans="1:6" s="11" customFormat="1" ht="12.75">
      <c r="A89" s="10"/>
      <c r="B89" s="66"/>
      <c r="C89" s="66"/>
      <c r="D89" s="66"/>
      <c r="E89" s="66"/>
      <c r="F89" s="66"/>
    </row>
    <row r="90" spans="1:6" s="11" customFormat="1" ht="12.75">
      <c r="A90" s="10"/>
      <c r="B90" s="66"/>
      <c r="C90" s="66"/>
      <c r="D90" s="66"/>
      <c r="E90" s="66"/>
      <c r="F90" s="66"/>
    </row>
    <row r="91" spans="1:6" s="11" customFormat="1" ht="12.75">
      <c r="A91" s="10"/>
      <c r="B91" s="66"/>
      <c r="C91" s="66"/>
      <c r="D91" s="66"/>
      <c r="E91" s="66"/>
      <c r="F91" s="66"/>
    </row>
    <row r="92" spans="1:6" s="11" customFormat="1" ht="12.75">
      <c r="A92" s="10"/>
      <c r="B92" s="66"/>
      <c r="C92" s="66"/>
      <c r="D92" s="66"/>
      <c r="E92" s="66"/>
      <c r="F92" s="66"/>
    </row>
    <row r="93" spans="1:6" s="11" customFormat="1" ht="12.75">
      <c r="A93" s="10"/>
      <c r="B93" s="66"/>
      <c r="C93" s="66"/>
      <c r="D93" s="66"/>
      <c r="E93" s="66"/>
      <c r="F93" s="66"/>
    </row>
    <row r="94" spans="1:6" s="11" customFormat="1" ht="12.75">
      <c r="A94" s="10"/>
      <c r="B94" s="66"/>
      <c r="C94" s="66"/>
      <c r="D94" s="66"/>
      <c r="E94" s="66"/>
      <c r="F94" s="66"/>
    </row>
    <row r="95" spans="1:6" s="11" customFormat="1" ht="12.75">
      <c r="A95" s="10"/>
      <c r="B95" s="66"/>
      <c r="C95" s="66"/>
      <c r="D95" s="66"/>
      <c r="E95" s="66"/>
      <c r="F95" s="66"/>
    </row>
    <row r="96" spans="1:6" s="11" customFormat="1" ht="12.75">
      <c r="A96" s="10"/>
      <c r="B96" s="66"/>
      <c r="C96" s="66"/>
      <c r="D96" s="66"/>
      <c r="E96" s="66"/>
      <c r="F96" s="66"/>
    </row>
    <row r="97" spans="1:6" s="11" customFormat="1" ht="12.75">
      <c r="A97" s="10"/>
      <c r="B97" s="66"/>
      <c r="C97" s="66"/>
      <c r="D97" s="66"/>
      <c r="E97" s="66"/>
      <c r="F97" s="66"/>
    </row>
    <row r="98" spans="1:6" s="11" customFormat="1" ht="12.75">
      <c r="A98" s="10"/>
      <c r="B98" s="66"/>
      <c r="C98" s="66"/>
      <c r="D98" s="66"/>
      <c r="E98" s="66"/>
      <c r="F98" s="66"/>
    </row>
    <row r="99" spans="1:6" s="11" customFormat="1" ht="12.75">
      <c r="A99" s="10"/>
      <c r="B99" s="66"/>
      <c r="C99" s="66"/>
      <c r="D99" s="66"/>
      <c r="E99" s="66"/>
      <c r="F99" s="66"/>
    </row>
    <row r="100" spans="1:6" s="11" customFormat="1" ht="12.75">
      <c r="A100" s="10"/>
      <c r="B100" s="66"/>
      <c r="C100" s="66"/>
      <c r="D100" s="66"/>
      <c r="E100" s="66"/>
      <c r="F100" s="66"/>
    </row>
    <row r="101" spans="1:6" s="11" customFormat="1" ht="12.75">
      <c r="A101" s="10"/>
      <c r="B101" s="66"/>
      <c r="C101" s="66"/>
      <c r="D101" s="66"/>
      <c r="E101" s="66"/>
      <c r="F101" s="66"/>
    </row>
    <row r="102" spans="1:6" s="11" customFormat="1" ht="12.75">
      <c r="A102" s="10"/>
      <c r="B102" s="66"/>
      <c r="C102" s="66"/>
      <c r="D102" s="66"/>
      <c r="E102" s="66"/>
      <c r="F102" s="66"/>
    </row>
    <row r="103" spans="1:6" s="11" customFormat="1" ht="12.75">
      <c r="A103" s="10"/>
      <c r="B103" s="66"/>
      <c r="C103" s="66"/>
      <c r="D103" s="66"/>
      <c r="E103" s="66"/>
      <c r="F103" s="66"/>
    </row>
    <row r="104" spans="1:6" s="11" customFormat="1" ht="12.75">
      <c r="A104" s="10"/>
      <c r="B104" s="66"/>
      <c r="C104" s="66"/>
      <c r="D104" s="66"/>
      <c r="E104" s="66"/>
      <c r="F104" s="66"/>
    </row>
    <row r="105" spans="1:6" s="11" customFormat="1" ht="12.75">
      <c r="A105" s="10"/>
      <c r="B105" s="66"/>
      <c r="C105" s="66"/>
      <c r="D105" s="66"/>
      <c r="E105" s="66"/>
      <c r="F105" s="66"/>
    </row>
    <row r="106" spans="1:6" s="11" customFormat="1" ht="12.75">
      <c r="A106" s="10"/>
      <c r="B106" s="66"/>
      <c r="C106" s="66"/>
      <c r="D106" s="66"/>
      <c r="E106" s="66"/>
      <c r="F106" s="66"/>
    </row>
    <row r="107" spans="1:6" s="11" customFormat="1" ht="12.75">
      <c r="A107" s="10"/>
      <c r="B107" s="66"/>
      <c r="C107" s="66"/>
      <c r="D107" s="66"/>
      <c r="E107" s="66"/>
      <c r="F107" s="66"/>
    </row>
    <row r="108" spans="1:6" s="11" customFormat="1" ht="12.75">
      <c r="A108" s="10"/>
      <c r="B108" s="66"/>
      <c r="C108" s="66"/>
      <c r="D108" s="66"/>
      <c r="E108" s="66"/>
      <c r="F108" s="66"/>
    </row>
    <row r="109" spans="1:6" s="11" customFormat="1" ht="12.75">
      <c r="A109" s="10"/>
      <c r="B109" s="66"/>
      <c r="C109" s="66"/>
      <c r="D109" s="66"/>
      <c r="E109" s="66"/>
      <c r="F109" s="66"/>
    </row>
    <row r="110" spans="1:6" s="11" customFormat="1" ht="12.75">
      <c r="A110" s="10"/>
      <c r="B110" s="66"/>
      <c r="C110" s="66"/>
      <c r="D110" s="66"/>
      <c r="E110" s="66"/>
      <c r="F110" s="66"/>
    </row>
    <row r="111" spans="1:6" s="11" customFormat="1" ht="12.75">
      <c r="A111" s="10"/>
      <c r="B111" s="66"/>
      <c r="C111" s="66"/>
      <c r="D111" s="66"/>
      <c r="E111" s="66"/>
      <c r="F111" s="66"/>
    </row>
    <row r="112" spans="1:6" s="11" customFormat="1" ht="12.75">
      <c r="A112" s="10"/>
      <c r="B112" s="66"/>
      <c r="C112" s="66"/>
      <c r="D112" s="66"/>
      <c r="E112" s="66"/>
      <c r="F112" s="66"/>
    </row>
    <row r="113" spans="1:6" s="11" customFormat="1" ht="12.75">
      <c r="A113" s="10"/>
      <c r="B113" s="66"/>
      <c r="C113" s="66"/>
      <c r="D113" s="66"/>
      <c r="E113" s="66"/>
      <c r="F113" s="66"/>
    </row>
    <row r="114" spans="1:6" s="11" customFormat="1" ht="12.75">
      <c r="A114" s="10"/>
      <c r="B114" s="66"/>
      <c r="C114" s="66"/>
      <c r="D114" s="66"/>
      <c r="E114" s="66"/>
      <c r="F114" s="66"/>
    </row>
    <row r="115" spans="1:6" s="11" customFormat="1" ht="12.75">
      <c r="A115" s="10"/>
      <c r="B115" s="66"/>
      <c r="C115" s="66"/>
      <c r="D115" s="66"/>
      <c r="E115" s="66"/>
      <c r="F115" s="66"/>
    </row>
    <row r="116" spans="1:6" s="11" customFormat="1" ht="12.75">
      <c r="A116" s="10"/>
      <c r="B116" s="66"/>
      <c r="C116" s="66"/>
      <c r="D116" s="66"/>
      <c r="E116" s="66"/>
      <c r="F116" s="66"/>
    </row>
    <row r="117" spans="1:6" s="11" customFormat="1" ht="12.75">
      <c r="A117" s="10"/>
      <c r="B117" s="66"/>
      <c r="C117" s="66"/>
      <c r="D117" s="66"/>
      <c r="E117" s="66"/>
      <c r="F117" s="66"/>
    </row>
    <row r="118" spans="1:6" s="11" customFormat="1" ht="12.75">
      <c r="A118" s="10"/>
      <c r="B118" s="66"/>
      <c r="C118" s="66"/>
      <c r="D118" s="66"/>
      <c r="E118" s="66"/>
      <c r="F118" s="66"/>
    </row>
    <row r="119" spans="1:6" s="11" customFormat="1" ht="12.75">
      <c r="A119" s="10"/>
      <c r="B119" s="66"/>
      <c r="C119" s="66"/>
      <c r="D119" s="66"/>
      <c r="E119" s="66"/>
      <c r="F119" s="66"/>
    </row>
    <row r="120" spans="1:6" s="11" customFormat="1" ht="12.75">
      <c r="A120" s="10"/>
      <c r="B120" s="66"/>
      <c r="C120" s="66"/>
      <c r="D120" s="66"/>
      <c r="E120" s="66"/>
      <c r="F120" s="66"/>
    </row>
    <row r="121" spans="1:6" s="11" customFormat="1" ht="12.75">
      <c r="A121" s="10"/>
      <c r="B121" s="66"/>
      <c r="C121" s="66"/>
      <c r="D121" s="66"/>
      <c r="E121" s="66"/>
      <c r="F121" s="66"/>
    </row>
    <row r="122" spans="1:6" s="11" customFormat="1" ht="12.75">
      <c r="A122" s="10"/>
      <c r="B122" s="66"/>
      <c r="C122" s="66"/>
      <c r="D122" s="66"/>
      <c r="E122" s="66"/>
      <c r="F122" s="66"/>
    </row>
    <row r="123" spans="1:6" s="11" customFormat="1" ht="12.75">
      <c r="A123" s="10"/>
      <c r="B123" s="66"/>
      <c r="C123" s="66"/>
      <c r="D123" s="66"/>
      <c r="E123" s="66"/>
      <c r="F123" s="66"/>
    </row>
    <row r="124" spans="1:6" s="11" customFormat="1" ht="12.75">
      <c r="A124" s="10"/>
      <c r="B124" s="66"/>
      <c r="C124" s="66"/>
      <c r="D124" s="66"/>
      <c r="E124" s="66"/>
      <c r="F124" s="66"/>
    </row>
    <row r="125" spans="1:6" s="11" customFormat="1" ht="12.75">
      <c r="A125" s="10"/>
      <c r="B125" s="66"/>
      <c r="C125" s="66"/>
      <c r="D125" s="66"/>
      <c r="E125" s="66"/>
      <c r="F125" s="66"/>
    </row>
    <row r="126" spans="1:6" s="11" customFormat="1" ht="12.75">
      <c r="A126" s="10"/>
      <c r="B126" s="66"/>
      <c r="C126" s="66"/>
      <c r="D126" s="66"/>
      <c r="E126" s="66"/>
      <c r="F126" s="66"/>
    </row>
    <row r="127" spans="1:6" s="11" customFormat="1" ht="12.75">
      <c r="A127" s="10"/>
      <c r="B127" s="66"/>
      <c r="C127" s="66"/>
      <c r="D127" s="66"/>
      <c r="E127" s="66"/>
      <c r="F127" s="66"/>
    </row>
    <row r="128" spans="1:6" s="11" customFormat="1" ht="12.75">
      <c r="A128" s="10"/>
      <c r="B128" s="66"/>
      <c r="C128" s="66"/>
      <c r="D128" s="66"/>
      <c r="E128" s="66"/>
      <c r="F128" s="66"/>
    </row>
    <row r="129" spans="1:6" s="11" customFormat="1" ht="12.75">
      <c r="A129" s="10"/>
      <c r="B129" s="66"/>
      <c r="C129" s="66"/>
      <c r="D129" s="66"/>
      <c r="E129" s="66"/>
      <c r="F129" s="66"/>
    </row>
    <row r="130" spans="1:6" s="11" customFormat="1" ht="12.75">
      <c r="A130" s="10"/>
      <c r="B130" s="66"/>
      <c r="C130" s="66"/>
      <c r="D130" s="66"/>
      <c r="E130" s="66"/>
      <c r="F130" s="66"/>
    </row>
    <row r="131" spans="1:6" s="11" customFormat="1" ht="12.75">
      <c r="A131" s="10"/>
      <c r="B131" s="66"/>
      <c r="C131" s="66"/>
      <c r="D131" s="66"/>
      <c r="E131" s="66"/>
      <c r="F131" s="66"/>
    </row>
    <row r="132" spans="1:6" s="11" customFormat="1" ht="12.75">
      <c r="A132" s="10"/>
      <c r="B132" s="66"/>
      <c r="C132" s="66"/>
      <c r="D132" s="66"/>
      <c r="E132" s="66"/>
      <c r="F132" s="66"/>
    </row>
    <row r="133" spans="1:6" s="11" customFormat="1" ht="12.75">
      <c r="A133" s="10"/>
      <c r="B133" s="66"/>
      <c r="C133" s="66"/>
      <c r="D133" s="66"/>
      <c r="E133" s="66"/>
      <c r="F133" s="66"/>
    </row>
    <row r="134" spans="1:6" s="11" customFormat="1" ht="12.75">
      <c r="A134" s="10"/>
      <c r="B134" s="66"/>
      <c r="C134" s="66"/>
      <c r="D134" s="66"/>
      <c r="E134" s="66"/>
      <c r="F134" s="66"/>
    </row>
    <row r="135" spans="2:6" s="11" customFormat="1" ht="12.75">
      <c r="B135" s="66"/>
      <c r="C135" s="66"/>
      <c r="D135" s="66"/>
      <c r="E135" s="66"/>
      <c r="F135" s="66"/>
    </row>
    <row r="136" spans="2:6" s="11" customFormat="1" ht="12.75">
      <c r="B136" s="66"/>
      <c r="C136" s="66"/>
      <c r="D136" s="66"/>
      <c r="E136" s="66"/>
      <c r="F136" s="66"/>
    </row>
    <row r="137" spans="2:6" s="11" customFormat="1" ht="12.75">
      <c r="B137" s="66"/>
      <c r="C137" s="66"/>
      <c r="D137" s="66"/>
      <c r="E137" s="66"/>
      <c r="F137" s="66"/>
    </row>
    <row r="138" spans="2:6" s="11" customFormat="1" ht="12.75">
      <c r="B138" s="66"/>
      <c r="C138" s="66"/>
      <c r="D138" s="66"/>
      <c r="E138" s="66"/>
      <c r="F138" s="66"/>
    </row>
    <row r="139" spans="2:6" s="11" customFormat="1" ht="12.75">
      <c r="B139" s="66"/>
      <c r="C139" s="66"/>
      <c r="D139" s="66"/>
      <c r="E139" s="66"/>
      <c r="F139" s="66"/>
    </row>
    <row r="140" spans="2:6" s="11" customFormat="1" ht="12.75">
      <c r="B140" s="66"/>
      <c r="C140" s="66"/>
      <c r="D140" s="66"/>
      <c r="E140" s="66"/>
      <c r="F140" s="66"/>
    </row>
    <row r="141" spans="2:6" s="11" customFormat="1" ht="12.75">
      <c r="B141" s="66"/>
      <c r="C141" s="66"/>
      <c r="D141" s="66"/>
      <c r="E141" s="66"/>
      <c r="F141" s="66"/>
    </row>
    <row r="142" spans="2:6" s="11" customFormat="1" ht="12.75">
      <c r="B142" s="66"/>
      <c r="C142" s="66"/>
      <c r="D142" s="66"/>
      <c r="E142" s="66"/>
      <c r="F142" s="66"/>
    </row>
    <row r="143" spans="2:6" s="11" customFormat="1" ht="12.75">
      <c r="B143" s="66"/>
      <c r="C143" s="66"/>
      <c r="D143" s="66"/>
      <c r="E143" s="66"/>
      <c r="F143" s="66"/>
    </row>
    <row r="144" spans="2:6" s="11" customFormat="1" ht="12.75">
      <c r="B144" s="66"/>
      <c r="C144" s="66"/>
      <c r="D144" s="66"/>
      <c r="E144" s="66"/>
      <c r="F144" s="66"/>
    </row>
    <row r="145" spans="2:6" s="11" customFormat="1" ht="12.75">
      <c r="B145" s="66"/>
      <c r="C145" s="66"/>
      <c r="D145" s="66"/>
      <c r="E145" s="66"/>
      <c r="F145" s="66"/>
    </row>
    <row r="146" spans="2:6" s="11" customFormat="1" ht="12.75">
      <c r="B146" s="66"/>
      <c r="C146" s="66"/>
      <c r="D146" s="66"/>
      <c r="E146" s="66"/>
      <c r="F146" s="66"/>
    </row>
    <row r="147" spans="2:6" s="11" customFormat="1" ht="12.75">
      <c r="B147" s="66"/>
      <c r="C147" s="66"/>
      <c r="D147" s="66"/>
      <c r="E147" s="66"/>
      <c r="F147" s="66"/>
    </row>
    <row r="148" spans="2:6" s="11" customFormat="1" ht="12.75">
      <c r="B148" s="66"/>
      <c r="C148" s="66"/>
      <c r="D148" s="66"/>
      <c r="E148" s="66"/>
      <c r="F148" s="66"/>
    </row>
    <row r="149" spans="2:6" s="11" customFormat="1" ht="12.75">
      <c r="B149" s="66"/>
      <c r="C149" s="66"/>
      <c r="D149" s="66"/>
      <c r="E149" s="66"/>
      <c r="F149" s="66"/>
    </row>
    <row r="150" spans="2:6" s="11" customFormat="1" ht="12.75">
      <c r="B150" s="66"/>
      <c r="C150" s="66"/>
      <c r="D150" s="66"/>
      <c r="E150" s="66"/>
      <c r="F150" s="66"/>
    </row>
    <row r="151" spans="2:6" s="11" customFormat="1" ht="12.75">
      <c r="B151" s="66"/>
      <c r="C151" s="66"/>
      <c r="D151" s="66"/>
      <c r="E151" s="66"/>
      <c r="F151" s="66"/>
    </row>
    <row r="152" spans="2:6" s="11" customFormat="1" ht="12.75">
      <c r="B152" s="66"/>
      <c r="C152" s="66"/>
      <c r="D152" s="66"/>
      <c r="E152" s="66"/>
      <c r="F152" s="66"/>
    </row>
    <row r="153" spans="2:6" s="11" customFormat="1" ht="12.75">
      <c r="B153" s="66"/>
      <c r="C153" s="66"/>
      <c r="D153" s="66"/>
      <c r="E153" s="66"/>
      <c r="F153" s="66"/>
    </row>
    <row r="154" spans="2:6" s="11" customFormat="1" ht="12.75">
      <c r="B154" s="66"/>
      <c r="C154" s="66"/>
      <c r="D154" s="66"/>
      <c r="E154" s="66"/>
      <c r="F154" s="66"/>
    </row>
    <row r="155" spans="2:6" s="11" customFormat="1" ht="12.75">
      <c r="B155" s="66"/>
      <c r="C155" s="66"/>
      <c r="D155" s="66"/>
      <c r="E155" s="66"/>
      <c r="F155" s="66"/>
    </row>
    <row r="156" spans="2:6" s="11" customFormat="1" ht="12.75">
      <c r="B156" s="66"/>
      <c r="C156" s="66"/>
      <c r="D156" s="66"/>
      <c r="E156" s="66"/>
      <c r="F156" s="66"/>
    </row>
    <row r="157" spans="2:6" s="11" customFormat="1" ht="12.75">
      <c r="B157" s="66"/>
      <c r="C157" s="66"/>
      <c r="D157" s="66"/>
      <c r="E157" s="66"/>
      <c r="F157" s="66"/>
    </row>
    <row r="158" spans="2:6" s="11" customFormat="1" ht="12.75">
      <c r="B158" s="66"/>
      <c r="C158" s="66"/>
      <c r="D158" s="66"/>
      <c r="E158" s="66"/>
      <c r="F158" s="66"/>
    </row>
    <row r="159" spans="2:6" s="11" customFormat="1" ht="12.75">
      <c r="B159" s="66"/>
      <c r="C159" s="66"/>
      <c r="D159" s="66"/>
      <c r="E159" s="66"/>
      <c r="F159" s="66"/>
    </row>
    <row r="160" spans="2:6" s="11" customFormat="1" ht="12.75">
      <c r="B160" s="66"/>
      <c r="C160" s="66"/>
      <c r="D160" s="66"/>
      <c r="E160" s="66"/>
      <c r="F160" s="66"/>
    </row>
    <row r="161" spans="2:6" s="11" customFormat="1" ht="12.75">
      <c r="B161" s="66"/>
      <c r="C161" s="66"/>
      <c r="D161" s="66"/>
      <c r="E161" s="66"/>
      <c r="F161" s="66"/>
    </row>
    <row r="162" spans="2:6" s="11" customFormat="1" ht="12.75">
      <c r="B162" s="66"/>
      <c r="C162" s="66"/>
      <c r="D162" s="66"/>
      <c r="E162" s="66"/>
      <c r="F162" s="66"/>
    </row>
    <row r="163" spans="2:6" s="11" customFormat="1" ht="12.75">
      <c r="B163" s="66"/>
      <c r="C163" s="66"/>
      <c r="D163" s="66"/>
      <c r="E163" s="66"/>
      <c r="F163" s="66"/>
    </row>
    <row r="164" spans="2:6" s="11" customFormat="1" ht="12.75">
      <c r="B164" s="66"/>
      <c r="C164" s="66"/>
      <c r="D164" s="66"/>
      <c r="E164" s="66"/>
      <c r="F164" s="66"/>
    </row>
    <row r="165" spans="2:6" s="11" customFormat="1" ht="12.75">
      <c r="B165" s="66"/>
      <c r="C165" s="66"/>
      <c r="D165" s="66"/>
      <c r="E165" s="66"/>
      <c r="F165" s="66"/>
    </row>
    <row r="166" spans="2:6" s="11" customFormat="1" ht="12.75">
      <c r="B166" s="66"/>
      <c r="C166" s="66"/>
      <c r="D166" s="66"/>
      <c r="E166" s="66"/>
      <c r="F166" s="66"/>
    </row>
    <row r="167" spans="2:6" s="11" customFormat="1" ht="12.75">
      <c r="B167" s="66"/>
      <c r="C167" s="66"/>
      <c r="D167" s="66"/>
      <c r="E167" s="66"/>
      <c r="F167" s="66"/>
    </row>
    <row r="168" spans="2:6" s="11" customFormat="1" ht="12.75">
      <c r="B168" s="66"/>
      <c r="C168" s="66"/>
      <c r="D168" s="66"/>
      <c r="E168" s="66"/>
      <c r="F168" s="66"/>
    </row>
    <row r="169" spans="2:6" s="11" customFormat="1" ht="12.75">
      <c r="B169" s="66"/>
      <c r="C169" s="66"/>
      <c r="D169" s="66"/>
      <c r="E169" s="66"/>
      <c r="F169" s="66"/>
    </row>
    <row r="170" spans="2:6" s="11" customFormat="1" ht="12.75">
      <c r="B170" s="66"/>
      <c r="C170" s="66"/>
      <c r="D170" s="66"/>
      <c r="E170" s="66"/>
      <c r="F170" s="66"/>
    </row>
    <row r="171" spans="2:6" s="11" customFormat="1" ht="12.75">
      <c r="B171" s="66"/>
      <c r="C171" s="66"/>
      <c r="D171" s="66"/>
      <c r="E171" s="66"/>
      <c r="F171" s="66"/>
    </row>
    <row r="172" spans="2:6" s="11" customFormat="1" ht="12.75">
      <c r="B172" s="66"/>
      <c r="C172" s="66"/>
      <c r="D172" s="66"/>
      <c r="E172" s="66"/>
      <c r="F172" s="66"/>
    </row>
    <row r="173" spans="2:6" s="11" customFormat="1" ht="12.75">
      <c r="B173" s="66"/>
      <c r="C173" s="66"/>
      <c r="D173" s="66"/>
      <c r="E173" s="66"/>
      <c r="F173" s="66"/>
    </row>
    <row r="174" spans="2:6" s="11" customFormat="1" ht="12.75">
      <c r="B174" s="66"/>
      <c r="C174" s="66"/>
      <c r="D174" s="66"/>
      <c r="E174" s="66"/>
      <c r="F174" s="66"/>
    </row>
    <row r="175" spans="2:6" s="11" customFormat="1" ht="12.75">
      <c r="B175" s="66"/>
      <c r="C175" s="66"/>
      <c r="D175" s="66"/>
      <c r="E175" s="66"/>
      <c r="F175" s="66"/>
    </row>
    <row r="176" spans="2:6" s="11" customFormat="1" ht="12.75">
      <c r="B176" s="66"/>
      <c r="C176" s="66"/>
      <c r="D176" s="66"/>
      <c r="E176" s="66"/>
      <c r="F176" s="66"/>
    </row>
    <row r="177" spans="2:6" s="11" customFormat="1" ht="12.75">
      <c r="B177" s="66"/>
      <c r="C177" s="66"/>
      <c r="D177" s="66"/>
      <c r="E177" s="66"/>
      <c r="F177" s="66"/>
    </row>
    <row r="178" spans="2:6" s="11" customFormat="1" ht="12.75">
      <c r="B178" s="66"/>
      <c r="C178" s="66"/>
      <c r="D178" s="66"/>
      <c r="E178" s="66"/>
      <c r="F178" s="66"/>
    </row>
    <row r="179" spans="2:6" s="11" customFormat="1" ht="12.75">
      <c r="B179" s="66"/>
      <c r="C179" s="66"/>
      <c r="D179" s="66"/>
      <c r="E179" s="66"/>
      <c r="F179" s="66"/>
    </row>
    <row r="180" spans="2:6" s="11" customFormat="1" ht="12.75">
      <c r="B180" s="66"/>
      <c r="C180" s="66"/>
      <c r="D180" s="66"/>
      <c r="E180" s="66"/>
      <c r="F180" s="66"/>
    </row>
    <row r="181" spans="2:6" s="11" customFormat="1" ht="12.75">
      <c r="B181" s="66"/>
      <c r="C181" s="66"/>
      <c r="D181" s="66"/>
      <c r="E181" s="66"/>
      <c r="F181" s="66"/>
    </row>
    <row r="182" spans="2:6" s="11" customFormat="1" ht="12.75">
      <c r="B182" s="66"/>
      <c r="C182" s="66"/>
      <c r="D182" s="66"/>
      <c r="E182" s="66"/>
      <c r="F182" s="66"/>
    </row>
    <row r="183" spans="2:6" s="11" customFormat="1" ht="12.75">
      <c r="B183" s="66"/>
      <c r="C183" s="66"/>
      <c r="D183" s="66"/>
      <c r="E183" s="66"/>
      <c r="F183" s="66"/>
    </row>
    <row r="184" spans="2:6" s="11" customFormat="1" ht="12.75">
      <c r="B184" s="66"/>
      <c r="C184" s="66"/>
      <c r="D184" s="66"/>
      <c r="E184" s="66"/>
      <c r="F184" s="66"/>
    </row>
    <row r="185" spans="2:6" s="11" customFormat="1" ht="12.75">
      <c r="B185" s="66"/>
      <c r="C185" s="66"/>
      <c r="D185" s="66"/>
      <c r="E185" s="66"/>
      <c r="F185" s="66"/>
    </row>
    <row r="186" spans="2:6" s="11" customFormat="1" ht="12.75">
      <c r="B186" s="66"/>
      <c r="C186" s="66"/>
      <c r="D186" s="66"/>
      <c r="E186" s="66"/>
      <c r="F186" s="66"/>
    </row>
    <row r="187" spans="2:6" s="11" customFormat="1" ht="12.75">
      <c r="B187" s="66"/>
      <c r="C187" s="66"/>
      <c r="D187" s="66"/>
      <c r="E187" s="66"/>
      <c r="F187" s="66"/>
    </row>
    <row r="188" spans="2:6" s="11" customFormat="1" ht="12.75">
      <c r="B188" s="66"/>
      <c r="C188" s="66"/>
      <c r="D188" s="66"/>
      <c r="E188" s="66"/>
      <c r="F188" s="66"/>
    </row>
    <row r="189" spans="2:6" s="11" customFormat="1" ht="12.75">
      <c r="B189" s="66"/>
      <c r="C189" s="66"/>
      <c r="D189" s="66"/>
      <c r="E189" s="66"/>
      <c r="F189" s="66"/>
    </row>
    <row r="190" spans="2:6" s="11" customFormat="1" ht="12.75">
      <c r="B190" s="66"/>
      <c r="C190" s="66"/>
      <c r="D190" s="66"/>
      <c r="E190" s="66"/>
      <c r="F190" s="66"/>
    </row>
    <row r="191" spans="2:6" s="11" customFormat="1" ht="12.75">
      <c r="B191" s="66"/>
      <c r="C191" s="66"/>
      <c r="D191" s="66"/>
      <c r="E191" s="66"/>
      <c r="F191" s="66"/>
    </row>
    <row r="192" spans="2:6" s="11" customFormat="1" ht="12.75">
      <c r="B192" s="66"/>
      <c r="C192" s="66"/>
      <c r="D192" s="66"/>
      <c r="E192" s="66"/>
      <c r="F192" s="66"/>
    </row>
    <row r="193" spans="2:6" s="11" customFormat="1" ht="12.75">
      <c r="B193" s="66"/>
      <c r="C193" s="66"/>
      <c r="D193" s="66"/>
      <c r="E193" s="66"/>
      <c r="F193" s="66"/>
    </row>
    <row r="194" spans="2:6" s="11" customFormat="1" ht="12.75">
      <c r="B194" s="66"/>
      <c r="C194" s="66"/>
      <c r="D194" s="66"/>
      <c r="E194" s="66"/>
      <c r="F194" s="66"/>
    </row>
    <row r="195" spans="2:6" s="11" customFormat="1" ht="12.75">
      <c r="B195" s="66"/>
      <c r="C195" s="66"/>
      <c r="D195" s="66"/>
      <c r="E195" s="66"/>
      <c r="F195" s="66"/>
    </row>
    <row r="196" spans="2:6" s="11" customFormat="1" ht="12.75">
      <c r="B196" s="66"/>
      <c r="C196" s="66"/>
      <c r="D196" s="66"/>
      <c r="E196" s="66"/>
      <c r="F196" s="66"/>
    </row>
    <row r="197" spans="2:6" s="11" customFormat="1" ht="12.75">
      <c r="B197" s="66"/>
      <c r="C197" s="66"/>
      <c r="D197" s="66"/>
      <c r="E197" s="66"/>
      <c r="F197" s="66"/>
    </row>
    <row r="198" spans="2:6" s="11" customFormat="1" ht="12.75">
      <c r="B198" s="66"/>
      <c r="C198" s="66"/>
      <c r="D198" s="66"/>
      <c r="E198" s="66"/>
      <c r="F198" s="66"/>
    </row>
    <row r="199" spans="2:6" s="11" customFormat="1" ht="12.75">
      <c r="B199" s="66"/>
      <c r="C199" s="66"/>
      <c r="D199" s="66"/>
      <c r="E199" s="66"/>
      <c r="F199" s="66"/>
    </row>
    <row r="200" spans="2:6" s="11" customFormat="1" ht="12.75">
      <c r="B200" s="66"/>
      <c r="C200" s="66"/>
      <c r="D200" s="66"/>
      <c r="E200" s="66"/>
      <c r="F200" s="66"/>
    </row>
    <row r="201" spans="2:6" s="11" customFormat="1" ht="12.75">
      <c r="B201" s="66"/>
      <c r="C201" s="66"/>
      <c r="D201" s="66"/>
      <c r="E201" s="66"/>
      <c r="F201" s="66"/>
    </row>
    <row r="202" spans="2:6" s="11" customFormat="1" ht="12.75">
      <c r="B202" s="66"/>
      <c r="C202" s="66"/>
      <c r="D202" s="66"/>
      <c r="E202" s="66"/>
      <c r="F202" s="66"/>
    </row>
    <row r="203" spans="2:6" s="11" customFormat="1" ht="12.75">
      <c r="B203" s="66"/>
      <c r="C203" s="66"/>
      <c r="D203" s="66"/>
      <c r="E203" s="66"/>
      <c r="F203" s="66"/>
    </row>
    <row r="204" spans="2:6" s="11" customFormat="1" ht="12.75">
      <c r="B204" s="66"/>
      <c r="C204" s="66"/>
      <c r="D204" s="66"/>
      <c r="E204" s="66"/>
      <c r="F204" s="66"/>
    </row>
    <row r="205" spans="2:6" s="11" customFormat="1" ht="12.75">
      <c r="B205" s="66"/>
      <c r="C205" s="66"/>
      <c r="D205" s="66"/>
      <c r="E205" s="66"/>
      <c r="F205" s="66"/>
    </row>
    <row r="206" spans="2:6" s="11" customFormat="1" ht="12.75">
      <c r="B206" s="66"/>
      <c r="C206" s="66"/>
      <c r="D206" s="66"/>
      <c r="E206" s="66"/>
      <c r="F206" s="66"/>
    </row>
    <row r="207" spans="2:6" s="11" customFormat="1" ht="12.75">
      <c r="B207" s="66"/>
      <c r="C207" s="66"/>
      <c r="D207" s="66"/>
      <c r="E207" s="66"/>
      <c r="F207" s="66"/>
    </row>
    <row r="208" spans="2:6" s="11" customFormat="1" ht="12.75">
      <c r="B208" s="66"/>
      <c r="C208" s="66"/>
      <c r="D208" s="66"/>
      <c r="E208" s="66"/>
      <c r="F208" s="66"/>
    </row>
    <row r="209" spans="2:6" s="11" customFormat="1" ht="12.75">
      <c r="B209" s="66"/>
      <c r="C209" s="66"/>
      <c r="D209" s="66"/>
      <c r="E209" s="66"/>
      <c r="F209" s="66"/>
    </row>
    <row r="210" spans="2:6" s="11" customFormat="1" ht="12.75">
      <c r="B210" s="66"/>
      <c r="C210" s="66"/>
      <c r="D210" s="66"/>
      <c r="E210" s="66"/>
      <c r="F210" s="66"/>
    </row>
    <row r="211" spans="2:6" s="11" customFormat="1" ht="12.75">
      <c r="B211" s="66"/>
      <c r="C211" s="66"/>
      <c r="D211" s="66"/>
      <c r="E211" s="66"/>
      <c r="F211" s="66"/>
    </row>
    <row r="212" spans="2:6" s="11" customFormat="1" ht="12.75">
      <c r="B212" s="66"/>
      <c r="C212" s="66"/>
      <c r="D212" s="66"/>
      <c r="E212" s="66"/>
      <c r="F212" s="66"/>
    </row>
    <row r="213" spans="2:6" s="11" customFormat="1" ht="12.75">
      <c r="B213" s="66"/>
      <c r="C213" s="66"/>
      <c r="D213" s="66"/>
      <c r="E213" s="66"/>
      <c r="F213" s="66"/>
    </row>
    <row r="214" spans="2:6" s="11" customFormat="1" ht="12.75">
      <c r="B214" s="66"/>
      <c r="C214" s="66"/>
      <c r="D214" s="66"/>
      <c r="E214" s="66"/>
      <c r="F214" s="66"/>
    </row>
    <row r="215" spans="2:6" s="11" customFormat="1" ht="12.75">
      <c r="B215" s="66"/>
      <c r="C215" s="66"/>
      <c r="D215" s="66"/>
      <c r="E215" s="66"/>
      <c r="F215" s="66"/>
    </row>
    <row r="216" spans="2:6" s="11" customFormat="1" ht="12.75">
      <c r="B216" s="66"/>
      <c r="C216" s="66"/>
      <c r="D216" s="66"/>
      <c r="E216" s="66"/>
      <c r="F216" s="66"/>
    </row>
    <row r="217" spans="2:6" s="11" customFormat="1" ht="12.75">
      <c r="B217" s="66"/>
      <c r="C217" s="66"/>
      <c r="D217" s="66"/>
      <c r="E217" s="66"/>
      <c r="F217" s="66"/>
    </row>
  </sheetData>
  <mergeCells count="3">
    <mergeCell ref="A1:F1"/>
    <mergeCell ref="A2:F2"/>
    <mergeCell ref="A3:F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3" sqref="A3:F3"/>
    </sheetView>
  </sheetViews>
  <sheetFormatPr defaultColWidth="9.140625" defaultRowHeight="12.75"/>
  <cols>
    <col min="1" max="1" width="9.28125" style="1" customWidth="1"/>
    <col min="2" max="2" width="14.00390625" style="0" bestFit="1" customWidth="1"/>
    <col min="3" max="3" width="13.57421875" style="0" customWidth="1"/>
    <col min="4" max="4" width="13.140625" style="0" customWidth="1"/>
    <col min="5" max="5" width="11.140625" style="0" customWidth="1"/>
    <col min="6" max="6" width="13.57421875" style="0" customWidth="1"/>
    <col min="7" max="7" width="10.140625" style="0" customWidth="1"/>
    <col min="8" max="9" width="14.00390625" style="0" bestFit="1" customWidth="1"/>
    <col min="10" max="10" width="0.85546875" style="0" customWidth="1"/>
  </cols>
  <sheetData>
    <row r="1" spans="1:10" ht="12.75">
      <c r="A1" s="91" t="s">
        <v>6</v>
      </c>
      <c r="B1" s="91"/>
      <c r="C1" s="91"/>
      <c r="D1" s="91"/>
      <c r="E1" s="91"/>
      <c r="F1" s="91"/>
      <c r="G1" s="14"/>
      <c r="H1" s="14"/>
      <c r="I1" s="14"/>
      <c r="J1" s="14"/>
    </row>
    <row r="2" spans="1:10" ht="12.75">
      <c r="A2" s="92" t="str">
        <f>Summary!A2</f>
        <v>Montana Settlement Lease Payment</v>
      </c>
      <c r="B2" s="92"/>
      <c r="C2" s="92"/>
      <c r="D2" s="92"/>
      <c r="E2" s="92"/>
      <c r="F2" s="92"/>
      <c r="G2" s="8"/>
      <c r="H2" s="8"/>
      <c r="I2" s="8"/>
      <c r="J2" s="8"/>
    </row>
    <row r="3" spans="1:10" ht="12.75">
      <c r="A3" s="93" t="s">
        <v>45</v>
      </c>
      <c r="B3" s="93"/>
      <c r="C3" s="93"/>
      <c r="D3" s="93"/>
      <c r="E3" s="93"/>
      <c r="F3" s="93"/>
      <c r="G3" s="9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27"/>
      <c r="B5" s="26"/>
      <c r="C5" s="97" t="s">
        <v>57</v>
      </c>
      <c r="D5" s="98"/>
      <c r="E5" s="97" t="s">
        <v>58</v>
      </c>
      <c r="F5" s="98"/>
      <c r="G5" s="9"/>
      <c r="H5" s="9"/>
      <c r="I5" s="9"/>
      <c r="J5" s="9"/>
    </row>
    <row r="6" spans="1:10" ht="12.75">
      <c r="A6" s="27"/>
      <c r="B6" s="26"/>
      <c r="C6" s="59" t="s">
        <v>20</v>
      </c>
      <c r="D6" s="59" t="s">
        <v>20</v>
      </c>
      <c r="E6" s="59" t="s">
        <v>20</v>
      </c>
      <c r="F6" s="59" t="s">
        <v>20</v>
      </c>
      <c r="G6" s="9"/>
      <c r="H6" s="9"/>
      <c r="I6" s="9"/>
      <c r="J6" s="9"/>
    </row>
    <row r="7" spans="1:10" ht="12.75">
      <c r="A7" s="28" t="s">
        <v>22</v>
      </c>
      <c r="B7" s="26"/>
      <c r="C7" s="60" t="s">
        <v>47</v>
      </c>
      <c r="D7" s="60" t="s">
        <v>21</v>
      </c>
      <c r="E7" s="60" t="s">
        <v>47</v>
      </c>
      <c r="F7" s="60" t="s">
        <v>21</v>
      </c>
      <c r="G7" s="9"/>
      <c r="H7" s="9"/>
      <c r="I7" s="9"/>
      <c r="J7" s="9"/>
    </row>
    <row r="8" spans="1:10" ht="12.75">
      <c r="A8" s="25"/>
      <c r="B8" s="26"/>
      <c r="C8" s="53"/>
      <c r="D8" s="54"/>
      <c r="E8" s="53"/>
      <c r="F8" s="54"/>
      <c r="G8" s="9"/>
      <c r="H8" s="9"/>
      <c r="I8" s="9"/>
      <c r="J8" s="9"/>
    </row>
    <row r="9" spans="1:10" ht="12.75">
      <c r="A9" s="29" t="s">
        <v>23</v>
      </c>
      <c r="B9" s="26">
        <v>2008</v>
      </c>
      <c r="C9" s="55">
        <f>'Jan 1,2009 Deferral-WA'!F27</f>
        <v>5413008.08</v>
      </c>
      <c r="D9" s="31">
        <f>-C9*0.35</f>
        <v>-1894552.828</v>
      </c>
      <c r="E9" s="55">
        <f>'Jan 1,2009 Deferral -ID'!F27</f>
        <v>2885489.42</v>
      </c>
      <c r="F9" s="31">
        <f>-E9*0.35</f>
        <v>-1009921.2969999999</v>
      </c>
      <c r="G9" s="9"/>
      <c r="H9" s="9"/>
      <c r="I9" s="9"/>
      <c r="J9" s="9"/>
    </row>
    <row r="10" spans="1:10" ht="12.75">
      <c r="A10" s="29" t="s">
        <v>23</v>
      </c>
      <c r="B10" s="26">
        <v>2009</v>
      </c>
      <c r="C10" s="56">
        <f>'Jan 1,2009 Deferral-WA'!F27-'Jan 1,2009 Deferral-WA'!F29</f>
        <v>4736382.07</v>
      </c>
      <c r="D10" s="38">
        <f>-C10*0.35</f>
        <v>-1657733.7245</v>
      </c>
      <c r="E10" s="56">
        <f>'Jan 1,2009 Deferral -ID'!F27-'Jan 1,2009 Deferral -ID'!F29</f>
        <v>2524803.2424999997</v>
      </c>
      <c r="F10" s="38">
        <f>-E10*0.35</f>
        <v>-883681.1348749999</v>
      </c>
      <c r="G10" s="9"/>
      <c r="H10" s="9"/>
      <c r="I10" s="9"/>
      <c r="J10" s="9"/>
    </row>
    <row r="11" spans="1:10" ht="12.75">
      <c r="A11" s="32"/>
      <c r="B11" s="26"/>
      <c r="C11" s="57"/>
      <c r="D11" s="34"/>
      <c r="E11" s="57"/>
      <c r="F11" s="34"/>
      <c r="G11" s="9"/>
      <c r="H11" s="9"/>
      <c r="I11" s="9"/>
      <c r="J11" s="9"/>
    </row>
    <row r="12" spans="1:10" ht="12.75">
      <c r="A12" s="32" t="s">
        <v>17</v>
      </c>
      <c r="B12" s="26"/>
      <c r="C12" s="55">
        <f>C9+C10</f>
        <v>10149390.15</v>
      </c>
      <c r="D12" s="31">
        <f>D9+D10</f>
        <v>-3552286.5525</v>
      </c>
      <c r="E12" s="55">
        <f>E9+E10</f>
        <v>5410292.6625</v>
      </c>
      <c r="F12" s="31">
        <f>F9+F10</f>
        <v>-1893602.4318749998</v>
      </c>
      <c r="G12" s="9"/>
      <c r="H12" s="9"/>
      <c r="I12" s="9"/>
      <c r="J12" s="9"/>
    </row>
    <row r="13" spans="1:10" ht="12.75">
      <c r="A13" s="32" t="s">
        <v>24</v>
      </c>
      <c r="B13" s="26"/>
      <c r="C13" s="58" t="s">
        <v>25</v>
      </c>
      <c r="D13" s="36" t="s">
        <v>25</v>
      </c>
      <c r="E13" s="58" t="s">
        <v>25</v>
      </c>
      <c r="F13" s="36" t="s">
        <v>25</v>
      </c>
      <c r="G13" s="9"/>
      <c r="H13" s="9"/>
      <c r="I13" s="9"/>
      <c r="J13" s="9"/>
    </row>
    <row r="14" spans="1:10" ht="12.75">
      <c r="A14" s="32" t="s">
        <v>26</v>
      </c>
      <c r="B14" s="26"/>
      <c r="C14" s="61">
        <f>C12/2</f>
        <v>5074695.075</v>
      </c>
      <c r="D14" s="34">
        <f>D12/2</f>
        <v>-1776143.27625</v>
      </c>
      <c r="E14" s="61">
        <f>E12/2</f>
        <v>2705146.33125</v>
      </c>
      <c r="F14" s="34">
        <f>F12/2</f>
        <v>-946801.2159374999</v>
      </c>
      <c r="G14" s="9"/>
      <c r="H14" s="9"/>
      <c r="I14" s="9"/>
      <c r="J14" s="9"/>
    </row>
    <row r="15" spans="1:10" ht="12.75">
      <c r="A15" s="29" t="s">
        <v>27</v>
      </c>
      <c r="B15" s="26">
        <f>B10</f>
        <v>2009</v>
      </c>
      <c r="C15" s="55">
        <f>'Jan 1,2009 Deferral-WA'!F27-('Jan 1,2009 Deferral-WA'!F29/12)</f>
        <v>5356622.579166667</v>
      </c>
      <c r="D15" s="31">
        <f>-C15*0.35</f>
        <v>-1874817.9027083332</v>
      </c>
      <c r="E15" s="55">
        <f>'Jan 1,2009 Deferral -ID'!F27-('Jan 1,2009 Deferral -ID'!F29/12)</f>
        <v>2855432.2385416664</v>
      </c>
      <c r="F15" s="31">
        <f>-E15*0.35</f>
        <v>-999401.2834895832</v>
      </c>
      <c r="G15" s="9"/>
      <c r="H15" s="9"/>
      <c r="I15" s="9"/>
      <c r="J15" s="9"/>
    </row>
    <row r="16" spans="1:10" ht="12.75">
      <c r="A16" s="29" t="s">
        <v>28</v>
      </c>
      <c r="B16" s="26">
        <f aca="true" t="shared" si="0" ref="B16:B25">B$15</f>
        <v>2009</v>
      </c>
      <c r="C16" s="55">
        <f>C15-('Jan 1,2009 Deferral-WA'!$F$29/12)</f>
        <v>5300237.078333333</v>
      </c>
      <c r="D16" s="31">
        <f aca="true" t="shared" si="1" ref="D16:F25">-C16*0.35</f>
        <v>-1855082.9774166665</v>
      </c>
      <c r="E16" s="55">
        <f>E15-('Jan 1,2009 Deferral -ID'!F29/12)</f>
        <v>2825375.057083333</v>
      </c>
      <c r="F16" s="31">
        <f t="shared" si="1"/>
        <v>-988881.2699791664</v>
      </c>
      <c r="G16" s="9"/>
      <c r="H16" s="9"/>
      <c r="I16" s="9"/>
      <c r="J16" s="9"/>
    </row>
    <row r="17" spans="1:10" ht="12.75">
      <c r="A17" s="29" t="s">
        <v>29</v>
      </c>
      <c r="B17" s="26">
        <f t="shared" si="0"/>
        <v>2009</v>
      </c>
      <c r="C17" s="55">
        <f>C16-('Jan 1,2009 Deferral-WA'!$F$29/12)</f>
        <v>5243851.5775</v>
      </c>
      <c r="D17" s="31">
        <f t="shared" si="1"/>
        <v>-1835348.0521249997</v>
      </c>
      <c r="E17" s="55">
        <f>E16-('Jan 1,2009 Deferral -ID'!F29/12)</f>
        <v>2795317.8756249994</v>
      </c>
      <c r="F17" s="31">
        <f t="shared" si="1"/>
        <v>-978361.2564687497</v>
      </c>
      <c r="G17" s="9"/>
      <c r="H17" s="9"/>
      <c r="I17" s="9"/>
      <c r="J17" s="9"/>
    </row>
    <row r="18" spans="1:10" ht="12.75">
      <c r="A18" s="29" t="s">
        <v>30</v>
      </c>
      <c r="B18" s="26">
        <f t="shared" si="0"/>
        <v>2009</v>
      </c>
      <c r="C18" s="55">
        <f>C17-('Jan 1,2009 Deferral-WA'!$F$29/12)</f>
        <v>5187466.076666666</v>
      </c>
      <c r="D18" s="31">
        <f t="shared" si="1"/>
        <v>-1815613.1268333332</v>
      </c>
      <c r="E18" s="55">
        <f>E17-('Jan 1,2009 Deferral -ID'!F29/12)</f>
        <v>2765260.694166666</v>
      </c>
      <c r="F18" s="31">
        <f t="shared" si="1"/>
        <v>-967841.242958333</v>
      </c>
      <c r="G18" s="9"/>
      <c r="H18" s="9"/>
      <c r="I18" s="9"/>
      <c r="J18" s="9"/>
    </row>
    <row r="19" spans="1:10" ht="12.75">
      <c r="A19" s="29" t="s">
        <v>31</v>
      </c>
      <c r="B19" s="26">
        <f t="shared" si="0"/>
        <v>2009</v>
      </c>
      <c r="C19" s="55">
        <f>C18-('Jan 1,2009 Deferral-WA'!$F$29/12)</f>
        <v>5131080.575833333</v>
      </c>
      <c r="D19" s="31">
        <f t="shared" si="1"/>
        <v>-1795878.2015416664</v>
      </c>
      <c r="E19" s="55">
        <f>E18-('Jan 1,2009 Deferral -ID'!F29/12)</f>
        <v>2735203.5127083324</v>
      </c>
      <c r="F19" s="31">
        <f t="shared" si="1"/>
        <v>-957321.2294479163</v>
      </c>
      <c r="G19" s="9"/>
      <c r="H19" s="9"/>
      <c r="I19" s="9"/>
      <c r="J19" s="9"/>
    </row>
    <row r="20" spans="1:10" ht="12.75">
      <c r="A20" s="29" t="s">
        <v>32</v>
      </c>
      <c r="B20" s="26">
        <f t="shared" si="0"/>
        <v>2009</v>
      </c>
      <c r="C20" s="76">
        <f>C19-('Jan 1,2009 Deferral-WA'!$F$29/12)</f>
        <v>5074695.074999999</v>
      </c>
      <c r="D20" s="77">
        <f t="shared" si="1"/>
        <v>-1776143.2762499996</v>
      </c>
      <c r="E20" s="76">
        <f>E19-('Jan 1,2009 Deferral -ID'!$F$29/12)</f>
        <v>2705146.331249999</v>
      </c>
      <c r="F20" s="77">
        <f t="shared" si="1"/>
        <v>-946801.2159374995</v>
      </c>
      <c r="G20" s="9"/>
      <c r="H20" s="9"/>
      <c r="I20" s="9"/>
      <c r="J20" s="9"/>
    </row>
    <row r="21" spans="1:10" ht="12.75">
      <c r="A21" s="29" t="s">
        <v>33</v>
      </c>
      <c r="B21" s="26">
        <f t="shared" si="0"/>
        <v>2009</v>
      </c>
      <c r="C21" s="55">
        <f>C20-('Jan 1,2009 Deferral-WA'!$F$29/12)</f>
        <v>5018309.574166666</v>
      </c>
      <c r="D21" s="31">
        <f t="shared" si="1"/>
        <v>-1756408.350958333</v>
      </c>
      <c r="E21" s="55">
        <f>E20-('Jan 1,2009 Deferral -ID'!$F$29/12)</f>
        <v>2675089.1497916654</v>
      </c>
      <c r="F21" s="31">
        <f t="shared" si="1"/>
        <v>-936281.2024270828</v>
      </c>
      <c r="G21" s="9"/>
      <c r="H21" s="9"/>
      <c r="I21" s="9"/>
      <c r="J21" s="9"/>
    </row>
    <row r="22" spans="1:10" ht="12.75">
      <c r="A22" s="29" t="s">
        <v>34</v>
      </c>
      <c r="B22" s="26">
        <f t="shared" si="0"/>
        <v>2009</v>
      </c>
      <c r="C22" s="55">
        <f>C21-('Jan 1,2009 Deferral-WA'!$F$29/12)</f>
        <v>4961924.073333332</v>
      </c>
      <c r="D22" s="31">
        <f t="shared" si="1"/>
        <v>-1736673.4256666661</v>
      </c>
      <c r="E22" s="55">
        <f>E21-('Jan 1,2009 Deferral -ID'!$F$29/12)</f>
        <v>2645031.968333332</v>
      </c>
      <c r="F22" s="31">
        <f t="shared" si="1"/>
        <v>-925761.1889166661</v>
      </c>
      <c r="G22" s="9"/>
      <c r="H22" s="9"/>
      <c r="I22" s="9"/>
      <c r="J22" s="9"/>
    </row>
    <row r="23" spans="1:10" ht="12.75">
      <c r="A23" s="29" t="s">
        <v>35</v>
      </c>
      <c r="B23" s="26">
        <f t="shared" si="0"/>
        <v>2009</v>
      </c>
      <c r="C23" s="55">
        <f>C22-('Jan 1,2009 Deferral-WA'!$F$29/12)</f>
        <v>4905538.572499999</v>
      </c>
      <c r="D23" s="31">
        <f t="shared" si="1"/>
        <v>-1716938.5003749996</v>
      </c>
      <c r="E23" s="55">
        <f>E22-('Jan 1,2009 Deferral -ID'!$F$29/12)</f>
        <v>2614974.7868749984</v>
      </c>
      <c r="F23" s="31">
        <f t="shared" si="1"/>
        <v>-915241.1754062494</v>
      </c>
      <c r="G23" s="9"/>
      <c r="H23" s="9"/>
      <c r="I23" s="9"/>
      <c r="J23" s="9"/>
    </row>
    <row r="24" spans="1:10" ht="12.75">
      <c r="A24" s="29" t="s">
        <v>36</v>
      </c>
      <c r="B24" s="26">
        <f t="shared" si="0"/>
        <v>2009</v>
      </c>
      <c r="C24" s="55">
        <f>C23-('Jan 1,2009 Deferral-WA'!$F$29/12)</f>
        <v>4849153.071666665</v>
      </c>
      <c r="D24" s="31">
        <f t="shared" si="1"/>
        <v>-1697203.5750833328</v>
      </c>
      <c r="E24" s="55">
        <f>E23-('Jan 1,2009 Deferral -ID'!$F$29/12)</f>
        <v>2584917.605416665</v>
      </c>
      <c r="F24" s="31">
        <f t="shared" si="1"/>
        <v>-904721.1618958326</v>
      </c>
      <c r="G24" s="9"/>
      <c r="H24" s="9"/>
      <c r="I24" s="9"/>
      <c r="J24" s="9"/>
    </row>
    <row r="25" spans="1:10" ht="12.75">
      <c r="A25" s="29" t="s">
        <v>37</v>
      </c>
      <c r="B25" s="26">
        <f t="shared" si="0"/>
        <v>2009</v>
      </c>
      <c r="C25" s="55">
        <f>C24-('Jan 1,2009 Deferral-WA'!$F$29/12)</f>
        <v>4792767.570833332</v>
      </c>
      <c r="D25" s="31">
        <f t="shared" si="1"/>
        <v>-1677468.649791666</v>
      </c>
      <c r="E25" s="55">
        <f>E24-('Jan 1,2009 Deferral -ID'!$F$29/12)</f>
        <v>2554860.4239583313</v>
      </c>
      <c r="F25" s="31">
        <f t="shared" si="1"/>
        <v>-894201.1483854159</v>
      </c>
      <c r="G25" s="9"/>
      <c r="H25" s="9"/>
      <c r="I25" s="9"/>
      <c r="J25" s="9"/>
    </row>
    <row r="26" spans="1:6" ht="12.75">
      <c r="A26" s="25"/>
      <c r="B26" s="26"/>
      <c r="C26" s="56"/>
      <c r="D26" s="38"/>
      <c r="E26" s="56"/>
      <c r="F26" s="38"/>
    </row>
    <row r="27" spans="1:6" ht="12.75">
      <c r="A27" s="25" t="s">
        <v>17</v>
      </c>
      <c r="B27" s="26"/>
      <c r="C27" s="57">
        <f>SUM(C14:C26)</f>
        <v>60896340.89999998</v>
      </c>
      <c r="D27" s="34">
        <f>SUM(D14:D26)</f>
        <v>-21313719.314999994</v>
      </c>
      <c r="E27" s="57">
        <f>SUM(E14:E26)</f>
        <v>32461755.974999987</v>
      </c>
      <c r="F27" s="34">
        <f>SUM(F14:F26)</f>
        <v>-11361614.591249995</v>
      </c>
    </row>
    <row r="28" spans="1:6" ht="12.75">
      <c r="A28" s="25" t="s">
        <v>38</v>
      </c>
      <c r="B28" s="26"/>
      <c r="C28" s="58" t="s">
        <v>39</v>
      </c>
      <c r="D28" s="36" t="s">
        <v>39</v>
      </c>
      <c r="E28" s="58" t="s">
        <v>39</v>
      </c>
      <c r="F28" s="36" t="s">
        <v>39</v>
      </c>
    </row>
    <row r="29" spans="1:6" ht="12.75">
      <c r="A29" s="25"/>
      <c r="B29" s="26"/>
      <c r="C29" s="57"/>
      <c r="D29" s="34"/>
      <c r="E29" s="57"/>
      <c r="F29" s="34"/>
    </row>
    <row r="30" spans="1:6" ht="12.75">
      <c r="A30" s="25" t="s">
        <v>40</v>
      </c>
      <c r="B30" s="26"/>
      <c r="C30" s="62">
        <f>C27/12</f>
        <v>5074695.074999998</v>
      </c>
      <c r="D30" s="38">
        <f>D27/12</f>
        <v>-1776143.2762499994</v>
      </c>
      <c r="E30" s="62">
        <f>E27/12</f>
        <v>2705146.331249999</v>
      </c>
      <c r="F30" s="38">
        <f>F27/12</f>
        <v>-946801.2159374995</v>
      </c>
    </row>
    <row r="31" spans="1:6" ht="12.75">
      <c r="A31" s="25"/>
      <c r="B31" s="39"/>
      <c r="C31" s="25"/>
      <c r="D31" s="25"/>
      <c r="E31" s="30"/>
      <c r="F31" s="30"/>
    </row>
    <row r="32" spans="1:6" ht="12.75">
      <c r="A32" s="25"/>
      <c r="B32" s="39"/>
      <c r="C32" s="40"/>
      <c r="D32" s="40"/>
      <c r="E32" s="35"/>
      <c r="F32" s="30"/>
    </row>
    <row r="33" spans="1:6" ht="12.75">
      <c r="A33" s="41" t="s">
        <v>59</v>
      </c>
      <c r="B33" s="42"/>
      <c r="C33" s="43"/>
      <c r="D33" s="43"/>
      <c r="E33" s="33"/>
      <c r="F33" s="30"/>
    </row>
    <row r="34" spans="1:5" ht="12.75">
      <c r="A34" s="25"/>
      <c r="B34" s="39"/>
      <c r="C34" s="44" t="s">
        <v>41</v>
      </c>
      <c r="D34" s="45" t="s">
        <v>42</v>
      </c>
      <c r="E34" s="45" t="s">
        <v>43</v>
      </c>
    </row>
    <row r="35" spans="1:5" ht="12.75">
      <c r="A35" s="25"/>
      <c r="B35" s="39"/>
      <c r="C35" s="46"/>
      <c r="D35" s="47"/>
      <c r="E35" s="47"/>
    </row>
    <row r="36" spans="1:5" ht="12.75">
      <c r="A36" s="25"/>
      <c r="B36" s="39"/>
      <c r="C36" s="48"/>
      <c r="D36" s="49"/>
      <c r="E36" s="49"/>
    </row>
    <row r="37" spans="1:5" ht="12.75">
      <c r="A37" s="25"/>
      <c r="B37" s="39"/>
      <c r="C37" s="48"/>
      <c r="D37" s="35"/>
      <c r="E37" s="35"/>
    </row>
    <row r="38" spans="1:5" ht="12.75">
      <c r="A38" s="25" t="s">
        <v>48</v>
      </c>
      <c r="B38" s="39"/>
      <c r="C38" s="35">
        <f>SUM(D38:E38)</f>
        <v>7779841.406249997</v>
      </c>
      <c r="D38" s="35">
        <f>C30</f>
        <v>5074695.074999998</v>
      </c>
      <c r="E38" s="35">
        <f>E30</f>
        <v>2705146.331249999</v>
      </c>
    </row>
    <row r="39" spans="1:5" ht="12.75">
      <c r="A39" s="25" t="s">
        <v>44</v>
      </c>
      <c r="B39" s="39"/>
      <c r="C39" s="37">
        <f>SUM(D39:E39)</f>
        <v>-2722944.492187499</v>
      </c>
      <c r="D39" s="37">
        <f>D30</f>
        <v>-1776143.2762499994</v>
      </c>
      <c r="E39" s="37">
        <f>F30</f>
        <v>-946801.2159374995</v>
      </c>
    </row>
    <row r="40" spans="1:5" ht="12.75">
      <c r="A40" s="25"/>
      <c r="B40" s="39"/>
      <c r="C40" s="35"/>
      <c r="D40" s="35"/>
      <c r="E40" s="35"/>
    </row>
    <row r="41" spans="1:5" ht="13.5" thickBot="1">
      <c r="A41" s="50" t="s">
        <v>49</v>
      </c>
      <c r="B41" s="39"/>
      <c r="C41" s="51">
        <f>C38+C39</f>
        <v>5056896.914062498</v>
      </c>
      <c r="D41" s="52">
        <f>D38+D39</f>
        <v>3298551.798749999</v>
      </c>
      <c r="E41" s="52">
        <f>E38+E39</f>
        <v>1758345.1153124995</v>
      </c>
    </row>
    <row r="42" spans="2:5" ht="13.5" thickTop="1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spans="2:5" ht="12.75">
      <c r="B48" s="19"/>
      <c r="C48" s="19"/>
      <c r="D48" s="19"/>
      <c r="E48" s="19"/>
    </row>
    <row r="49" spans="2:5" ht="12.75">
      <c r="B49" s="19"/>
      <c r="C49" s="19"/>
      <c r="D49" s="19"/>
      <c r="E49" s="19"/>
    </row>
    <row r="50" spans="2:5" ht="12.75">
      <c r="B50" s="19"/>
      <c r="C50" s="19"/>
      <c r="D50" s="19"/>
      <c r="E50" s="19"/>
    </row>
  </sheetData>
  <mergeCells count="5">
    <mergeCell ref="A1:F1"/>
    <mergeCell ref="A2:F2"/>
    <mergeCell ref="A3:F3"/>
    <mergeCell ref="C5:D5"/>
    <mergeCell ref="E5:F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&amp;L&amp;F
&amp;A&amp;Rjmp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Patrick Ehrbar</cp:lastModifiedBy>
  <cp:lastPrinted>2008-12-15T23:45:18Z</cp:lastPrinted>
  <dcterms:created xsi:type="dcterms:W3CDTF">2008-02-08T22:02:15Z</dcterms:created>
  <dcterms:modified xsi:type="dcterms:W3CDTF">2009-04-30T22:22:18Z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