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firstSheet="1" activeTab="2"/>
  </bookViews>
  <sheets>
    <sheet name="summary-misc (2)" sheetId="1" r:id="rId1"/>
    <sheet name="Intl Assignees" sheetId="2" r:id="rId2"/>
    <sheet name="Bonuses (2)" sheetId="3" r:id="rId3"/>
    <sheet name="Severance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ctTable" localSheetId="0">'[7]Variables'!$AK$42:$AK$400</definedName>
    <definedName name="AcctTable">'[2]Variables'!$AK$42:$AK$396</definedName>
    <definedName name="AllocationMethod">'[3]Variables'!$AP$33</definedName>
    <definedName name="AvgFactors" localSheetId="0">'[7]Factors'!$B$3:$P$99</definedName>
    <definedName name="AvgFactors">'[1]Factors'!$B$3:$P$99</definedName>
    <definedName name="FactorType" localSheetId="0">'[7]Variables'!$AK$2:$AL$12</definedName>
    <definedName name="FactorType">'[1]Variables'!$AK$2:$AL$12</definedName>
    <definedName name="Jurisdiction" localSheetId="0">'[7]Variables'!$AK$15</definedName>
    <definedName name="Jurisdiction">'[1]Variables'!$AK$15</definedName>
    <definedName name="JurisNumber" localSheetId="0">'[7]Variables'!$AL$15</definedName>
    <definedName name="JurisNumber">'[1]Variables'!$AL$15</definedName>
    <definedName name="misc">'[1]Variables'!$AK$2:$AL$12</definedName>
    <definedName name="_xlnm.Print_Area" localSheetId="3">'Severance'!$A$1:$G$87</definedName>
    <definedName name="_xlnm.Print_Area" localSheetId="0">'summary-misc (2)'!$A$1:$H$50</definedName>
    <definedName name="situs">'[3]Variables'!$AL$29</definedName>
    <definedName name="tablec">#REF!</definedName>
    <definedName name="tablei">'[5]Outside Svcs 2001 Detail'!#REF!</definedName>
    <definedName name="tableq">'[6]Summary  FERC Acct -non 923'!#REF!</definedName>
    <definedName name="tabler">'[6]Summary  FERC Acct -non 923'!#REF!</definedName>
    <definedName name="tablev">'[4]2002 FERC non-923'!#REF!</definedName>
    <definedName name="TABLEW">'[6]Summary FERC 923'!#REF!</definedName>
    <definedName name="ValidAccount" localSheetId="0">'[7]Variables'!$AK$43:$AK$367</definedName>
    <definedName name="ValidAccount">'[1]Variables'!$AK$43:$AK$367</definedName>
    <definedName name="wrn.All._.Pages." localSheetId="2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._.Pages." localSheetId="1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._.Pages." localSheetId="0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xxx">'[1]Variables'!$AK$2:$AL$12</definedName>
    <definedName name="YEFactors" localSheetId="0">'[7]Factors'!$S$3:$AG$99</definedName>
    <definedName name="YEFactors">'[1]Factors'!$S$3:$AG$99</definedName>
  </definedNames>
  <calcPr fullCalcOnLoad="1"/>
</workbook>
</file>

<file path=xl/comments2.xml><?xml version="1.0" encoding="utf-8"?>
<comments xmlns="http://schemas.openxmlformats.org/spreadsheetml/2006/main">
  <authors>
    <author>jhuang</author>
  </authors>
  <commentList>
    <comment ref="D9" authorId="0">
      <text>
        <r>
          <rPr>
            <b/>
            <sz val="8"/>
            <rFont val="Tahoma"/>
            <family val="0"/>
          </rPr>
          <t>This is to update the March 04 info and minus CFO(PPM) &amp; director for PPM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DR 206c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<sst xmlns="http://schemas.openxmlformats.org/spreadsheetml/2006/main" count="238" uniqueCount="131">
  <si>
    <t>P A C I F I C O R P</t>
  </si>
  <si>
    <t>Docket No. UE-032065</t>
  </si>
  <si>
    <t>ACCOUNT</t>
  </si>
  <si>
    <t>Type</t>
  </si>
  <si>
    <t>FACTOR</t>
  </si>
  <si>
    <t>FACTOR %</t>
  </si>
  <si>
    <t>ALLOCATED</t>
  </si>
  <si>
    <t>REF#</t>
  </si>
  <si>
    <t>Adjustment to Expense:</t>
  </si>
  <si>
    <t>CN</t>
  </si>
  <si>
    <t>SO</t>
  </si>
  <si>
    <t>Results of Operations - March 2003</t>
  </si>
  <si>
    <t>Miscellaneous Adjustment - WASHINGTON</t>
  </si>
  <si>
    <t>Page 1</t>
  </si>
  <si>
    <t>Total Amount</t>
  </si>
  <si>
    <t>Disallowance</t>
  </si>
  <si>
    <t>Miscellaneous General Expenses</t>
  </si>
  <si>
    <t xml:space="preserve">Account 920 Detailed </t>
  </si>
  <si>
    <t>Disallowed</t>
  </si>
  <si>
    <t>Non-Reg Activities</t>
  </si>
  <si>
    <t xml:space="preserve">Employee on loan to WY </t>
  </si>
  <si>
    <t>Total Disallowed</t>
  </si>
  <si>
    <t xml:space="preserve">Account 921 Detailed </t>
  </si>
  <si>
    <t>Month</t>
  </si>
  <si>
    <t>Total</t>
  </si>
  <si>
    <t>%</t>
  </si>
  <si>
    <t>Acct 921 (2 months)</t>
  </si>
  <si>
    <t>July 02 &amp; Dec.02</t>
  </si>
  <si>
    <t>Act 921 (12 months)</t>
  </si>
  <si>
    <t>Apr. 02-March03</t>
  </si>
  <si>
    <t xml:space="preserve">Account 923 Detailed </t>
  </si>
  <si>
    <t>Blue Sky programs</t>
  </si>
  <si>
    <t xml:space="preserve">Account 930 Detailed </t>
  </si>
  <si>
    <t>Utah Taxpayer Association</t>
  </si>
  <si>
    <t>Utah Foundation</t>
  </si>
  <si>
    <t>Harvard University</t>
  </si>
  <si>
    <t>Nature Conservancy</t>
  </si>
  <si>
    <t>Exhibit No.____(JH-3)</t>
  </si>
  <si>
    <t xml:space="preserve">Page 1 </t>
  </si>
  <si>
    <t>Exhibit No.____(JH-4)</t>
  </si>
  <si>
    <t>International Assignee Adjustment (DR 206c)</t>
  </si>
  <si>
    <t>Adjustment 4.14</t>
  </si>
  <si>
    <t>Assignees returned to the UK throguh March 2004</t>
  </si>
  <si>
    <t>Account</t>
  </si>
  <si>
    <t>Total company</t>
  </si>
  <si>
    <t>Factor</t>
  </si>
  <si>
    <t>Factor %</t>
  </si>
  <si>
    <t>WA Allocated</t>
  </si>
  <si>
    <t>Reverse FY 02 Incentive</t>
  </si>
  <si>
    <t>Removed Taxes paid to Assignees remaining in the US through March 2004</t>
  </si>
  <si>
    <t>Removed Club Dues paid to Assignees remaining in the US through March 2004</t>
  </si>
  <si>
    <t>Exhibit No.____(JH-5)</t>
  </si>
  <si>
    <t>BONUS Adjustment WASHINGTON</t>
  </si>
  <si>
    <t>Adjustment 4.15</t>
  </si>
  <si>
    <t>FERC ACCT</t>
  </si>
  <si>
    <t>FERC ACCT DESC</t>
  </si>
  <si>
    <t>OFFICERS</t>
  </si>
  <si>
    <t>NON-UNION</t>
  </si>
  <si>
    <t>UNION</t>
  </si>
  <si>
    <t>TOTAL AS RECORDED</t>
  </si>
  <si>
    <t>PD Exec Adj CCtr 11883</t>
  </si>
  <si>
    <t>Corrected FY 2003 Bonus's</t>
  </si>
  <si>
    <t>ADMINISTRATIVE AND GENERAL SALARIES</t>
  </si>
  <si>
    <t>OTHER EXPENSES</t>
  </si>
  <si>
    <t>MISCELLANEOUS STEAM POWER EXPENSES</t>
  </si>
  <si>
    <t>OPERATION SUPERVISION AND ENGINEERING</t>
  </si>
  <si>
    <t>MISC DISTRIBUTION EXPENSES</t>
  </si>
  <si>
    <t xml:space="preserve"> </t>
  </si>
  <si>
    <t>CUSTOMER ACCOUNTING - BILLING</t>
  </si>
  <si>
    <t>CUSTOMER ACCOUNTING - DEBT RECOVERY</t>
  </si>
  <si>
    <t>CUSTOMER ACCOUNTING - COMMON</t>
  </si>
  <si>
    <t>MAINTENANCE OF MISC DISTRIBUTION PLANT</t>
  </si>
  <si>
    <t>MAINTENANCE SUPERVISION AND ENGINEERING</t>
  </si>
  <si>
    <t>MAINTENANCE OF OVERHEAD LINES</t>
  </si>
  <si>
    <t>SUPERVISION (CUSTOMER ACCOUNTS)</t>
  </si>
  <si>
    <t>LOAD DISPATCHING</t>
  </si>
  <si>
    <t>MAINTENANCE OF STATION EQUIPMENT</t>
  </si>
  <si>
    <t>CUSTOMER SERVICE</t>
  </si>
  <si>
    <t>MAINTENANCE OF GENERAL PLANT</t>
  </si>
  <si>
    <t>GENERATION EXPENSES</t>
  </si>
  <si>
    <t>MISC HYDRAULIC POWER GENERATION EXPENSES</t>
  </si>
  <si>
    <t>OVERHEAD LINE EXPENSES</t>
  </si>
  <si>
    <t>CONSTRUCTION WORK IN PROGRESS</t>
  </si>
  <si>
    <t>TOTAL Bonus FY 2003</t>
  </si>
  <si>
    <t>(1)</t>
  </si>
  <si>
    <t>(2)</t>
  </si>
  <si>
    <t>Plus: FICA &amp; Medicare rate (7.65%)</t>
  </si>
  <si>
    <t>Total Estimated Bonus FY 03</t>
  </si>
  <si>
    <t>Remove Non-Utility portion of bonus (0.51%)</t>
  </si>
  <si>
    <t>Total Utility portion of Bonus</t>
  </si>
  <si>
    <t>Staff' Porposed Adjustment- System wide</t>
  </si>
  <si>
    <t>Allocation Factor</t>
  </si>
  <si>
    <t>O &amp; M Expnese Adjustment</t>
  </si>
  <si>
    <t>O &amp; M Disallowance</t>
  </si>
  <si>
    <t>Total Disallowance on Bonus</t>
  </si>
  <si>
    <t xml:space="preserve">The allocation of bonus's to O&amp;M, A&amp;G and Capital accounts is approximate.  This is because these costs are included in loaded labor  </t>
  </si>
  <si>
    <t xml:space="preserve">activity rates which are then charged to Capital, O&amp;M and A&amp;G work orders. </t>
  </si>
  <si>
    <t>In FY 2003 the Power Delivery Executives Cost Center 11883 was mapped to FERC account 920 in error.  This column re-states the bonus in FY 2003 to the correct</t>
  </si>
  <si>
    <t>mapping which began in FY 2004.  No journal entries were made to re-state the FY 2003 results since the fiscal year was closed prior to this mapping issue being identified.</t>
  </si>
  <si>
    <t>Normalizing Severance Paid Adjustment (DR 152)</t>
  </si>
  <si>
    <t>Adjustment 4.16</t>
  </si>
  <si>
    <t>Calendar Year</t>
  </si>
  <si>
    <t>FERC Account</t>
  </si>
  <si>
    <t>Jan-Mar, 2000</t>
  </si>
  <si>
    <t>FY 2001</t>
  </si>
  <si>
    <t>FY 2002</t>
  </si>
  <si>
    <t>FY 2003</t>
  </si>
  <si>
    <t>Fuel Stock</t>
  </si>
  <si>
    <t>O&amp;M</t>
  </si>
  <si>
    <t>Sub total</t>
  </si>
  <si>
    <t>Grand total</t>
  </si>
  <si>
    <t>System</t>
  </si>
  <si>
    <t>TOTAL FY 2003 Severance</t>
  </si>
  <si>
    <t>1999-2002 Average</t>
  </si>
  <si>
    <t>Staff Proposed Disallowance</t>
  </si>
  <si>
    <t xml:space="preserve">Total Disallowance </t>
  </si>
  <si>
    <t>Adjustment 4.4</t>
  </si>
  <si>
    <t>SB 1149 (ICNU DR 9.27)</t>
  </si>
  <si>
    <t>Consulting Fee(Neil Goldschmidt-Reimburseable ICNU DR  9.23)</t>
  </si>
  <si>
    <t xml:space="preserve">Misc. &amp; other </t>
  </si>
  <si>
    <t xml:space="preserve">Misc. &amp; Other Expenses </t>
  </si>
  <si>
    <t>Professional Fees Services (net)</t>
  </si>
  <si>
    <t>Total FY 03 bonus</t>
  </si>
  <si>
    <t>Plus: FICA tax (7.65%)</t>
  </si>
  <si>
    <t>Calculation of 50% disallowance on officer  non-union employee bonus:</t>
  </si>
  <si>
    <t>Remove Union employees bonus plus FICA tax 7.65%</t>
  </si>
  <si>
    <t>WA allocated on AMA basis</t>
  </si>
  <si>
    <t>Remove Union employees bonus</t>
  </si>
  <si>
    <t>Rate Base Adjustment:officer &amp; non-union employees bonus</t>
  </si>
  <si>
    <t>Rate Base Adjustment: Union employees bonus</t>
  </si>
  <si>
    <t>Exhibit No.____(JH-6)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</si>
</sst>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_);_(* \(#,##0.0\);_(* &quot;-&quot;??_);_(@_)"/>
    <numFmt numFmtId="167" formatCode="0.0%"/>
    <numFmt numFmtId="168" formatCode="0.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0.000%"/>
    <numFmt numFmtId="173" formatCode="0.0000%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$&quot;#,##0.0"/>
    <numFmt numFmtId="179" formatCode="&quot;$&quot;#,##0"/>
    <numFmt numFmtId="180" formatCode="#,##0.0"/>
    <numFmt numFmtId="181" formatCode="#,##0.000_);\(#,##0.000\)"/>
    <numFmt numFmtId="182" formatCode="#,##0.0_);\(#,##0.0\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_(* #,##0.0_);_(* \(#,##0.0\);_(* &quot;-&quot;?_);_(@_)"/>
    <numFmt numFmtId="189" formatCode="0.00_);[Red]\(0.00\)"/>
    <numFmt numFmtId="190" formatCode="_*\ 0;_*\ 0;_(* &quot;-&quot;??_);_(@_)"/>
    <numFmt numFmtId="191" formatCode="mm/dd/yy"/>
    <numFmt numFmtId="192" formatCode="m/d/yyyy"/>
    <numFmt numFmtId="193" formatCode="dd\-mmm\-yy"/>
    <numFmt numFmtId="194" formatCode="d\-mmm\-yyyy"/>
    <numFmt numFmtId="195" formatCode="[$-409]dddd\,\ mmmm\ dd\,\ yyyy"/>
    <numFmt numFmtId="196" formatCode="m/d/yy;@"/>
    <numFmt numFmtId="197" formatCode="[$-409]d\-mmm\-yy;@"/>
    <numFmt numFmtId="198" formatCode="0.00_);\(0.00\)"/>
    <numFmt numFmtId="199" formatCode="0.0000_);\(0.0000\)"/>
    <numFmt numFmtId="200" formatCode="0.000_);\(0.000\)"/>
    <numFmt numFmtId="201" formatCode="#,##0.000"/>
    <numFmt numFmtId="202" formatCode="#,##0.0000"/>
    <numFmt numFmtId="203" formatCode="mm/dd/yyyy"/>
    <numFmt numFmtId="204" formatCode="mm/yyyy"/>
    <numFmt numFmtId="205" formatCode="#."/>
    <numFmt numFmtId="206" formatCode="_(* #,##0.000000_);_(* \(#,##0.000000\);_(* &quot;-&quot;??????_);_(@_)"/>
    <numFmt numFmtId="207" formatCode="_(* #,##0.0000_);_(* \(#,##0.0000\);_(* &quot;-&quot;????_);_(@_)"/>
    <numFmt numFmtId="208" formatCode="_(* #,##0.000_);_(* \(#,##0.000\);_(* &quot;-&quot;???_);_(@_)"/>
    <numFmt numFmtId="209" formatCode="_(&quot;$&quot;* #,##0.0000_);_(&quot;$&quot;* \(#,##0.0000\);_(&quot;$&quot;* &quot;-&quot;????_);_(@_)"/>
    <numFmt numFmtId="210" formatCode="_(&quot;$&quot;* #,##0.00000_);_(&quot;$&quot;* \(#,##0.00000\);_(&quot;$&quot;* &quot;-&quot;?????_);_(@_)"/>
    <numFmt numFmtId="211" formatCode="_(&quot;$&quot;* #,##0.000_);_(&quot;$&quot;* \(#,##0.000\);_(&quot;$&quot;* &quot;-&quot;???_);_(@_)"/>
    <numFmt numFmtId="212" formatCode="&quot;$&quot;#,##0.00;\(&quot;$&quot;#,##0.00\)"/>
    <numFmt numFmtId="213" formatCode="0.0000000%"/>
    <numFmt numFmtId="214" formatCode="dd\-mmm\-yy_)"/>
    <numFmt numFmtId="215" formatCode="_(* #,##0.00000_);_(* \(#,##0.00000\);_(* &quot;-&quot;??_);_(@_)"/>
    <numFmt numFmtId="216" formatCode="_(* #,##0.000000_);_(* \(#,##0.000000\);_(* &quot;-&quot;??_);_(@_)"/>
    <numFmt numFmtId="217" formatCode="_(* #,##0.0000000_);_(* \(#,##0.0000000\);_(* &quot;-&quot;??_);_(@_)"/>
    <numFmt numFmtId="218" formatCode="0.0000000000"/>
  </numFmts>
  <fonts count="15">
    <font>
      <sz val="10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2" fontId="8" fillId="0" borderId="0" xfId="22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0" fontId="8" fillId="0" borderId="0" xfId="0" applyFont="1" applyBorder="1" applyAlignment="1">
      <alignment/>
    </xf>
    <xf numFmtId="37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37" fontId="0" fillId="0" borderId="0" xfId="0" applyNumberFormat="1" applyAlignment="1" quotePrefix="1">
      <alignment/>
    </xf>
    <xf numFmtId="10" fontId="0" fillId="0" borderId="0" xfId="22" applyNumberFormat="1" applyAlignment="1">
      <alignment/>
    </xf>
    <xf numFmtId="10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7" fontId="7" fillId="0" borderId="1" xfId="0" applyNumberFormat="1" applyFont="1" applyBorder="1" applyAlignment="1">
      <alignment/>
    </xf>
    <xf numFmtId="37" fontId="13" fillId="0" borderId="0" xfId="0" applyNumberFormat="1" applyFont="1" applyAlignment="1" quotePrefix="1">
      <alignment horizontal="right"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13" fillId="0" borderId="0" xfId="0" applyNumberFormat="1" applyFont="1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37" fontId="0" fillId="0" borderId="0" xfId="16" applyNumberFormat="1" applyAlignment="1">
      <alignment/>
    </xf>
    <xf numFmtId="37" fontId="0" fillId="0" borderId="3" xfId="16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" xfId="16" applyNumberFormat="1" applyBorder="1" applyAlignment="1">
      <alignment/>
    </xf>
    <xf numFmtId="37" fontId="0" fillId="0" borderId="1" xfId="0" applyNumberFormat="1" applyBorder="1" applyAlignment="1">
      <alignment horizontal="center"/>
    </xf>
  </cellXfs>
  <cellStyles count="9">
    <cellStyle name="Normal" xfId="0"/>
    <cellStyle name="Column total in dollars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M%20Mar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LREG1\ARCHIVE\1999\Semi%20Dec%201999\Models%20(Ram%20&amp;%20Jam)\Copy%20of%20Models%20as%20Filed\Utah%20RAM%20Dec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TIL\032065\HYBRID\Attachment%20WUTC%204a%20Supplemental%20(RAM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cctng\General\REGULATORY%20ACCOUNTING\Data%20Requests\Utah%20Gen'l%20Rate%20Case%202003\Attachment%20AARP%202.12%20Outside%20Services%20FY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CCTNG\GENERAL\Regulatory%20Accounting\Data%20Requests\Oregon%20Gen'l%20Rate%20Case%20UE%20147%202003\OPUC#95%202001%20Vendors%20-%20Outside%20Svc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ttachment%20OPUC%20Staff%20Data%20Request%2096.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acifiCorp\UE-032065\Final%20Hybrid-DR%20213\Attachment%20WUTC%20213(a)(2)%20WA%20RAM%20Hybrid%20CONTROL%20AREA%20TRAN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acifiCorp\UE-032065\miscellaneous%20accoun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acifiCorp\UE-032065\Staff%20adjustment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4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0.022940681663414002</v>
          </cell>
          <cell r="G4">
            <v>0.33475636880285425</v>
          </cell>
          <cell r="H4">
            <v>0.09169102865166825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0.043566100607818306</v>
          </cell>
          <cell r="M4">
            <v>0.02075052770642943</v>
          </cell>
          <cell r="N4">
            <v>0.0017756432056413294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0.026279504915630095</v>
          </cell>
          <cell r="X4">
            <v>0.3371788192013384</v>
          </cell>
          <cell r="Y4">
            <v>0.09831704306078197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0.04397854045954528</v>
          </cell>
          <cell r="AD4">
            <v>0.015217866586822837</v>
          </cell>
          <cell r="AE4">
            <v>0.0018014711792495054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0.022940681663414002</v>
          </cell>
          <cell r="G5">
            <v>0.33475636880285425</v>
          </cell>
          <cell r="H5">
            <v>0.09169102865166825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0.043566100607818306</v>
          </cell>
          <cell r="M5">
            <v>0.02075052770642943</v>
          </cell>
          <cell r="N5">
            <v>0.0017756432056413294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0.026279504915630095</v>
          </cell>
          <cell r="X5">
            <v>0.3371788192013384</v>
          </cell>
          <cell r="Y5">
            <v>0.09831704306078197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0.04397854045954528</v>
          </cell>
          <cell r="AD5">
            <v>0.015217866586822837</v>
          </cell>
          <cell r="AE5">
            <v>0.0018014711792495054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0.022940681663414002</v>
          </cell>
          <cell r="G6">
            <v>0.33475636880285425</v>
          </cell>
          <cell r="H6">
            <v>0.09169102865166825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0.043566100607818306</v>
          </cell>
          <cell r="M6">
            <v>0.02075052770642943</v>
          </cell>
          <cell r="N6">
            <v>0.0017756432056413294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0.026279504915630095</v>
          </cell>
          <cell r="X6">
            <v>0.3371788192013384</v>
          </cell>
          <cell r="Y6">
            <v>0.09831704306078197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0.04397854045954528</v>
          </cell>
          <cell r="AD6">
            <v>0.015217866586822837</v>
          </cell>
          <cell r="AE6">
            <v>0.0018014711792495054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0.04078550507029424</v>
          </cell>
          <cell r="G7">
            <v>0.5951526540249392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0.9999999999999999</v>
          </cell>
          <cell r="W7">
            <v>0.0456218841172905</v>
          </cell>
          <cell r="X7">
            <v>0.5853509442356052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0.0474266813229181</v>
          </cell>
          <cell r="J8">
            <v>0</v>
          </cell>
          <cell r="K8">
            <v>0.8489418127756656</v>
          </cell>
          <cell r="L8">
            <v>0.09957315781270414</v>
          </cell>
          <cell r="M8">
            <v>0.0474266813229181</v>
          </cell>
          <cell r="N8">
            <v>0.004058348088712134</v>
          </cell>
          <cell r="O8">
            <v>0</v>
          </cell>
          <cell r="P8">
            <v>0</v>
          </cell>
          <cell r="S8" t="str">
            <v>DGU</v>
          </cell>
          <cell r="V8">
            <v>0.9999999999999999</v>
          </cell>
          <cell r="W8">
            <v>0</v>
          </cell>
          <cell r="X8">
            <v>0</v>
          </cell>
          <cell r="Y8">
            <v>0</v>
          </cell>
          <cell r="Z8">
            <v>0.035893606401678886</v>
          </cell>
          <cell r="AA8">
            <v>0</v>
          </cell>
          <cell r="AB8">
            <v>0.8561274131379434</v>
          </cell>
          <cell r="AC8">
            <v>0.1037299421945317</v>
          </cell>
          <cell r="AD8">
            <v>0.035893606401678886</v>
          </cell>
          <cell r="AE8">
            <v>0.004249038265846037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0.9999999999999999</v>
          </cell>
          <cell r="F9">
            <v>0.02348981895441693</v>
          </cell>
          <cell r="G9">
            <v>0.33778159708348965</v>
          </cell>
          <cell r="H9">
            <v>0.09341195500593583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0.04262754969093912</v>
          </cell>
          <cell r="M9">
            <v>0.01955793107759209</v>
          </cell>
          <cell r="N9">
            <v>0.0018057194362869078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0.026458852698436015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0.3630006594090129</v>
          </cell>
          <cell r="AC9">
            <v>0.04362148064010894</v>
          </cell>
          <cell r="AD9">
            <v>0.014533382892231937</v>
          </cell>
          <cell r="AE9">
            <v>0.0018277303588782544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0.02129326979040522</v>
          </cell>
          <cell r="G10">
            <v>0.325680683960948</v>
          </cell>
          <cell r="H10">
            <v>0.0865282495888655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0.046381753358455874</v>
          </cell>
          <cell r="M10">
            <v>0.024328317592941448</v>
          </cell>
          <cell r="N10">
            <v>0.001685414513704594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0.9999999999999998</v>
          </cell>
          <cell r="W10">
            <v>0.02574146156721232</v>
          </cell>
          <cell r="X10">
            <v>0.32618337433849304</v>
          </cell>
          <cell r="Y10">
            <v>0.09259428971867573</v>
          </cell>
          <cell r="Z10">
            <v>0.14581590288040736</v>
          </cell>
          <cell r="AA10">
            <v>0.12854458520981182</v>
          </cell>
          <cell r="AB10">
            <v>0.3628925579369939</v>
          </cell>
          <cell r="AC10">
            <v>0.045049719917854315</v>
          </cell>
          <cell r="AD10">
            <v>0.01727131767059554</v>
          </cell>
          <cell r="AE10">
            <v>0.001722693640363259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0.02129326979040522</v>
          </cell>
          <cell r="G11">
            <v>0.325680683960948</v>
          </cell>
          <cell r="H11">
            <v>0.0865282495888655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0.046381753358455874</v>
          </cell>
          <cell r="M11">
            <v>0.024328317592941448</v>
          </cell>
          <cell r="N11">
            <v>0.001685414513704594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0.9999999999999998</v>
          </cell>
          <cell r="W11">
            <v>0.02574146156721232</v>
          </cell>
          <cell r="X11">
            <v>0.32618337433849304</v>
          </cell>
          <cell r="Y11">
            <v>0.09259428971867573</v>
          </cell>
          <cell r="Z11">
            <v>0.14581590288040736</v>
          </cell>
          <cell r="AA11">
            <v>0.12854458520981182</v>
          </cell>
          <cell r="AB11">
            <v>0.3628925579369939</v>
          </cell>
          <cell r="AC11">
            <v>0.045049719917854315</v>
          </cell>
          <cell r="AD11">
            <v>0.01727131767059554</v>
          </cell>
          <cell r="AE11">
            <v>0.001722693640363259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0.02129326979040522</v>
          </cell>
          <cell r="G12">
            <v>0.325680683960948</v>
          </cell>
          <cell r="H12">
            <v>0.0865282495888655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0.046381753358455874</v>
          </cell>
          <cell r="M12">
            <v>0.024328317592941448</v>
          </cell>
          <cell r="N12">
            <v>0.001685414513704594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0.9999999999999998</v>
          </cell>
          <cell r="W12">
            <v>0.02574146156721232</v>
          </cell>
          <cell r="X12">
            <v>0.32618337433849304</v>
          </cell>
          <cell r="Y12">
            <v>0.09259428971867573</v>
          </cell>
          <cell r="Z12">
            <v>0.14581590288040736</v>
          </cell>
          <cell r="AA12">
            <v>0.12854458520981182</v>
          </cell>
          <cell r="AB12">
            <v>0.3628925579369939</v>
          </cell>
          <cell r="AC12">
            <v>0.045049719917854315</v>
          </cell>
          <cell r="AD12">
            <v>0.01727131767059554</v>
          </cell>
          <cell r="AE12">
            <v>0.001722693640363259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0.038114229344343345</v>
          </cell>
          <cell r="G13">
            <v>0.5829573571224616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0.9999999999999999</v>
          </cell>
          <cell r="W13">
            <v>0.04491902223182338</v>
          </cell>
          <cell r="X13">
            <v>0.5691921651497999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0.055124981028939236</v>
          </cell>
          <cell r="J14">
            <v>0</v>
          </cell>
          <cell r="K14">
            <v>0.8359607174808311</v>
          </cell>
          <cell r="L14">
            <v>0.10509535911006192</v>
          </cell>
          <cell r="M14">
            <v>0.055124981028939236</v>
          </cell>
          <cell r="N14">
            <v>0.0038189423801677424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0.04045408673116557</v>
          </cell>
          <cell r="AA14">
            <v>0</v>
          </cell>
          <cell r="AB14">
            <v>0.8499922989588249</v>
          </cell>
          <cell r="AC14">
            <v>0.1055186009272653</v>
          </cell>
          <cell r="AD14">
            <v>0.04045408673116557</v>
          </cell>
          <cell r="AE14">
            <v>0.004035013382744388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0.028834295669603726</v>
          </cell>
          <cell r="G15">
            <v>0.32307147045647827</v>
          </cell>
          <cell r="H15">
            <v>0.08379790137580911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0.04923833942047126</v>
          </cell>
          <cell r="M15">
            <v>0.021096130910566897</v>
          </cell>
          <cell r="N15">
            <v>0.0012583698525015072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0.9999999999999997</v>
          </cell>
          <cell r="W15">
            <v>0.030753840533129823</v>
          </cell>
          <cell r="X15">
            <v>0.323092558602298</v>
          </cell>
          <cell r="Y15">
            <v>0.0875786826851023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0.04989099841617452</v>
          </cell>
          <cell r="AD15">
            <v>0.017260313689271493</v>
          </cell>
          <cell r="AE15">
            <v>0.0013031645100492425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0.028834295669603726</v>
          </cell>
          <cell r="G16">
            <v>0.32307147045647827</v>
          </cell>
          <cell r="H16">
            <v>0.08379790137580911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0.04923833942047126</v>
          </cell>
          <cell r="M16">
            <v>0.021096130910566897</v>
          </cell>
          <cell r="N16">
            <v>0.0012583698525015072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0.9999999999999997</v>
          </cell>
          <cell r="W16">
            <v>0.030753840533129823</v>
          </cell>
          <cell r="X16">
            <v>0.323092558602298</v>
          </cell>
          <cell r="Y16">
            <v>0.0875786826851023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0.04989099841617452</v>
          </cell>
          <cell r="AD16">
            <v>0.017260313689271493</v>
          </cell>
          <cell r="AE16">
            <v>0.0013031645100492425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0.028834295669603726</v>
          </cell>
          <cell r="G17">
            <v>0.32307147045647827</v>
          </cell>
          <cell r="H17">
            <v>0.08379790137580911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0.04923833942047126</v>
          </cell>
          <cell r="M17">
            <v>0.021096130910566897</v>
          </cell>
          <cell r="N17">
            <v>0.0012583698525015072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0.9999999999999997</v>
          </cell>
          <cell r="W17">
            <v>0.030753840533129823</v>
          </cell>
          <cell r="X17">
            <v>0.323092558602298</v>
          </cell>
          <cell r="Y17">
            <v>0.0875786826851023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0.04989099841617452</v>
          </cell>
          <cell r="AD17">
            <v>0.017260313689271493</v>
          </cell>
          <cell r="AE17">
            <v>0.0013031645100492425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0.9999999999999999</v>
          </cell>
          <cell r="F20">
            <v>0.02883429566960372</v>
          </cell>
          <cell r="G20">
            <v>0.32307147045647816</v>
          </cell>
          <cell r="H20">
            <v>0.08379790137580909</v>
          </cell>
          <cell r="I20">
            <v>0.12254573738927924</v>
          </cell>
          <cell r="J20">
            <v>0.10144960647871235</v>
          </cell>
          <cell r="K20">
            <v>0.391253885835857</v>
          </cell>
          <cell r="L20">
            <v>0.049238339420471254</v>
          </cell>
          <cell r="M20">
            <v>0.021096130910566894</v>
          </cell>
          <cell r="N20">
            <v>0.001258369852501507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0.9999999999999999</v>
          </cell>
          <cell r="W20">
            <v>0.030753840533129826</v>
          </cell>
          <cell r="X20">
            <v>0.3230925586022981</v>
          </cell>
          <cell r="Y20">
            <v>0.0875786826851023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0.049890998416174524</v>
          </cell>
          <cell r="AD20">
            <v>0.017260313689271493</v>
          </cell>
          <cell r="AE20">
            <v>0.0013031645100492427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0.9999992786085237</v>
          </cell>
          <cell r="F23">
            <v>0.029526556177757585</v>
          </cell>
          <cell r="G23">
            <v>0.32806972922701166</v>
          </cell>
          <cell r="H23">
            <v>0.08413516809240972</v>
          </cell>
          <cell r="I23">
            <v>0.12158650419618411</v>
          </cell>
          <cell r="J23">
            <v>0.1010736098421988</v>
          </cell>
          <cell r="K23">
            <v>0.38832220355750946</v>
          </cell>
          <cell r="L23">
            <v>0.04716047099373315</v>
          </cell>
          <cell r="M23">
            <v>0.0205128943539853</v>
          </cell>
          <cell r="N23">
            <v>0.0011986463639178265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0.9999999999999997</v>
          </cell>
          <cell r="W23">
            <v>0.03127046100304617</v>
          </cell>
          <cell r="X23">
            <v>0.326738686277952</v>
          </cell>
          <cell r="Y23">
            <v>0.08726893432060463</v>
          </cell>
          <cell r="Z23">
            <v>0.1178129302314942</v>
          </cell>
          <cell r="AA23">
            <v>0.10087635837302644</v>
          </cell>
          <cell r="AB23">
            <v>0.3874343095717196</v>
          </cell>
          <cell r="AC23">
            <v>0.04823109212167852</v>
          </cell>
          <cell r="AD23">
            <v>0.01693657185846776</v>
          </cell>
          <cell r="AE23">
            <v>0.0012435864735048116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0.9999958988408733</v>
          </cell>
          <cell r="F32">
            <v>0.08168553231748345</v>
          </cell>
          <cell r="G32">
            <v>0.6211437509397479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0.08116369898148325</v>
          </cell>
          <cell r="X32">
            <v>0.6228777314194966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0.036357343692647</v>
          </cell>
          <cell r="J33">
            <v>0</v>
          </cell>
          <cell r="K33">
            <v>0.8596054456876017</v>
          </cell>
          <cell r="L33">
            <v>0.1040372106197512</v>
          </cell>
          <cell r="M33">
            <v>0.036357343692647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0.03610429053210832</v>
          </cell>
          <cell r="AA33">
            <v>0</v>
          </cell>
          <cell r="AB33">
            <v>0.8584210565556479</v>
          </cell>
          <cell r="AC33">
            <v>0.10547465291224374</v>
          </cell>
          <cell r="AD33">
            <v>0.03610429053210832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</v>
          </cell>
          <cell r="F34">
            <v>0.04615211783644643</v>
          </cell>
          <cell r="G34">
            <v>0.35094463821726063</v>
          </cell>
          <cell r="H34">
            <v>0.07867441030696452</v>
          </cell>
          <cell r="I34">
            <v>0.10503950813832924</v>
          </cell>
          <cell r="J34">
            <v>0.089223971087788</v>
          </cell>
          <cell r="K34">
            <v>0.3739305569198882</v>
          </cell>
          <cell r="L34">
            <v>0.045256451436643544</v>
          </cell>
          <cell r="M34">
            <v>0.01581553705054124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0.045918396361709315</v>
          </cell>
          <cell r="X34">
            <v>0.35239333489135266</v>
          </cell>
          <cell r="Y34">
            <v>0.07843371540533935</v>
          </cell>
          <cell r="Z34">
            <v>0.10468324128436825</v>
          </cell>
          <cell r="AA34">
            <v>0.08900496809518416</v>
          </cell>
          <cell r="AB34">
            <v>0.3727689877760791</v>
          </cell>
          <cell r="AC34">
            <v>0.04580232428115138</v>
          </cell>
          <cell r="AD34">
            <v>0.015678273189184088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0.02129326979040522</v>
          </cell>
          <cell r="G38">
            <v>0.325680683960948</v>
          </cell>
          <cell r="H38">
            <v>0.0865282495888655</v>
          </cell>
          <cell r="I38">
            <v>0.14949593800885808</v>
          </cell>
          <cell r="J38">
            <v>0.12516762041591664</v>
          </cell>
          <cell r="K38">
            <v>0.3689346907787628</v>
          </cell>
          <cell r="L38">
            <v>0.04638175335845588</v>
          </cell>
          <cell r="M38">
            <v>0.024328317592941448</v>
          </cell>
          <cell r="N38">
            <v>0.001685414513704594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0.9999999999999998</v>
          </cell>
          <cell r="W38">
            <v>0.025741461567212326</v>
          </cell>
          <cell r="X38">
            <v>0.32618337433849304</v>
          </cell>
          <cell r="Y38">
            <v>0.09259428971867575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0.04504971991785431</v>
          </cell>
          <cell r="AD38">
            <v>0.01727131767059554</v>
          </cell>
          <cell r="AE38">
            <v>0.0017226936403632593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0.9999999999999999</v>
          </cell>
          <cell r="F47">
            <v>0.02836478475201478</v>
          </cell>
          <cell r="G47">
            <v>0.3349667933431572</v>
          </cell>
          <cell r="H47">
            <v>0.08015859733339864</v>
          </cell>
          <cell r="I47">
            <v>0.08176144272412962</v>
          </cell>
          <cell r="J47">
            <v>0.072908375207329</v>
          </cell>
          <cell r="K47">
            <v>0.4374189563000124</v>
          </cell>
          <cell r="L47">
            <v>0.03732942554728734</v>
          </cell>
          <cell r="M47">
            <v>0.008853067516800622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0.028617759392218493</v>
          </cell>
          <cell r="X47">
            <v>0.33548393774517754</v>
          </cell>
          <cell r="Y47">
            <v>0.08073667976580264</v>
          </cell>
          <cell r="Z47">
            <v>0.08228649500933272</v>
          </cell>
          <cell r="AA47">
            <v>0.07339610338081914</v>
          </cell>
          <cell r="AB47">
            <v>0.4353883681052715</v>
          </cell>
          <cell r="AC47">
            <v>0.03748675998219714</v>
          </cell>
          <cell r="AD47">
            <v>0.008890391628513565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0.05522164286817535</v>
          </cell>
          <cell r="X48">
            <v>0.6473593527804556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0.9999999999999999</v>
          </cell>
          <cell r="F49">
            <v>0</v>
          </cell>
          <cell r="G49">
            <v>0</v>
          </cell>
          <cell r="H49">
            <v>0</v>
          </cell>
          <cell r="I49">
            <v>0.018306536360554217</v>
          </cell>
          <cell r="J49">
            <v>0</v>
          </cell>
          <cell r="K49">
            <v>0.904502988721778</v>
          </cell>
          <cell r="L49">
            <v>0.07719047491766771</v>
          </cell>
          <cell r="M49">
            <v>0.018306536360554217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0.01845377318359098</v>
          </cell>
          <cell r="AA49">
            <v>0</v>
          </cell>
          <cell r="AB49">
            <v>0.9037350127546453</v>
          </cell>
          <cell r="AC49">
            <v>0.07781121406176371</v>
          </cell>
          <cell r="AD49">
            <v>0.01845377318359098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0.0011129308740645356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0.06741065693561596</v>
          </cell>
          <cell r="M53">
            <v>0.012401584363833497</v>
          </cell>
          <cell r="N53">
            <v>0.005971898532912575</v>
          </cell>
          <cell r="O53">
            <v>-0.00016770774201727403</v>
          </cell>
          <cell r="P53">
            <v>-0.004499041724570592</v>
          </cell>
          <cell r="S53" t="str">
            <v>EXCTAX</v>
          </cell>
          <cell r="V53">
            <v>1.0000000000000009</v>
          </cell>
          <cell r="W53">
            <v>0.006024306659605039</v>
          </cell>
          <cell r="X53">
            <v>0.3760818024241435</v>
          </cell>
          <cell r="Y53">
            <v>0.07534275526718387</v>
          </cell>
          <cell r="Z53">
            <v>0.11985627274733526</v>
          </cell>
          <cell r="AA53">
            <v>0.09937961753316829</v>
          </cell>
          <cell r="AB53">
            <v>0.34179576421023633</v>
          </cell>
          <cell r="AC53">
            <v>0.05935328852095781</v>
          </cell>
          <cell r="AD53">
            <v>0.020476655214166976</v>
          </cell>
          <cell r="AE53">
            <v>0.005105294437645052</v>
          </cell>
          <cell r="AF53">
            <v>0.02171090015079351</v>
          </cell>
          <cell r="AG53">
            <v>-0.005270384417899714</v>
          </cell>
        </row>
        <row r="54">
          <cell r="B54" t="str">
            <v>INT</v>
          </cell>
          <cell r="E54">
            <v>0.9999992826346098</v>
          </cell>
          <cell r="F54">
            <v>0.02936176846772952</v>
          </cell>
          <cell r="G54">
            <v>0.32623877206819574</v>
          </cell>
          <cell r="H54">
            <v>0.08366560971928598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0.046897268405117126</v>
          </cell>
          <cell r="M54">
            <v>0.02039841189059571</v>
          </cell>
          <cell r="N54">
            <v>0.0011919567185608012</v>
          </cell>
          <cell r="O54">
            <v>0</v>
          </cell>
          <cell r="P54">
            <v>0.005581</v>
          </cell>
          <cell r="S54" t="str">
            <v>INT</v>
          </cell>
          <cell r="V54">
            <v>1</v>
          </cell>
          <cell r="W54">
            <v>0.03109594056018817</v>
          </cell>
          <cell r="X54">
            <v>0.32491515766983475</v>
          </cell>
          <cell r="Y54">
            <v>0.08678188639816134</v>
          </cell>
          <cell r="Z54">
            <v>0.11715541626787224</v>
          </cell>
          <cell r="AA54">
            <v>0.10031336741694659</v>
          </cell>
          <cell r="AB54">
            <v>0.3852720386899999</v>
          </cell>
          <cell r="AC54">
            <v>0.047961914396547435</v>
          </cell>
          <cell r="AD54">
            <v>0.01684204885092565</v>
          </cell>
          <cell r="AE54">
            <v>0.0012366460173961814</v>
          </cell>
          <cell r="AF54">
            <v>0</v>
          </cell>
          <cell r="AG54">
            <v>0.005581</v>
          </cell>
        </row>
        <row r="55">
          <cell r="B55" t="str">
            <v>CIAC</v>
          </cell>
          <cell r="E55">
            <v>1</v>
          </cell>
          <cell r="F55">
            <v>0.020430513847173943</v>
          </cell>
          <cell r="G55">
            <v>0.41851545369806725</v>
          </cell>
          <cell r="H55">
            <v>0.03970293678898239</v>
          </cell>
          <cell r="I55">
            <v>0.07779565959952879</v>
          </cell>
          <cell r="J55">
            <v>0.06587269653132609</v>
          </cell>
          <cell r="K55">
            <v>0.3422458110004189</v>
          </cell>
          <cell r="L55">
            <v>0.10130962506582879</v>
          </cell>
          <cell r="M55">
            <v>0.011922963068202704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0.019881703559801383</v>
          </cell>
          <cell r="X55">
            <v>0.40545797496340547</v>
          </cell>
          <cell r="Y55">
            <v>0.04118071059420967</v>
          </cell>
          <cell r="Z55">
            <v>0.12603775527124295</v>
          </cell>
          <cell r="AA55">
            <v>0.09980229948562896</v>
          </cell>
          <cell r="AB55">
            <v>0.3433910114493646</v>
          </cell>
          <cell r="AC55">
            <v>0.06405084416197601</v>
          </cell>
          <cell r="AD55">
            <v>0.026235455785613985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0.0227533876223691</v>
          </cell>
          <cell r="G58">
            <v>0.413123220757987</v>
          </cell>
          <cell r="H58">
            <v>0.10084432583905176</v>
          </cell>
          <cell r="I58">
            <v>0.03765902630052145</v>
          </cell>
          <cell r="J58">
            <v>0.027733081151266704</v>
          </cell>
          <cell r="K58">
            <v>0.3954170549723392</v>
          </cell>
          <cell r="L58">
            <v>0.030202984507731526</v>
          </cell>
          <cell r="M58">
            <v>0.009925945149254746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0.02823020595384014</v>
          </cell>
          <cell r="X58">
            <v>0.3324375783236381</v>
          </cell>
          <cell r="Y58">
            <v>0.07996774584918885</v>
          </cell>
          <cell r="Z58">
            <v>0.08104912651971506</v>
          </cell>
          <cell r="AA58">
            <v>0.07232764683792757</v>
          </cell>
          <cell r="AB58">
            <v>0.4413639074015969</v>
          </cell>
          <cell r="AC58">
            <v>0.03744147354901331</v>
          </cell>
          <cell r="AD58">
            <v>0.008721479681787488</v>
          </cell>
          <cell r="AE58">
            <v>0</v>
          </cell>
          <cell r="AF58">
            <v>-0.0004900375969923899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0.9999999999999999</v>
          </cell>
          <cell r="F61">
            <v>0.03287</v>
          </cell>
          <cell r="G61">
            <v>0.70976</v>
          </cell>
          <cell r="H61">
            <v>0.1418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0.00611</v>
          </cell>
          <cell r="S61" t="str">
            <v>ITC84</v>
          </cell>
          <cell r="V61">
            <v>0.9999999999999999</v>
          </cell>
          <cell r="W61">
            <v>0</v>
          </cell>
          <cell r="X61">
            <v>0.70976</v>
          </cell>
          <cell r="Y61">
            <v>0.1418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0.038979999999999994</v>
          </cell>
        </row>
        <row r="62">
          <cell r="B62" t="str">
            <v>ITC85</v>
          </cell>
          <cell r="E62">
            <v>1</v>
          </cell>
          <cell r="F62">
            <v>0.0542</v>
          </cell>
          <cell r="G62">
            <v>0.6769</v>
          </cell>
          <cell r="H62">
            <v>0.1336</v>
          </cell>
          <cell r="I62">
            <v>0.1161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0.0192</v>
          </cell>
          <cell r="S62" t="str">
            <v>ITC85</v>
          </cell>
          <cell r="V62">
            <v>0.9999999999999999</v>
          </cell>
          <cell r="W62">
            <v>0</v>
          </cell>
          <cell r="X62">
            <v>0.6769</v>
          </cell>
          <cell r="Y62">
            <v>0.1336</v>
          </cell>
          <cell r="Z62">
            <v>0.1161</v>
          </cell>
          <cell r="AA62">
            <v>0.1161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0.07339999999999999</v>
          </cell>
        </row>
        <row r="63">
          <cell r="B63" t="str">
            <v>ITC86</v>
          </cell>
          <cell r="E63">
            <v>1</v>
          </cell>
          <cell r="F63">
            <v>0.04789</v>
          </cell>
          <cell r="G63">
            <v>0.64608</v>
          </cell>
          <cell r="H63">
            <v>0.13126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0.01977</v>
          </cell>
          <cell r="S63" t="str">
            <v>ITC86</v>
          </cell>
          <cell r="V63">
            <v>1</v>
          </cell>
          <cell r="W63">
            <v>0</v>
          </cell>
          <cell r="X63">
            <v>0.64608</v>
          </cell>
          <cell r="Y63">
            <v>0.13126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0.06766</v>
          </cell>
        </row>
        <row r="64">
          <cell r="B64" t="str">
            <v>ITC88</v>
          </cell>
          <cell r="E64">
            <v>1</v>
          </cell>
          <cell r="F64">
            <v>0.0427</v>
          </cell>
          <cell r="G64">
            <v>0.612</v>
          </cell>
          <cell r="H64">
            <v>0.1496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0.0286</v>
          </cell>
          <cell r="S64" t="str">
            <v>ITC88</v>
          </cell>
          <cell r="V64">
            <v>1</v>
          </cell>
          <cell r="W64">
            <v>0</v>
          </cell>
          <cell r="X64">
            <v>0.612</v>
          </cell>
          <cell r="Y64">
            <v>0.1496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0.0713</v>
          </cell>
        </row>
        <row r="65">
          <cell r="B65" t="str">
            <v>ITC89</v>
          </cell>
          <cell r="E65">
            <v>1</v>
          </cell>
          <cell r="F65">
            <v>0.048806</v>
          </cell>
          <cell r="G65">
            <v>0.563558</v>
          </cell>
          <cell r="H65">
            <v>0.152688</v>
          </cell>
          <cell r="I65">
            <v>0.206776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0.028172</v>
          </cell>
          <cell r="S65" t="str">
            <v>ITC89</v>
          </cell>
          <cell r="V65">
            <v>0.9999999999999999</v>
          </cell>
          <cell r="W65">
            <v>0</v>
          </cell>
          <cell r="X65">
            <v>0.563558</v>
          </cell>
          <cell r="Y65">
            <v>0.152688</v>
          </cell>
          <cell r="Z65">
            <v>0.206776</v>
          </cell>
          <cell r="AA65">
            <v>0.206776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0.076978</v>
          </cell>
        </row>
        <row r="66">
          <cell r="B66" t="str">
            <v>ITC90</v>
          </cell>
          <cell r="E66">
            <v>1</v>
          </cell>
          <cell r="F66">
            <v>0.015047</v>
          </cell>
          <cell r="G66">
            <v>0.159356</v>
          </cell>
          <cell r="H66">
            <v>0.039132</v>
          </cell>
          <cell r="I66">
            <v>0.173435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0.00386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0.039132</v>
          </cell>
          <cell r="Z66">
            <v>0.173435</v>
          </cell>
          <cell r="AA66">
            <v>0.038051</v>
          </cell>
          <cell r="AB66">
            <v>0.469355</v>
          </cell>
          <cell r="AC66">
            <v>0.139815</v>
          </cell>
          <cell r="AD66">
            <v>0.135384</v>
          </cell>
          <cell r="AE66">
            <v>0</v>
          </cell>
          <cell r="AF66">
            <v>0</v>
          </cell>
          <cell r="AG66">
            <v>0.018907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0.021375633456991904</v>
          </cell>
          <cell r="G69">
            <v>0.3119187800044875</v>
          </cell>
          <cell r="H69">
            <v>0.08543572717276111</v>
          </cell>
          <cell r="I69">
            <v>0.12793905505395925</v>
          </cell>
          <cell r="J69">
            <v>0.10536863956109546</v>
          </cell>
          <cell r="K69">
            <v>0.404012444243122</v>
          </cell>
          <cell r="L69">
            <v>0.04738698726286822</v>
          </cell>
          <cell r="M69">
            <v>0.022570415492863802</v>
          </cell>
          <cell r="N69">
            <v>0.001931372805810032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0.9999999999999996</v>
          </cell>
          <cell r="W69">
            <v>0.02397709753737276</v>
          </cell>
          <cell r="X69">
            <v>0.30763781363012893</v>
          </cell>
          <cell r="Y69">
            <v>0.08970326262320023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0.04921349707906771</v>
          </cell>
          <cell r="AD69">
            <v>0.01702931532048373</v>
          </cell>
          <cell r="AE69">
            <v>0.00201590811544947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0.9999999999999998</v>
          </cell>
          <cell r="F70">
            <v>0.020513337075165707</v>
          </cell>
          <cell r="G70">
            <v>0.299335927853571</v>
          </cell>
          <cell r="H70">
            <v>0.08198923663632912</v>
          </cell>
          <cell r="I70">
            <v>0.12469117336192892</v>
          </cell>
          <cell r="J70">
            <v>0.10111805223537756</v>
          </cell>
          <cell r="K70">
            <v>0.4219609642449155</v>
          </cell>
          <cell r="L70">
            <v>0.049492185508198755</v>
          </cell>
          <cell r="M70">
            <v>0.02357312112655135</v>
          </cell>
          <cell r="N70">
            <v>0.0020171753198908625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0.023274510258415294</v>
          </cell>
          <cell r="X70">
            <v>0.298623277402551</v>
          </cell>
          <cell r="Y70">
            <v>0.08707473883704112</v>
          </cell>
          <cell r="Z70">
            <v>0.11877065126987418</v>
          </cell>
          <cell r="AA70">
            <v>0.10118856633582317</v>
          </cell>
          <cell r="AB70">
            <v>0.4193645164464899</v>
          </cell>
          <cell r="AC70">
            <v>0.05081096152497935</v>
          </cell>
          <cell r="AD70">
            <v>0.017582084934051015</v>
          </cell>
          <cell r="AE70">
            <v>0.0020813442606492593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</v>
          </cell>
          <cell r="F71">
            <v>0.022133905574851565</v>
          </cell>
          <cell r="G71">
            <v>0.3229836831518063</v>
          </cell>
          <cell r="H71">
            <v>0.08846644576711367</v>
          </cell>
          <cell r="I71">
            <v>0.13079512424441295</v>
          </cell>
          <cell r="J71">
            <v>0.1091064516655526</v>
          </cell>
          <cell r="K71">
            <v>0.38822916767946164</v>
          </cell>
          <cell r="L71">
            <v>0.04553575239090862</v>
          </cell>
          <cell r="M71">
            <v>0.021688672578860334</v>
          </cell>
          <cell r="N71">
            <v>0.0018559211914451815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0.9999999999999998</v>
          </cell>
          <cell r="W71">
            <v>0.024879973310497433</v>
          </cell>
          <cell r="X71">
            <v>0.31922214857270265</v>
          </cell>
          <cell r="Y71">
            <v>0.09308110693761266</v>
          </cell>
          <cell r="Z71">
            <v>0.1244874647247795</v>
          </cell>
          <cell r="AA71">
            <v>0.1081684985767857</v>
          </cell>
          <cell r="AB71">
            <v>0.38923684951072823</v>
          </cell>
          <cell r="AC71">
            <v>0.04716063903589079</v>
          </cell>
          <cell r="AD71">
            <v>0.016318966147993802</v>
          </cell>
          <cell r="AE71">
            <v>0.0019318179077884034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0.028210680710936843</v>
          </cell>
          <cell r="G72">
            <v>0.4116575599107345</v>
          </cell>
          <cell r="H72">
            <v>0.11275455417154466</v>
          </cell>
          <cell r="I72">
            <v>0.1536835963835141</v>
          </cell>
          <cell r="J72">
            <v>0.1390611910325189</v>
          </cell>
          <cell r="K72">
            <v>0.26174235598086865</v>
          </cell>
          <cell r="L72">
            <v>0.03069999913555804</v>
          </cell>
          <cell r="M72">
            <v>0.01462240535099518</v>
          </cell>
          <cell r="N72">
            <v>0.0012512537068434728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0.03184583168682262</v>
          </cell>
          <cell r="X72">
            <v>0.4085974967610978</v>
          </cell>
          <cell r="Y72">
            <v>0.1191418185126295</v>
          </cell>
          <cell r="Z72">
            <v>0.1492918430249184</v>
          </cell>
          <cell r="AA72">
            <v>0.1384533558980638</v>
          </cell>
          <cell r="AB72">
            <v>0.25851751541491563</v>
          </cell>
          <cell r="AC72">
            <v>0.03132244864345027</v>
          </cell>
          <cell r="AD72">
            <v>0.010838487126854607</v>
          </cell>
          <cell r="AE72">
            <v>0.0012830459561659095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0.9999999999999999</v>
          </cell>
          <cell r="F73">
            <v>0.03552999879500528</v>
          </cell>
          <cell r="G73">
            <v>0.5184629452033345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0.012830719022188856</v>
          </cell>
          <cell r="M73">
            <v>0.0061112696993487915</v>
          </cell>
          <cell r="N73">
            <v>0.0005229474003269882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0.9999999999999998</v>
          </cell>
          <cell r="W73">
            <v>0.039925330391006424</v>
          </cell>
          <cell r="X73">
            <v>0.5122613915552177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0.01295218731467387</v>
          </cell>
          <cell r="AD73">
            <v>0.0044818371983844614</v>
          </cell>
          <cell r="AE73">
            <v>0.0005305540363962155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0.022980783707202315</v>
          </cell>
          <cell r="G74">
            <v>0.3353415482128262</v>
          </cell>
          <cell r="H74">
            <v>0.09185131149330016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0.043468196042756195</v>
          </cell>
          <cell r="M74">
            <v>0.020703895775603318</v>
          </cell>
          <cell r="N74">
            <v>0.0017716528651396915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0.026312894278088538</v>
          </cell>
          <cell r="X74">
            <v>0.33760722094801393</v>
          </cell>
          <cell r="Y74">
            <v>0.09844195954597217</v>
          </cell>
          <cell r="Z74">
            <v>0.1295898816609506</v>
          </cell>
          <cell r="AA74">
            <v>0.1143982845861673</v>
          </cell>
          <cell r="AB74">
            <v>0.3623470586800611</v>
          </cell>
          <cell r="AC74">
            <v>0.043902623458203935</v>
          </cell>
          <cell r="AD74">
            <v>0.015191597074783281</v>
          </cell>
          <cell r="AE74">
            <v>0.001798361428709756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0.023116699830205856</v>
          </cell>
          <cell r="G75">
            <v>0.3313807991907505</v>
          </cell>
          <cell r="H75">
            <v>0.09077866470223968</v>
          </cell>
          <cell r="I75">
            <v>0.1290920691658231</v>
          </cell>
          <cell r="J75">
            <v>0.10309451808324767</v>
          </cell>
          <cell r="K75">
            <v>0.36673382175419456</v>
          </cell>
          <cell r="L75">
            <v>0.05819557933391956</v>
          </cell>
          <cell r="M75">
            <v>0.025997551082575433</v>
          </cell>
          <cell r="N75">
            <v>0.0007023660228670415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0.024866632114640526</v>
          </cell>
          <cell r="X75">
            <v>0.3302045370256276</v>
          </cell>
          <cell r="Y75">
            <v>0.09434626059002797</v>
          </cell>
          <cell r="Z75">
            <v>0.1290000648676659</v>
          </cell>
          <cell r="AA75">
            <v>0.10483923523490503</v>
          </cell>
          <cell r="AB75">
            <v>0.3621552425520519</v>
          </cell>
          <cell r="AC75">
            <v>0.058704056108235134</v>
          </cell>
          <cell r="AD75">
            <v>0.02416082963276088</v>
          </cell>
          <cell r="AE75">
            <v>0.0007232067417512496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0.027719661638868992</v>
          </cell>
          <cell r="G76">
            <v>0.32739113534561004</v>
          </cell>
          <cell r="H76">
            <v>0.08227102985200464</v>
          </cell>
          <cell r="I76">
            <v>0.11744830676195411</v>
          </cell>
          <cell r="J76">
            <v>0.09776756137015391</v>
          </cell>
          <cell r="K76">
            <v>0.39593532660737035</v>
          </cell>
          <cell r="L76">
            <v>0.048222872125054037</v>
          </cell>
          <cell r="M76">
            <v>0.019680745391800206</v>
          </cell>
          <cell r="N76">
            <v>0.001011667669137754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0.9999999999999997</v>
          </cell>
          <cell r="W76">
            <v>0.029623314412940978</v>
          </cell>
          <cell r="X76">
            <v>0.3242977267179576</v>
          </cell>
          <cell r="Y76">
            <v>0.08604283890754043</v>
          </cell>
          <cell r="Z76">
            <v>0.11551205617269265</v>
          </cell>
          <cell r="AA76">
            <v>0.09879623722203046</v>
          </cell>
          <cell r="AB76">
            <v>0.3945476932447134</v>
          </cell>
          <cell r="AC76">
            <v>0.048936881089217114</v>
          </cell>
          <cell r="AD76">
            <v>0.016715818950662195</v>
          </cell>
          <cell r="AE76">
            <v>0.0010394894549374657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0.9999999999999999</v>
          </cell>
          <cell r="F77">
            <v>0.03342220099167651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0.017793418359737304</v>
          </cell>
          <cell r="M77">
            <v>0.008814773777327565</v>
          </cell>
          <cell r="N77">
            <v>0.0006940752016409173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0.9999999999999997</v>
          </cell>
          <cell r="W77">
            <v>0.037830167224261704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0.017692820421386257</v>
          </cell>
          <cell r="AD77">
            <v>0.006377864391381961</v>
          </cell>
          <cell r="AE77">
            <v>0.0007061098987812941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0.03427767534230456</v>
          </cell>
          <cell r="G78">
            <v>0.5028633066255577</v>
          </cell>
          <cell r="H78">
            <v>0.1372576859066597</v>
          </cell>
          <cell r="I78">
            <v>0.1804437048092127</v>
          </cell>
          <cell r="J78">
            <v>0.1725791089870178</v>
          </cell>
          <cell r="K78">
            <v>0.12888298481366034</v>
          </cell>
          <cell r="L78">
            <v>0.015672509929444665</v>
          </cell>
          <cell r="M78">
            <v>0.007864595822194885</v>
          </cell>
          <cell r="N78">
            <v>0.0006021325731604028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0.03879090747939918</v>
          </cell>
          <cell r="X78">
            <v>0.4969747843898052</v>
          </cell>
          <cell r="Y78">
            <v>0.14446169336929196</v>
          </cell>
          <cell r="Z78">
            <v>0.1772861108348636</v>
          </cell>
          <cell r="AA78">
            <v>0.17162038469011628</v>
          </cell>
          <cell r="AB78">
            <v>0.1263690175323788</v>
          </cell>
          <cell r="AC78">
            <v>0.01550431404716555</v>
          </cell>
          <cell r="AD78">
            <v>0.005665726144747303</v>
          </cell>
          <cell r="AE78">
            <v>0.000613172347095648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0.0011129308740645356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0.06741065693561597</v>
          </cell>
          <cell r="M79">
            <v>0.012401584363833497</v>
          </cell>
          <cell r="N79">
            <v>0.005971898532912575</v>
          </cell>
          <cell r="O79">
            <v>-0.00016770774201727403</v>
          </cell>
          <cell r="P79">
            <v>-0.004499041724570592</v>
          </cell>
          <cell r="S79" t="str">
            <v>IBT</v>
          </cell>
          <cell r="V79">
            <v>1.0000000000000009</v>
          </cell>
          <cell r="W79">
            <v>0.006171401982921082</v>
          </cell>
          <cell r="X79">
            <v>0.3852645810319786</v>
          </cell>
          <cell r="Y79">
            <v>0.07718239716653474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0.060802516068320586</v>
          </cell>
          <cell r="AD79">
            <v>0.02097663311857141</v>
          </cell>
          <cell r="AE79">
            <v>0.005229950265835948</v>
          </cell>
          <cell r="AF79">
            <v>-0.0021759568055078594</v>
          </cell>
          <cell r="AG79">
            <v>-0.005399071243414274</v>
          </cell>
        </row>
        <row r="80">
          <cell r="B80" t="str">
            <v>DITEXPRL</v>
          </cell>
          <cell r="E80">
            <v>0.9999999999999998</v>
          </cell>
          <cell r="F80">
            <v>0.04616286478551136</v>
          </cell>
          <cell r="G80">
            <v>0.4453307000746283</v>
          </cell>
          <cell r="H80">
            <v>0.132015664925195</v>
          </cell>
          <cell r="I80">
            <v>0.15833695202015646</v>
          </cell>
          <cell r="J80">
            <v>0.15012418965815863</v>
          </cell>
          <cell r="K80">
            <v>0.2079060374606748</v>
          </cell>
          <cell r="L80">
            <v>0.025404397031333414</v>
          </cell>
          <cell r="M80">
            <v>0.008212762361997835</v>
          </cell>
          <cell r="N80">
            <v>0.0002402703604752313</v>
          </cell>
          <cell r="O80">
            <v>0</v>
          </cell>
          <cell r="P80">
            <v>-0.015396886657974614</v>
          </cell>
          <cell r="S80" t="str">
            <v>DITEXPRL</v>
          </cell>
          <cell r="V80">
            <v>1</v>
          </cell>
          <cell r="W80">
            <v>0.03820734230764735</v>
          </cell>
          <cell r="X80">
            <v>0.4025722308974988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0.03382740714627606</v>
          </cell>
          <cell r="AD80">
            <v>0.012594084744323233</v>
          </cell>
          <cell r="AE80">
            <v>0.0004504395894430556</v>
          </cell>
          <cell r="AF80">
            <v>0</v>
          </cell>
          <cell r="AG80">
            <v>-0.00808823310574409</v>
          </cell>
        </row>
        <row r="81">
          <cell r="B81" t="str">
            <v>DITBALRL</v>
          </cell>
          <cell r="E81">
            <v>1.0000000000000002</v>
          </cell>
          <cell r="F81">
            <v>0.024370037297614718</v>
          </cell>
          <cell r="G81">
            <v>0.2861233845783062</v>
          </cell>
          <cell r="H81">
            <v>0.07321218402397187</v>
          </cell>
          <cell r="I81">
            <v>0.11258414942249328</v>
          </cell>
          <cell r="J81">
            <v>0.09045960633619404</v>
          </cell>
          <cell r="K81">
            <v>0.43436879914477344</v>
          </cell>
          <cell r="L81">
            <v>0.059365465009201264</v>
          </cell>
          <cell r="M81">
            <v>0.022124543086299242</v>
          </cell>
          <cell r="N81">
            <v>0.0022444145651074384</v>
          </cell>
          <cell r="O81">
            <v>0.0013952272580165734</v>
          </cell>
          <cell r="P81">
            <v>0.006336338700515154</v>
          </cell>
          <cell r="S81" t="str">
            <v>DITBALRL</v>
          </cell>
          <cell r="V81">
            <v>0.9999999999999999</v>
          </cell>
          <cell r="W81">
            <v>0.024250772282932914</v>
          </cell>
          <cell r="X81">
            <v>0.28012320363749954</v>
          </cell>
          <cell r="Y81">
            <v>0.07151991388308448</v>
          </cell>
          <cell r="Z81">
            <v>0.10803121874567498</v>
          </cell>
          <cell r="AA81">
            <v>0.0862033178973143</v>
          </cell>
          <cell r="AB81">
            <v>0.44253609675338623</v>
          </cell>
          <cell r="AC81">
            <v>0.06128801923332606</v>
          </cell>
          <cell r="AD81">
            <v>0.02182790084836068</v>
          </cell>
          <cell r="AE81">
            <v>0.0029375820905823964</v>
          </cell>
          <cell r="AF81">
            <v>5.412448885004104E-05</v>
          </cell>
          <cell r="AG81">
            <v>0.009259068884663366</v>
          </cell>
        </row>
        <row r="82">
          <cell r="B82" t="str">
            <v>TAXDEPRL</v>
          </cell>
          <cell r="E82">
            <v>1.0000000000000002</v>
          </cell>
          <cell r="F82">
            <v>0.03158881223988115</v>
          </cell>
          <cell r="G82">
            <v>0.34555243367056593</v>
          </cell>
          <cell r="H82">
            <v>0.0925287920821873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0.04544723496420136</v>
          </cell>
          <cell r="M82">
            <v>0.015358981240117189</v>
          </cell>
          <cell r="N82">
            <v>0.0009863357592840166</v>
          </cell>
          <cell r="O82">
            <v>0.00017964572383558257</v>
          </cell>
          <cell r="P82">
            <v>0.004815129126946082</v>
          </cell>
          <cell r="S82" t="str">
            <v>TAXDEPRL</v>
          </cell>
          <cell r="V82">
            <v>0.9999999999999999</v>
          </cell>
          <cell r="W82">
            <v>0.03158264451688538</v>
          </cell>
          <cell r="X82">
            <v>0.3454849644768776</v>
          </cell>
          <cell r="Y82">
            <v>0.09251072581384005</v>
          </cell>
          <cell r="Z82">
            <v>0.12138832185197035</v>
          </cell>
          <cell r="AA82">
            <v>0.10603233945654117</v>
          </cell>
          <cell r="AB82">
            <v>0.3574197889282422</v>
          </cell>
          <cell r="AC82">
            <v>0.045438361380919584</v>
          </cell>
          <cell r="AD82">
            <v>0.015355982395429173</v>
          </cell>
          <cell r="AE82">
            <v>0.0009861431769957719</v>
          </cell>
          <cell r="AF82">
            <v>0.0001796106479658861</v>
          </cell>
          <cell r="AG82">
            <v>0.005009439206303162</v>
          </cell>
        </row>
        <row r="83">
          <cell r="B83" t="str">
            <v>DITEXPMA</v>
          </cell>
          <cell r="E83">
            <v>1.0000000000000002</v>
          </cell>
          <cell r="F83">
            <v>0.047399051858883774</v>
          </cell>
          <cell r="G83">
            <v>0.49318713341513415</v>
          </cell>
          <cell r="H83">
            <v>0.1401085151481712</v>
          </cell>
          <cell r="I83">
            <v>0.16965080906750693</v>
          </cell>
          <cell r="J83">
            <v>0.1632330080518413</v>
          </cell>
          <cell r="K83">
            <v>0.13889580426384754</v>
          </cell>
          <cell r="L83">
            <v>0.02141556487354783</v>
          </cell>
          <cell r="M83">
            <v>0.006417801015665629</v>
          </cell>
          <cell r="N83">
            <v>0.00024210816007668627</v>
          </cell>
          <cell r="O83">
            <v>0</v>
          </cell>
          <cell r="P83">
            <v>-0.010898986787168033</v>
          </cell>
          <cell r="S83" t="str">
            <v>DITEXPMA</v>
          </cell>
          <cell r="V83">
            <v>1.0000000000000004</v>
          </cell>
          <cell r="W83">
            <v>0.03727869035750359</v>
          </cell>
          <cell r="X83">
            <v>0.40248738463481665</v>
          </cell>
          <cell r="Y83">
            <v>0.10610300910400412</v>
          </cell>
          <cell r="Z83">
            <v>0.146427583868867</v>
          </cell>
          <cell r="AA83">
            <v>0.13245151664288432</v>
          </cell>
          <cell r="AB83">
            <v>0.2839907960333496</v>
          </cell>
          <cell r="AC83">
            <v>0.03514479432505546</v>
          </cell>
          <cell r="AD83">
            <v>0.01397606722598269</v>
          </cell>
          <cell r="AE83">
            <v>0.000770544207294374</v>
          </cell>
          <cell r="AF83">
            <v>0</v>
          </cell>
          <cell r="AG83">
            <v>-0.012202802530890781</v>
          </cell>
        </row>
        <row r="84">
          <cell r="B84" t="str">
            <v>DITBALMA</v>
          </cell>
          <cell r="E84">
            <v>0.9999999999999998</v>
          </cell>
          <cell r="F84">
            <v>0.021042950071620672</v>
          </cell>
          <cell r="G84">
            <v>0.23422551629679803</v>
          </cell>
          <cell r="H84">
            <v>0.06020627383291313</v>
          </cell>
          <cell r="I84">
            <v>0.09905030149266893</v>
          </cell>
          <cell r="J84">
            <v>0.07348621468128574</v>
          </cell>
          <cell r="K84">
            <v>0.507929551930525</v>
          </cell>
          <cell r="L84">
            <v>0.06842615388561488</v>
          </cell>
          <cell r="M84">
            <v>0.025564086811383186</v>
          </cell>
          <cell r="N84">
            <v>0.0019128256095917325</v>
          </cell>
          <cell r="O84">
            <v>0.0008693912475808591</v>
          </cell>
          <cell r="P84">
            <v>0.00633703563268681</v>
          </cell>
          <cell r="S84" t="str">
            <v>DITBALMA</v>
          </cell>
          <cell r="V84">
            <v>1.0000000000000002</v>
          </cell>
          <cell r="W84">
            <v>0.021082242703550417</v>
          </cell>
          <cell r="X84">
            <v>0.23181717898437315</v>
          </cell>
          <cell r="Y84">
            <v>0.05964245991223187</v>
          </cell>
          <cell r="Z84">
            <v>0.09714231844214458</v>
          </cell>
          <cell r="AA84">
            <v>0.0723351976083616</v>
          </cell>
          <cell r="AB84">
            <v>0.509239038305564</v>
          </cell>
          <cell r="AC84">
            <v>0.06984372452750527</v>
          </cell>
          <cell r="AD84">
            <v>0.024807120833782982</v>
          </cell>
          <cell r="AE84">
            <v>0.0019186418981945103</v>
          </cell>
          <cell r="AF84">
            <v>5.3947011318563515E-05</v>
          </cell>
          <cell r="AG84">
            <v>0.009260448215117631</v>
          </cell>
        </row>
        <row r="85">
          <cell r="B85" t="str">
            <v>TAXDEPRMA</v>
          </cell>
          <cell r="E85">
            <v>0.9999999999999999</v>
          </cell>
          <cell r="F85">
            <v>0.03173134373016574</v>
          </cell>
          <cell r="G85">
            <v>0.3464101015733717</v>
          </cell>
          <cell r="H85">
            <v>0.09280807249121584</v>
          </cell>
          <cell r="I85">
            <v>0.12163751779050906</v>
          </cell>
          <cell r="J85">
            <v>0.10632311523910022</v>
          </cell>
          <cell r="K85">
            <v>0.356140861066051</v>
          </cell>
          <cell r="L85">
            <v>0.04529810627916386</v>
          </cell>
          <cell r="M85">
            <v>0.015314402551408843</v>
          </cell>
          <cell r="N85">
            <v>0.000979377623784755</v>
          </cell>
          <cell r="O85">
            <v>0.00017949031879201119</v>
          </cell>
          <cell r="P85">
            <v>0.004815129126946082</v>
          </cell>
          <cell r="S85" t="str">
            <v>TAXDEPRMA</v>
          </cell>
          <cell r="V85">
            <v>1.0000000000000002</v>
          </cell>
          <cell r="W85">
            <v>0.03172514817786307</v>
          </cell>
          <cell r="X85">
            <v>0.3463424649198243</v>
          </cell>
          <cell r="Y85">
            <v>0.09278995169330326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0.045289261813292805</v>
          </cell>
          <cell r="AD85">
            <v>0.01531141241072025</v>
          </cell>
          <cell r="AE85">
            <v>0.000979186400074098</v>
          </cell>
          <cell r="AF85">
            <v>0.00017945527326518587</v>
          </cell>
          <cell r="AG85">
            <v>0.005009439206303162</v>
          </cell>
        </row>
        <row r="86">
          <cell r="B86" t="str">
            <v>SCHMDEXP</v>
          </cell>
          <cell r="E86">
            <v>0.9999999999999998</v>
          </cell>
          <cell r="F86">
            <v>0.030938346247843303</v>
          </cell>
          <cell r="G86">
            <v>0.3346597104556119</v>
          </cell>
          <cell r="H86">
            <v>0.08297404235058915</v>
          </cell>
          <cell r="I86">
            <v>0.11737570353302852</v>
          </cell>
          <cell r="J86">
            <v>0.09686015950823894</v>
          </cell>
          <cell r="K86">
            <v>0.383082053662009</v>
          </cell>
          <cell r="L86">
            <v>0.04985678711347237</v>
          </cell>
          <cell r="M86">
            <v>0.020515544024789587</v>
          </cell>
          <cell r="N86">
            <v>0.0011133566374457058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0.03157262829355499</v>
          </cell>
          <cell r="X86">
            <v>0.3297945955875291</v>
          </cell>
          <cell r="Y86">
            <v>0.08552783319231053</v>
          </cell>
          <cell r="Z86">
            <v>0.11447425678931063</v>
          </cell>
          <cell r="AA86">
            <v>0.09726142671602123</v>
          </cell>
          <cell r="AB86">
            <v>0.38564401835901535</v>
          </cell>
          <cell r="AC86">
            <v>0.05182434520838693</v>
          </cell>
          <cell r="AD86">
            <v>0.017212830073289397</v>
          </cell>
          <cell r="AE86">
            <v>0.0011623225698925896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0.028194087161696548</v>
          </cell>
          <cell r="G87">
            <v>0.3384629059684845</v>
          </cell>
          <cell r="H87">
            <v>0.08401860254364142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0.04466953760468729</v>
          </cell>
          <cell r="M87">
            <v>0.01916394070679295</v>
          </cell>
          <cell r="N87">
            <v>0.001050705044965188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0.030091609904050676</v>
          </cell>
          <cell r="X87">
            <v>0.33452969652387987</v>
          </cell>
          <cell r="Y87">
            <v>0.08786603663020909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0.04554590719758581</v>
          </cell>
          <cell r="AD87">
            <v>0.01605746698108927</v>
          </cell>
          <cell r="AE87">
            <v>0.0010830536309650782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0.9999999999999999</v>
          </cell>
          <cell r="F88">
            <v>0.022981488587479885</v>
          </cell>
          <cell r="G88">
            <v>0.3353518340084107</v>
          </cell>
          <cell r="H88">
            <v>0.09185412881140233</v>
          </cell>
          <cell r="I88">
            <v>0.13407194997084745</v>
          </cell>
          <cell r="J88">
            <v>0.1132845111899841</v>
          </cell>
          <cell r="K88">
            <v>0.372097002559223</v>
          </cell>
          <cell r="L88">
            <v>0.04364359606263669</v>
          </cell>
          <cell r="M88">
            <v>0.020787438780863355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0.0263269321250915</v>
          </cell>
          <cell r="X88">
            <v>0.33778733334707867</v>
          </cell>
          <cell r="Y88">
            <v>0.09849447802425788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0.04405790951375228</v>
          </cell>
          <cell r="AD88">
            <v>0.015245330610535845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10"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9">
          <cell r="AL29" t="str">
            <v>WA</v>
          </cell>
        </row>
        <row r="33">
          <cell r="AP3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3 FERC 923"/>
      <sheetName val="2003 FERC non-923"/>
      <sheetName val="2002 FERC 923"/>
      <sheetName val="2002 FERC non-923"/>
      <sheetName val="2001 FERC Al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923 FSL"/>
      <sheetName val="FSL 923 Total FSL"/>
      <sheetName val="Outside Svcs 2001 Detai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ERC 923"/>
      <sheetName val="Summary  FERC Acct -non 923"/>
      <sheetName val="2002  (non 923) detail"/>
      <sheetName val="2002 FERC 923 detail"/>
      <sheetName val="Total Invoices &gt; 14,999 Non 923"/>
      <sheetName val="Tot Invoices &gt; 14,999 Acct 92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WASHINGTON</v>
          </cell>
          <cell r="AL15">
            <v>3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4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0.01883511511244429</v>
          </cell>
          <cell r="G4">
            <v>0.28768496133104643</v>
          </cell>
          <cell r="H4">
            <v>0.08774338877116374</v>
          </cell>
          <cell r="I4">
            <v>0</v>
          </cell>
          <cell r="J4">
            <v>0.12698851979841502</v>
          </cell>
          <cell r="K4">
            <v>0.3932287486874041</v>
          </cell>
          <cell r="L4">
            <v>0.06364241219314606</v>
          </cell>
          <cell r="M4">
            <v>0.018228181631654638</v>
          </cell>
          <cell r="N4">
            <v>0.0036486724747257482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0.01883511511244429</v>
          </cell>
          <cell r="X4">
            <v>0.28768496133104643</v>
          </cell>
          <cell r="Y4">
            <v>0.08774338877116374</v>
          </cell>
          <cell r="Z4">
            <v>0.14521670143006965</v>
          </cell>
          <cell r="AA4">
            <v>0.12698851979841502</v>
          </cell>
          <cell r="AB4">
            <v>0.3932287486874041</v>
          </cell>
          <cell r="AC4">
            <v>0.06364241219314606</v>
          </cell>
          <cell r="AD4">
            <v>0.018228181631654638</v>
          </cell>
          <cell r="AE4">
            <v>0.0036486724747257482</v>
          </cell>
          <cell r="AF4">
            <v>0</v>
          </cell>
          <cell r="AG4">
            <v>0</v>
          </cell>
        </row>
        <row r="5">
          <cell r="B5" t="str">
            <v>CAGE</v>
          </cell>
          <cell r="E5">
            <v>1.0000000000000002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0.15939075050722634</v>
          </cell>
          <cell r="K5">
            <v>0.7090239675115179</v>
          </cell>
          <cell r="L5">
            <v>0.10870602049160641</v>
          </cell>
          <cell r="M5">
            <v>0.022879261489649506</v>
          </cell>
          <cell r="N5">
            <v>0</v>
          </cell>
          <cell r="O5">
            <v>0</v>
          </cell>
          <cell r="P5">
            <v>0</v>
          </cell>
          <cell r="S5" t="str">
            <v>CAGE</v>
          </cell>
          <cell r="V5">
            <v>1</v>
          </cell>
          <cell r="W5">
            <v>0</v>
          </cell>
          <cell r="X5">
            <v>0</v>
          </cell>
          <cell r="Y5">
            <v>0</v>
          </cell>
          <cell r="Z5">
            <v>0.18227001199687584</v>
          </cell>
          <cell r="AA5">
            <v>0.15939075050722634</v>
          </cell>
          <cell r="AB5">
            <v>0.7090239675115179</v>
          </cell>
          <cell r="AC5">
            <v>0.10870602049160641</v>
          </cell>
          <cell r="AD5">
            <v>0.022879261489649506</v>
          </cell>
          <cell r="AE5">
            <v>0</v>
          </cell>
          <cell r="AF5">
            <v>0</v>
          </cell>
          <cell r="AG5">
            <v>0</v>
          </cell>
        </row>
        <row r="6">
          <cell r="B6" t="str">
            <v>CAGW</v>
          </cell>
          <cell r="E6">
            <v>0.9999999999999998</v>
          </cell>
          <cell r="F6">
            <v>0.046648869835422706</v>
          </cell>
          <cell r="G6">
            <v>0.7294456443538165</v>
          </cell>
          <cell r="H6">
            <v>0.22390548581076058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S6" t="str">
            <v>CAGW</v>
          </cell>
          <cell r="V6">
            <v>0.9999999999999998</v>
          </cell>
          <cell r="W6">
            <v>0.046648869835422706</v>
          </cell>
          <cell r="X6">
            <v>0.7294456443538165</v>
          </cell>
          <cell r="Y6">
            <v>0.22390548581076058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0.036134375799014046</v>
          </cell>
          <cell r="G7">
            <v>0.5519114931021956</v>
          </cell>
          <cell r="H7">
            <v>0.16833199929006262</v>
          </cell>
          <cell r="I7">
            <v>0</v>
          </cell>
          <cell r="J7">
            <v>0.2436221318087278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0.9999999999999999</v>
          </cell>
          <cell r="W7">
            <v>0.036134375799014046</v>
          </cell>
          <cell r="X7">
            <v>0.5519114931021956</v>
          </cell>
          <cell r="Y7">
            <v>0.16833199929006262</v>
          </cell>
          <cell r="Z7">
            <v>0.2436221318087278</v>
          </cell>
          <cell r="AA7">
            <v>0.2436221318087278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1.0000000000000002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0.8213689381002217</v>
          </cell>
          <cell r="L8">
            <v>0.13293509362098027</v>
          </cell>
          <cell r="M8">
            <v>0.03807468869014999</v>
          </cell>
          <cell r="N8">
            <v>0.0076212795886482256</v>
          </cell>
          <cell r="O8">
            <v>0</v>
          </cell>
          <cell r="P8">
            <v>0</v>
          </cell>
          <cell r="S8" t="str">
            <v>DGU</v>
          </cell>
          <cell r="V8">
            <v>1.0000000000000002</v>
          </cell>
          <cell r="W8">
            <v>0</v>
          </cell>
          <cell r="X8">
            <v>0</v>
          </cell>
          <cell r="Y8">
            <v>0</v>
          </cell>
          <cell r="Z8">
            <v>0.03807468869014999</v>
          </cell>
          <cell r="AA8">
            <v>0</v>
          </cell>
          <cell r="AB8">
            <v>0.8213689381002217</v>
          </cell>
          <cell r="AC8">
            <v>0.13293509362098027</v>
          </cell>
          <cell r="AD8">
            <v>0.03807468869014999</v>
          </cell>
          <cell r="AE8">
            <v>0.0076212795886482256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0.01898790762419245</v>
          </cell>
          <cell r="G9">
            <v>0.2927055547142994</v>
          </cell>
          <cell r="H9">
            <v>0.08861477001907796</v>
          </cell>
          <cell r="I9">
            <v>0</v>
          </cell>
          <cell r="J9">
            <v>0.12282276299022335</v>
          </cell>
          <cell r="K9">
            <v>0.39367636008569745</v>
          </cell>
          <cell r="L9">
            <v>0.061947349516305227</v>
          </cell>
          <cell r="M9">
            <v>0.01749975547273761</v>
          </cell>
          <cell r="N9">
            <v>0.003745539577466588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0.01898790762419245</v>
          </cell>
          <cell r="X9">
            <v>0.2927055547142994</v>
          </cell>
          <cell r="Y9">
            <v>0.08861477001907796</v>
          </cell>
          <cell r="Z9">
            <v>0.14032251846296095</v>
          </cell>
          <cell r="AA9">
            <v>0.12282276299022335</v>
          </cell>
          <cell r="AB9">
            <v>0.39367636008569745</v>
          </cell>
          <cell r="AC9">
            <v>0.061947349516305227</v>
          </cell>
          <cell r="AD9">
            <v>0.01749975547273761</v>
          </cell>
          <cell r="AE9">
            <v>0.003745539577466588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0.0183767375771998</v>
          </cell>
          <cell r="G10">
            <v>0.2726231811812876</v>
          </cell>
          <cell r="H10">
            <v>0.08512924502742107</v>
          </cell>
          <cell r="I10">
            <v>0</v>
          </cell>
          <cell r="J10">
            <v>0.13948579022299007</v>
          </cell>
          <cell r="K10">
            <v>0.3918859144925239</v>
          </cell>
          <cell r="L10">
            <v>0.06872760022366856</v>
          </cell>
          <cell r="M10">
            <v>0.02041346010840572</v>
          </cell>
          <cell r="N10">
            <v>0.003358071166503229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0.0183767375771998</v>
          </cell>
          <cell r="X10">
            <v>0.2726231811812876</v>
          </cell>
          <cell r="Y10">
            <v>0.08512924502742107</v>
          </cell>
          <cell r="Z10">
            <v>0.1598992503313958</v>
          </cell>
          <cell r="AA10">
            <v>0.13948579022299007</v>
          </cell>
          <cell r="AB10">
            <v>0.3918859144925239</v>
          </cell>
          <cell r="AC10">
            <v>0.06872760022366856</v>
          </cell>
          <cell r="AD10">
            <v>0.02041346010840572</v>
          </cell>
          <cell r="AE10">
            <v>0.003358071166503229</v>
          </cell>
          <cell r="AF10">
            <v>0</v>
          </cell>
          <cell r="AG10">
            <v>0</v>
          </cell>
        </row>
        <row r="11">
          <cell r="B11" t="str">
            <v>CAEE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0.0372024661143878</v>
          </cell>
          <cell r="K11">
            <v>0.8145075107415506</v>
          </cell>
          <cell r="L11">
            <v>0.14284551831854278</v>
          </cell>
          <cell r="M11">
            <v>0.005444504825518789</v>
          </cell>
          <cell r="N11">
            <v>0</v>
          </cell>
          <cell r="O11">
            <v>0</v>
          </cell>
          <cell r="P11">
            <v>0</v>
          </cell>
          <cell r="S11" t="str">
            <v>CAEE</v>
          </cell>
          <cell r="V11">
            <v>0.9999999999999999</v>
          </cell>
          <cell r="W11">
            <v>0</v>
          </cell>
          <cell r="X11">
            <v>0</v>
          </cell>
          <cell r="Y11">
            <v>0</v>
          </cell>
          <cell r="Z11">
            <v>0.04264697093990659</v>
          </cell>
          <cell r="AA11">
            <v>0.0372024661143878</v>
          </cell>
          <cell r="AB11">
            <v>0.8145075107415506</v>
          </cell>
          <cell r="AC11">
            <v>0.14284551831854278</v>
          </cell>
          <cell r="AD11">
            <v>0.005444504825518789</v>
          </cell>
          <cell r="AE11">
            <v>0</v>
          </cell>
          <cell r="AF11">
            <v>0</v>
          </cell>
          <cell r="AG11">
            <v>0</v>
          </cell>
        </row>
        <row r="12">
          <cell r="B12" t="str">
            <v>CAEW</v>
          </cell>
          <cell r="E12">
            <v>1</v>
          </cell>
          <cell r="F12">
            <v>0.04885751849771421</v>
          </cell>
          <cell r="G12">
            <v>0.7248126639189931</v>
          </cell>
          <cell r="H12">
            <v>0.22632981758329268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S12" t="str">
            <v>CAEW</v>
          </cell>
          <cell r="V12">
            <v>1</v>
          </cell>
          <cell r="W12">
            <v>0.04885751849771421</v>
          </cell>
          <cell r="X12">
            <v>0.7248126639189931</v>
          </cell>
          <cell r="Y12">
            <v>0.22632981758329268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0.9999999999999999</v>
          </cell>
          <cell r="F13">
            <v>0.03564042787029534</v>
          </cell>
          <cell r="G13">
            <v>0.5287340467177036</v>
          </cell>
          <cell r="H13">
            <v>0.16510235858278055</v>
          </cell>
          <cell r="I13">
            <v>0</v>
          </cell>
          <cell r="J13">
            <v>0.2705231668292204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0.9999999999999999</v>
          </cell>
          <cell r="W13">
            <v>0.03564042787029534</v>
          </cell>
          <cell r="X13">
            <v>0.5287340467177036</v>
          </cell>
          <cell r="Y13">
            <v>0.16510235858278055</v>
          </cell>
          <cell r="Z13">
            <v>0.2705231668292204</v>
          </cell>
          <cell r="AA13">
            <v>0.2705231668292204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0.8090380116724809</v>
          </cell>
          <cell r="L14">
            <v>0.14188629643395542</v>
          </cell>
          <cell r="M14">
            <v>0.04214304359177251</v>
          </cell>
          <cell r="N14">
            <v>0.0069326483017911325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0.04214304359177251</v>
          </cell>
          <cell r="AA14">
            <v>0</v>
          </cell>
          <cell r="AB14">
            <v>0.8090380116724809</v>
          </cell>
          <cell r="AC14">
            <v>0.14188629643395542</v>
          </cell>
          <cell r="AD14">
            <v>0.04214304359177251</v>
          </cell>
          <cell r="AE14">
            <v>0.0069326483017911325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0.9999999999999999</v>
          </cell>
          <cell r="F15">
            <v>0.024839077267163567</v>
          </cell>
          <cell r="G15">
            <v>0.27598515447148164</v>
          </cell>
          <cell r="H15">
            <v>0.07585292435360985</v>
          </cell>
          <cell r="I15">
            <v>0</v>
          </cell>
          <cell r="J15">
            <v>0.10228591537057406</v>
          </cell>
          <cell r="K15">
            <v>0.44049241791801597</v>
          </cell>
          <cell r="L15">
            <v>0.06419591451988639</v>
          </cell>
          <cell r="M15">
            <v>0.016338308065155932</v>
          </cell>
          <cell r="N15">
            <v>1.0288034112504866E-05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0.02474244213597729</v>
          </cell>
          <cell r="X15">
            <v>0.2747439767337067</v>
          </cell>
          <cell r="Y15">
            <v>0.07573328539990422</v>
          </cell>
          <cell r="Z15">
            <v>0.11864335531832083</v>
          </cell>
          <cell r="AA15">
            <v>0.10235977677759005</v>
          </cell>
          <cell r="AB15">
            <v>0.44190431419096315</v>
          </cell>
          <cell r="AC15">
            <v>0.06422250782048744</v>
          </cell>
          <cell r="AD15">
            <v>0.01628357854073079</v>
          </cell>
          <cell r="AE15">
            <v>1.011840064037474E-05</v>
          </cell>
          <cell r="AF15">
            <v>0</v>
          </cell>
          <cell r="AG15">
            <v>0</v>
          </cell>
        </row>
        <row r="16">
          <cell r="B16" t="str">
            <v>CACPE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0.20027578384985723</v>
          </cell>
          <cell r="K16">
            <v>0.6738627864348402</v>
          </cell>
          <cell r="L16">
            <v>0.09732618788262762</v>
          </cell>
          <cell r="M16">
            <v>0.028535241832675046</v>
          </cell>
          <cell r="N16">
            <v>0</v>
          </cell>
          <cell r="O16">
            <v>0</v>
          </cell>
          <cell r="P16">
            <v>0</v>
          </cell>
          <cell r="S16" t="str">
            <v>CACPE</v>
          </cell>
          <cell r="V16">
            <v>1.0000000000000002</v>
          </cell>
          <cell r="W16">
            <v>0</v>
          </cell>
          <cell r="X16">
            <v>0</v>
          </cell>
          <cell r="Y16">
            <v>0</v>
          </cell>
          <cell r="Z16">
            <v>0.22881102568253228</v>
          </cell>
          <cell r="AA16">
            <v>0.20027578384985723</v>
          </cell>
          <cell r="AB16">
            <v>0.6738627864348402</v>
          </cell>
          <cell r="AC16">
            <v>0.09732618788262762</v>
          </cell>
          <cell r="AD16">
            <v>0.028535241832675046</v>
          </cell>
          <cell r="AE16">
            <v>0</v>
          </cell>
          <cell r="AF16">
            <v>0</v>
          </cell>
          <cell r="AG16">
            <v>0</v>
          </cell>
        </row>
        <row r="17">
          <cell r="B17" t="str">
            <v>CACPW</v>
          </cell>
          <cell r="E17">
            <v>0.9999999999999999</v>
          </cell>
          <cell r="F17">
            <v>0.04591265361465887</v>
          </cell>
          <cell r="G17">
            <v>0.7309899711654244</v>
          </cell>
          <cell r="H17">
            <v>0.22309737521991654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S17" t="str">
            <v>CACPW</v>
          </cell>
          <cell r="V17">
            <v>0.9999999999999999</v>
          </cell>
          <cell r="W17">
            <v>0.04591265361465887</v>
          </cell>
          <cell r="X17">
            <v>0.7309899711654244</v>
          </cell>
          <cell r="Y17">
            <v>0.22309737521991654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0.9999999999999999</v>
          </cell>
          <cell r="F20">
            <v>0.024839077267163574</v>
          </cell>
          <cell r="G20">
            <v>0.27598515447148164</v>
          </cell>
          <cell r="H20">
            <v>0.07585292435360985</v>
          </cell>
          <cell r="I20">
            <v>0</v>
          </cell>
          <cell r="J20">
            <v>0.1022859153705741</v>
          </cell>
          <cell r="K20">
            <v>0.44049241791801597</v>
          </cell>
          <cell r="L20">
            <v>0.06419591451988639</v>
          </cell>
          <cell r="M20">
            <v>0.016338308065155932</v>
          </cell>
          <cell r="N20">
            <v>1.0288034112504866E-05</v>
          </cell>
          <cell r="O20">
            <v>0</v>
          </cell>
          <cell r="P20">
            <v>0</v>
          </cell>
          <cell r="S20" t="str">
            <v>GPS</v>
          </cell>
          <cell r="V20">
            <v>0.9999997817603399</v>
          </cell>
          <cell r="W20">
            <v>0.024742436736195122</v>
          </cell>
          <cell r="X20">
            <v>0.2747439167736746</v>
          </cell>
          <cell r="Y20">
            <v>0.07573326887189775</v>
          </cell>
          <cell r="Z20">
            <v>0.11864332942563528</v>
          </cell>
          <cell r="AA20">
            <v>0.10235975443862715</v>
          </cell>
          <cell r="AB20">
            <v>0.4419042177499158</v>
          </cell>
          <cell r="AC20">
            <v>0.06422249380458916</v>
          </cell>
          <cell r="AD20">
            <v>0.01628357498700814</v>
          </cell>
          <cell r="AE20">
            <v>1.0118398432138423E-05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0.9999999999999999</v>
          </cell>
          <cell r="F23">
            <v>0.025271441812212535</v>
          </cell>
          <cell r="G23">
            <v>0.28149966929709264</v>
          </cell>
          <cell r="H23">
            <v>0.07634473313688352</v>
          </cell>
          <cell r="I23">
            <v>0</v>
          </cell>
          <cell r="J23">
            <v>0.10050607632428506</v>
          </cell>
          <cell r="K23">
            <v>0.4391869355830774</v>
          </cell>
          <cell r="L23">
            <v>0.06071810732572348</v>
          </cell>
          <cell r="M23">
            <v>0.016465471951455646</v>
          </cell>
          <cell r="N23">
            <v>7.564569269672148E-06</v>
          </cell>
          <cell r="O23">
            <v>0</v>
          </cell>
          <cell r="P23">
            <v>0</v>
          </cell>
          <cell r="S23" t="str">
            <v>SNP</v>
          </cell>
          <cell r="V23">
            <v>0.999999626942555</v>
          </cell>
          <cell r="W23">
            <v>0.025018086904608147</v>
          </cell>
          <cell r="X23">
            <v>0.27817709123562157</v>
          </cell>
          <cell r="Y23">
            <v>0.07597953207937146</v>
          </cell>
          <cell r="Z23">
            <v>0.11715237887313976</v>
          </cell>
          <cell r="AA23">
            <v>0.1006202161722839</v>
          </cell>
          <cell r="AB23">
            <v>0.44268145498970585</v>
          </cell>
          <cell r="AC23">
            <v>0.06098380817695553</v>
          </cell>
          <cell r="AD23">
            <v>0.016532162700855856</v>
          </cell>
          <cell r="AE23">
            <v>7.274683152645251E-06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1.0000000000000002</v>
          </cell>
          <cell r="F24">
            <v>0.018819269306122783</v>
          </cell>
          <cell r="G24">
            <v>0.29532181605055724</v>
          </cell>
          <cell r="H24">
            <v>0.0895998898691741</v>
          </cell>
          <cell r="I24">
            <v>0</v>
          </cell>
          <cell r="J24">
            <v>0.12285754709026105</v>
          </cell>
          <cell r="K24">
            <v>0.39139107360138337</v>
          </cell>
          <cell r="L24">
            <v>0.06089772992992981</v>
          </cell>
          <cell r="M24">
            <v>0.01747542384691797</v>
          </cell>
          <cell r="N24">
            <v>0.003637250305653762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0.018819269306122783</v>
          </cell>
          <cell r="X24">
            <v>0.29532181605055724</v>
          </cell>
          <cell r="Y24">
            <v>0.0895998898691741</v>
          </cell>
          <cell r="Z24">
            <v>0.140332970937179</v>
          </cell>
          <cell r="AA24">
            <v>0.12285754709026105</v>
          </cell>
          <cell r="AB24">
            <v>0.39139107360138337</v>
          </cell>
          <cell r="AC24">
            <v>0.06089772992992981</v>
          </cell>
          <cell r="AD24">
            <v>0.01747542384691797</v>
          </cell>
          <cell r="AE24">
            <v>0.003637250305653762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1.0000000000000002</v>
          </cell>
          <cell r="F25">
            <v>0.018177829685619495</v>
          </cell>
          <cell r="G25">
            <v>0.2737745709172869</v>
          </cell>
          <cell r="H25">
            <v>0.08573206734712509</v>
          </cell>
          <cell r="I25">
            <v>0</v>
          </cell>
          <cell r="J25">
            <v>0.13973550480434396</v>
          </cell>
          <cell r="K25">
            <v>0.39121523607578756</v>
          </cell>
          <cell r="L25">
            <v>0.06765770093258267</v>
          </cell>
          <cell r="M25">
            <v>0.020388422827138233</v>
          </cell>
          <cell r="N25">
            <v>0.003318667410116135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0.018177829685619495</v>
          </cell>
          <cell r="X25">
            <v>0.2737745709172869</v>
          </cell>
          <cell r="Y25">
            <v>0.08573206734712509</v>
          </cell>
          <cell r="Z25">
            <v>0.1601239276314822</v>
          </cell>
          <cell r="AA25">
            <v>0.13973550480434396</v>
          </cell>
          <cell r="AB25">
            <v>0.39121523607578756</v>
          </cell>
          <cell r="AC25">
            <v>0.06765770093258267</v>
          </cell>
          <cell r="AD25">
            <v>0.020388422827138233</v>
          </cell>
          <cell r="AE25">
            <v>0.003318667410116135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0.9999999999999999</v>
          </cell>
          <cell r="F26">
            <v>0.018723273545685384</v>
          </cell>
          <cell r="G26">
            <v>0.30409544788188686</v>
          </cell>
          <cell r="H26">
            <v>0.09160872818685013</v>
          </cell>
          <cell r="I26">
            <v>0</v>
          </cell>
          <cell r="J26">
            <v>0.12476332558131584</v>
          </cell>
          <cell r="K26">
            <v>0.3822044465813904</v>
          </cell>
          <cell r="L26">
            <v>0.05739246840816529</v>
          </cell>
          <cell r="M26">
            <v>0.01779786904145179</v>
          </cell>
          <cell r="N26">
            <v>0.0034144407732542383</v>
          </cell>
          <cell r="O26">
            <v>0</v>
          </cell>
          <cell r="P26">
            <v>0</v>
          </cell>
          <cell r="S26" t="str">
            <v>SSCCH</v>
          </cell>
          <cell r="V26">
            <v>0.9999999999999998</v>
          </cell>
          <cell r="W26">
            <v>0.018723273545685384</v>
          </cell>
          <cell r="X26">
            <v>0.30409544788188686</v>
          </cell>
          <cell r="Y26">
            <v>0.09160872818685013</v>
          </cell>
          <cell r="Z26">
            <v>0.14256119462276762</v>
          </cell>
          <cell r="AA26">
            <v>0.12476332558131584</v>
          </cell>
          <cell r="AB26">
            <v>0.3822044465813904</v>
          </cell>
          <cell r="AC26">
            <v>0.05739246840816529</v>
          </cell>
          <cell r="AD26">
            <v>0.01779786904145179</v>
          </cell>
          <cell r="AE26">
            <v>0.0034144407732542383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0.017780896651477324</v>
          </cell>
          <cell r="G27">
            <v>0.2786297578922197</v>
          </cell>
          <cell r="H27">
            <v>0.08774293901933056</v>
          </cell>
          <cell r="I27">
            <v>0</v>
          </cell>
          <cell r="J27">
            <v>0.14191570461901773</v>
          </cell>
          <cell r="K27">
            <v>0.3870538925532408</v>
          </cell>
          <cell r="L27">
            <v>0.06330147130979986</v>
          </cell>
          <cell r="M27">
            <v>0.02045801335187463</v>
          </cell>
          <cell r="N27">
            <v>0.0031173246030393293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0.017780896651477324</v>
          </cell>
          <cell r="X27">
            <v>0.2786297578922197</v>
          </cell>
          <cell r="Y27">
            <v>0.08774293901933056</v>
          </cell>
          <cell r="Z27">
            <v>0.16237371797089237</v>
          </cell>
          <cell r="AA27">
            <v>0.14191570461901773</v>
          </cell>
          <cell r="AB27">
            <v>0.3870538925532408</v>
          </cell>
          <cell r="AC27">
            <v>0.06330147130979986</v>
          </cell>
          <cell r="AD27">
            <v>0.02045801335187463</v>
          </cell>
          <cell r="AE27">
            <v>0.0031173246030393293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0.9999999999999999</v>
          </cell>
          <cell r="F28">
            <v>0.01848767932213337</v>
          </cell>
          <cell r="G28">
            <v>0.29772902538447005</v>
          </cell>
          <cell r="H28">
            <v>0.09064228089497024</v>
          </cell>
          <cell r="I28">
            <v>0</v>
          </cell>
          <cell r="J28">
            <v>0.1290514203407413</v>
          </cell>
          <cell r="K28">
            <v>0.383416808074353</v>
          </cell>
          <cell r="L28">
            <v>0.05886971913357393</v>
          </cell>
          <cell r="M28">
            <v>0.0184629051190575</v>
          </cell>
          <cell r="N28">
            <v>0.0033401617307005113</v>
          </cell>
          <cell r="O28">
            <v>0</v>
          </cell>
          <cell r="P28">
            <v>0</v>
          </cell>
          <cell r="S28" t="str">
            <v>SSGCH</v>
          </cell>
          <cell r="V28">
            <v>0.9999999999999998</v>
          </cell>
          <cell r="W28">
            <v>0.01848767932213337</v>
          </cell>
          <cell r="X28">
            <v>0.29772902538447005</v>
          </cell>
          <cell r="Y28">
            <v>0.09064228089497024</v>
          </cell>
          <cell r="Z28">
            <v>0.1475143254597988</v>
          </cell>
          <cell r="AA28">
            <v>0.1290514203407413</v>
          </cell>
          <cell r="AB28">
            <v>0.383416808074353</v>
          </cell>
          <cell r="AC28">
            <v>0.05886971913357393</v>
          </cell>
          <cell r="AD28">
            <v>0.0184629051190575</v>
          </cell>
          <cell r="AE28">
            <v>0.0033401617307005113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0.018386423773281885</v>
          </cell>
          <cell r="G29">
            <v>0.2575213845287165</v>
          </cell>
          <cell r="H29">
            <v>0.08259886099718336</v>
          </cell>
          <cell r="I29">
            <v>0</v>
          </cell>
          <cell r="J29">
            <v>0.1130731171344851</v>
          </cell>
          <cell r="K29">
            <v>0.4345032677899376</v>
          </cell>
          <cell r="L29">
            <v>0.07325245530113444</v>
          </cell>
          <cell r="M29">
            <v>0.01629012419063254</v>
          </cell>
          <cell r="N29">
            <v>0.004374366284628486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0.9999999999999999</v>
          </cell>
          <cell r="W29">
            <v>0.018386423773281885</v>
          </cell>
          <cell r="X29">
            <v>0.2575213845287165</v>
          </cell>
          <cell r="Y29">
            <v>0.08259886099718336</v>
          </cell>
          <cell r="Z29">
            <v>0.12936324132511764</v>
          </cell>
          <cell r="AA29">
            <v>0.1130731171344851</v>
          </cell>
          <cell r="AB29">
            <v>0.4345032677899376</v>
          </cell>
          <cell r="AC29">
            <v>0.07325245530113444</v>
          </cell>
          <cell r="AD29">
            <v>0.01629012419063254</v>
          </cell>
          <cell r="AE29">
            <v>0.004374366284628486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0.01933267871792188</v>
          </cell>
          <cell r="G30">
            <v>0.2547796552010986</v>
          </cell>
          <cell r="H30">
            <v>0.08106317472831187</v>
          </cell>
          <cell r="I30">
            <v>0</v>
          </cell>
          <cell r="J30">
            <v>0.12959027660879854</v>
          </cell>
          <cell r="K30">
            <v>0.41007641796673394</v>
          </cell>
          <cell r="L30">
            <v>0.08172443314026827</v>
          </cell>
          <cell r="M30">
            <v>0.019532405955383712</v>
          </cell>
          <cell r="N30">
            <v>0.003900957681483237</v>
          </cell>
          <cell r="O30">
            <v>0</v>
          </cell>
          <cell r="P30">
            <v>0</v>
          </cell>
          <cell r="S30" t="str">
            <v>SSEP</v>
          </cell>
          <cell r="V30">
            <v>0.9999999999999998</v>
          </cell>
          <cell r="W30">
            <v>0.01933267871792188</v>
          </cell>
          <cell r="X30">
            <v>0.2547796552010986</v>
          </cell>
          <cell r="Y30">
            <v>0.08106317472831187</v>
          </cell>
          <cell r="Z30">
            <v>0.14912268256418226</v>
          </cell>
          <cell r="AA30">
            <v>0.12959027660879854</v>
          </cell>
          <cell r="AB30">
            <v>0.41007641796673394</v>
          </cell>
          <cell r="AC30">
            <v>0.08172443314026827</v>
          </cell>
          <cell r="AD30">
            <v>0.019532405955383712</v>
          </cell>
          <cell r="AE30">
            <v>0.003900957681483237</v>
          </cell>
          <cell r="AF30">
            <v>0</v>
          </cell>
          <cell r="AG30">
            <v>0</v>
          </cell>
        </row>
        <row r="31">
          <cell r="B31" t="str">
            <v>SSGP</v>
          </cell>
          <cell r="E31">
            <v>0.9999999999999999</v>
          </cell>
          <cell r="F31">
            <v>0.018622987509441885</v>
          </cell>
          <cell r="G31">
            <v>0.256835952196812</v>
          </cell>
          <cell r="H31">
            <v>0.0822149394299655</v>
          </cell>
          <cell r="I31">
            <v>0</v>
          </cell>
          <cell r="J31">
            <v>0.11720240700306347</v>
          </cell>
          <cell r="K31">
            <v>0.4283965553341367</v>
          </cell>
          <cell r="L31">
            <v>0.0753704497609179</v>
          </cell>
          <cell r="M31">
            <v>0.017100694631820332</v>
          </cell>
          <cell r="N31">
            <v>0.004256014133842174</v>
          </cell>
          <cell r="O31">
            <v>0</v>
          </cell>
          <cell r="P31">
            <v>0</v>
          </cell>
          <cell r="S31" t="str">
            <v>SSGP</v>
          </cell>
          <cell r="V31">
            <v>1</v>
          </cell>
          <cell r="W31">
            <v>0.018622987509441885</v>
          </cell>
          <cell r="X31">
            <v>0.256835952196812</v>
          </cell>
          <cell r="Y31">
            <v>0.0822149394299655</v>
          </cell>
          <cell r="Z31">
            <v>0.1343031016348838</v>
          </cell>
          <cell r="AA31">
            <v>0.11720240700306347</v>
          </cell>
          <cell r="AB31">
            <v>0.4283965553341367</v>
          </cell>
          <cell r="AC31">
            <v>0.0753704497609179</v>
          </cell>
          <cell r="AD31">
            <v>0.017100694631820332</v>
          </cell>
          <cell r="AE31">
            <v>0.004256014133842174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0.07968010329385357</v>
          </cell>
          <cell r="G32">
            <v>0.625645371880004</v>
          </cell>
          <cell r="H32">
            <v>0.14098910310196558</v>
          </cell>
          <cell r="I32">
            <v>0</v>
          </cell>
          <cell r="J32">
            <v>0.1536854217241769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0.07990034529115243</v>
          </cell>
          <cell r="X32">
            <v>0.6244145480129358</v>
          </cell>
          <cell r="Y32">
            <v>0.14204733245495957</v>
          </cell>
          <cell r="Z32">
            <v>0.15363777424095204</v>
          </cell>
          <cell r="AA32">
            <v>0.15363777424095204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0.9999999999999999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0.8717770616897255</v>
          </cell>
          <cell r="L33">
            <v>0.09361271801853131</v>
          </cell>
          <cell r="M33">
            <v>0.03461022029174311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0.9999999999999999</v>
          </cell>
          <cell r="W33">
            <v>0</v>
          </cell>
          <cell r="X33">
            <v>0</v>
          </cell>
          <cell r="Y33">
            <v>0</v>
          </cell>
          <cell r="Z33">
            <v>0.034656842549747026</v>
          </cell>
          <cell r="AA33">
            <v>0</v>
          </cell>
          <cell r="AB33">
            <v>0.8724417699816734</v>
          </cell>
          <cell r="AC33">
            <v>0.09290138746857943</v>
          </cell>
          <cell r="AD33">
            <v>0.034656842549747026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0.9999999999999999</v>
          </cell>
          <cell r="F34">
            <v>0.042443083068320335</v>
          </cell>
          <cell r="G34">
            <v>0.3332615972155943</v>
          </cell>
          <cell r="H34">
            <v>0.07510045754604719</v>
          </cell>
          <cell r="I34">
            <v>0</v>
          </cell>
          <cell r="J34">
            <v>0.08186338685547676</v>
          </cell>
          <cell r="K34">
            <v>0.4074088603848528</v>
          </cell>
          <cell r="L34">
            <v>0.043748169619806265</v>
          </cell>
          <cell r="M34">
            <v>0.01617444530990228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</v>
          </cell>
          <cell r="W34">
            <v>0.0420011467589215</v>
          </cell>
          <cell r="X34">
            <v>0.32823546599117187</v>
          </cell>
          <cell r="Y34">
            <v>0.07466990080473053</v>
          </cell>
          <cell r="Z34">
            <v>0.09720144802379724</v>
          </cell>
          <cell r="AA34">
            <v>0.08076263851043493</v>
          </cell>
          <cell r="AB34">
            <v>0.41382604452909344</v>
          </cell>
          <cell r="AC34">
            <v>0.0440659938922852</v>
          </cell>
          <cell r="AD34">
            <v>0.016438809513362317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1.0000000000000002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0.8213689381002217</v>
          </cell>
          <cell r="L35">
            <v>0.13293509362098027</v>
          </cell>
          <cell r="M35">
            <v>0.03807468869014999</v>
          </cell>
          <cell r="N35">
            <v>0.0076212795886482256</v>
          </cell>
          <cell r="O35">
            <v>0</v>
          </cell>
          <cell r="P35">
            <v>0</v>
          </cell>
          <cell r="S35" t="str">
            <v>DGUH</v>
          </cell>
          <cell r="V35">
            <v>1.0000000000000002</v>
          </cell>
          <cell r="W35">
            <v>0</v>
          </cell>
          <cell r="X35">
            <v>0</v>
          </cell>
          <cell r="Y35">
            <v>0</v>
          </cell>
          <cell r="Z35">
            <v>0.03807468869014999</v>
          </cell>
          <cell r="AA35">
            <v>0</v>
          </cell>
          <cell r="AB35">
            <v>0.8213689381002217</v>
          </cell>
          <cell r="AC35">
            <v>0.13293509362098027</v>
          </cell>
          <cell r="AD35">
            <v>0.03807468869014999</v>
          </cell>
          <cell r="AE35">
            <v>0.0076212795886482256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0.8090380116724809</v>
          </cell>
          <cell r="L36">
            <v>0.14188629643395542</v>
          </cell>
          <cell r="M36">
            <v>0.04214304359177251</v>
          </cell>
          <cell r="N36">
            <v>0.0069326483017911325</v>
          </cell>
          <cell r="O36">
            <v>0</v>
          </cell>
          <cell r="P36">
            <v>0</v>
          </cell>
          <cell r="S36" t="str">
            <v>DEUH</v>
          </cell>
          <cell r="V36">
            <v>1</v>
          </cell>
          <cell r="W36">
            <v>0</v>
          </cell>
          <cell r="X36">
            <v>0</v>
          </cell>
          <cell r="Y36">
            <v>0</v>
          </cell>
          <cell r="Z36">
            <v>0.04214304359177251</v>
          </cell>
          <cell r="AA36">
            <v>0</v>
          </cell>
          <cell r="AB36">
            <v>0.8090380116724809</v>
          </cell>
          <cell r="AC36">
            <v>0.14188629643395542</v>
          </cell>
          <cell r="AD36">
            <v>0.04214304359177251</v>
          </cell>
          <cell r="AE36">
            <v>0.0069326483017911325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0.03720246611438781</v>
          </cell>
          <cell r="K38">
            <v>0.8145075107415506</v>
          </cell>
          <cell r="L38">
            <v>0.1428455183185428</v>
          </cell>
          <cell r="M38">
            <v>0.005444504825518788</v>
          </cell>
          <cell r="N38">
            <v>0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0.9999999999999999</v>
          </cell>
          <cell r="W38">
            <v>0</v>
          </cell>
          <cell r="X38">
            <v>0</v>
          </cell>
          <cell r="Y38">
            <v>0</v>
          </cell>
          <cell r="Z38">
            <v>0.042646970939906596</v>
          </cell>
          <cell r="AA38">
            <v>0.03720246611438781</v>
          </cell>
          <cell r="AB38">
            <v>0.8145075107415506</v>
          </cell>
          <cell r="AC38">
            <v>0.14284551831854275</v>
          </cell>
          <cell r="AD38">
            <v>0.005444504825518789</v>
          </cell>
          <cell r="AE38">
            <v>0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0.027815951660299067</v>
          </cell>
          <cell r="G47">
            <v>0.33043521684963106</v>
          </cell>
          <cell r="H47">
            <v>0.07795600423108577</v>
          </cell>
          <cell r="I47">
            <v>0</v>
          </cell>
          <cell r="J47">
            <v>0.07053993038553856</v>
          </cell>
          <cell r="K47">
            <v>0.4460825165491617</v>
          </cell>
          <cell r="L47">
            <v>0.03831000420903535</v>
          </cell>
          <cell r="M47">
            <v>0.008860376115248446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0.9999999999999999</v>
          </cell>
          <cell r="W47">
            <v>0.027815951660299067</v>
          </cell>
          <cell r="X47">
            <v>0.33043521684963106</v>
          </cell>
          <cell r="Y47">
            <v>0.07795600423108577</v>
          </cell>
          <cell r="Z47">
            <v>0.079400306500787</v>
          </cell>
          <cell r="AA47">
            <v>0.07053993038553856</v>
          </cell>
          <cell r="AB47">
            <v>0.4460825165491617</v>
          </cell>
          <cell r="AC47">
            <v>0.03831000420903535</v>
          </cell>
          <cell r="AD47">
            <v>0.008860376115248446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0.6899430447111204</v>
          </cell>
          <cell r="H48">
            <v>0.16277079490950258</v>
          </cell>
          <cell r="I48">
            <v>0</v>
          </cell>
          <cell r="J48">
            <v>0.14728616037937692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0.054891190277514705</v>
          </cell>
          <cell r="X48">
            <v>0.6520712497632345</v>
          </cell>
          <cell r="Y48">
            <v>0.15383611223450275</v>
          </cell>
          <cell r="Z48">
            <v>0.13920144772474802</v>
          </cell>
          <cell r="AA48">
            <v>0.13920144772474802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0.9043687718343267</v>
          </cell>
          <cell r="L49">
            <v>0.07766807747479808</v>
          </cell>
          <cell r="M49">
            <v>0.01796315069087524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0.01796315069087524</v>
          </cell>
          <cell r="AA49">
            <v>0</v>
          </cell>
          <cell r="AB49">
            <v>0.9043687718343267</v>
          </cell>
          <cell r="AC49">
            <v>0.07766807747479808</v>
          </cell>
          <cell r="AD49">
            <v>0.01796315069087524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1.0002151518115852</v>
          </cell>
          <cell r="F53">
            <v>0.04843474370914289</v>
          </cell>
          <cell r="G53">
            <v>1.1178643155535468</v>
          </cell>
          <cell r="H53">
            <v>0.34322095125643487</v>
          </cell>
          <cell r="I53">
            <v>-0.00020590218481928533</v>
          </cell>
          <cell r="J53">
            <v>0.07118918615739227</v>
          </cell>
          <cell r="K53">
            <v>-0.13224438322989956</v>
          </cell>
          <cell r="L53">
            <v>-0.1808914880670613</v>
          </cell>
          <cell r="M53">
            <v>0.062266574971496194</v>
          </cell>
          <cell r="N53">
            <v>0.017711961022232603</v>
          </cell>
          <cell r="O53">
            <v>-0.3473367095616996</v>
          </cell>
          <cell r="P53">
            <v>0</v>
          </cell>
          <cell r="S53" t="str">
            <v>EXCTAX</v>
          </cell>
          <cell r="V53">
            <v>1.000216972407829</v>
          </cell>
          <cell r="W53">
            <v>0.049420886808257784</v>
          </cell>
          <cell r="X53">
            <v>1.1314328648393837</v>
          </cell>
          <cell r="Y53">
            <v>0.3444582835127359</v>
          </cell>
          <cell r="Z53">
            <v>0.13050141338294644</v>
          </cell>
          <cell r="AA53">
            <v>0.06775383660193482</v>
          </cell>
          <cell r="AB53">
            <v>-0.14231029349187285</v>
          </cell>
          <cell r="AC53">
            <v>-0.18209119851502886</v>
          </cell>
          <cell r="AD53">
            <v>0.06274757678101162</v>
          </cell>
          <cell r="AE53">
            <v>0.017832657294267654</v>
          </cell>
          <cell r="AF53">
            <v>-0.34902764142286075</v>
          </cell>
          <cell r="AG53">
            <v>0</v>
          </cell>
        </row>
        <row r="54">
          <cell r="B54" t="str">
            <v>INT</v>
          </cell>
          <cell r="E54">
            <v>0.9999999999999999</v>
          </cell>
          <cell r="F54">
            <v>0.025271441812212535</v>
          </cell>
          <cell r="G54">
            <v>0.28149966929709264</v>
          </cell>
          <cell r="H54">
            <v>0.07634473313688352</v>
          </cell>
          <cell r="I54">
            <v>0</v>
          </cell>
          <cell r="J54">
            <v>0.10050607632428506</v>
          </cell>
          <cell r="K54">
            <v>0.4391869355830774</v>
          </cell>
          <cell r="L54">
            <v>0.06071810732572348</v>
          </cell>
          <cell r="M54">
            <v>0.016465471951455646</v>
          </cell>
          <cell r="N54">
            <v>7.564569269672148E-06</v>
          </cell>
          <cell r="O54">
            <v>0</v>
          </cell>
          <cell r="P54">
            <v>0</v>
          </cell>
          <cell r="S54" t="str">
            <v>INT</v>
          </cell>
          <cell r="V54">
            <v>0.999999626942555</v>
          </cell>
          <cell r="W54">
            <v>0.025018086904608147</v>
          </cell>
          <cell r="X54">
            <v>0.27817709123562157</v>
          </cell>
          <cell r="Y54">
            <v>0.07597953207937146</v>
          </cell>
          <cell r="Z54">
            <v>0.11715237887313976</v>
          </cell>
          <cell r="AA54">
            <v>0.1006202161722839</v>
          </cell>
          <cell r="AB54">
            <v>0.44268145498970585</v>
          </cell>
          <cell r="AC54">
            <v>0.06098380817695553</v>
          </cell>
          <cell r="AD54">
            <v>0.016532162700855856</v>
          </cell>
          <cell r="AE54">
            <v>7.274683152645251E-06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0.020430513847173943</v>
          </cell>
          <cell r="G55">
            <v>0.41851545369806725</v>
          </cell>
          <cell r="H55">
            <v>0.03970293678898239</v>
          </cell>
          <cell r="I55">
            <v>0</v>
          </cell>
          <cell r="J55">
            <v>0.06587269653132609</v>
          </cell>
          <cell r="K55">
            <v>0.3422458110004189</v>
          </cell>
          <cell r="L55">
            <v>0.10130962506582879</v>
          </cell>
          <cell r="M55">
            <v>0.011922963068202704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0.020430513847173943</v>
          </cell>
          <cell r="X55">
            <v>0.41851545369806725</v>
          </cell>
          <cell r="Y55">
            <v>0.03970293678898239</v>
          </cell>
          <cell r="Z55">
            <v>0.07779565959952879</v>
          </cell>
          <cell r="AA55">
            <v>0.06587269653132609</v>
          </cell>
          <cell r="AB55">
            <v>0.3422458110004189</v>
          </cell>
          <cell r="AC55">
            <v>0.10130962506582879</v>
          </cell>
          <cell r="AD55">
            <v>0.011922963068202704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</v>
          </cell>
          <cell r="F58">
            <v>0.03360080501965884</v>
          </cell>
          <cell r="G58">
            <v>0.3903014030329767</v>
          </cell>
          <cell r="H58">
            <v>0.0960337278099594</v>
          </cell>
          <cell r="I58">
            <v>0</v>
          </cell>
          <cell r="J58">
            <v>0.06447173667684965</v>
          </cell>
          <cell r="K58">
            <v>0.37675371304144367</v>
          </cell>
          <cell r="L58">
            <v>0.0300169438079763</v>
          </cell>
          <cell r="M58">
            <v>0.00882167061113538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0.03360080501965884</v>
          </cell>
          <cell r="X58">
            <v>0.3903014030329767</v>
          </cell>
          <cell r="Y58">
            <v>0.0960337278099594</v>
          </cell>
          <cell r="Z58">
            <v>0.07329340728798503</v>
          </cell>
          <cell r="AA58">
            <v>0.06447173667684965</v>
          </cell>
          <cell r="AB58">
            <v>0.37675371304144367</v>
          </cell>
          <cell r="AC58">
            <v>0.0300169438079763</v>
          </cell>
          <cell r="AD58">
            <v>0.00882167061113538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DITBALMA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0.9999999999999999</v>
          </cell>
          <cell r="F61">
            <v>0.03287</v>
          </cell>
          <cell r="G61">
            <v>0.70976</v>
          </cell>
          <cell r="H61">
            <v>0.1418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0.00611</v>
          </cell>
          <cell r="S61" t="str">
            <v>ITC84</v>
          </cell>
          <cell r="V61">
            <v>0.9999999999999999</v>
          </cell>
          <cell r="W61">
            <v>0.03287</v>
          </cell>
          <cell r="X61">
            <v>0.70976</v>
          </cell>
          <cell r="Y61">
            <v>0.1418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0.00611</v>
          </cell>
        </row>
        <row r="62">
          <cell r="B62" t="str">
            <v>ITC85</v>
          </cell>
          <cell r="E62">
            <v>1</v>
          </cell>
          <cell r="F62">
            <v>0.0542</v>
          </cell>
          <cell r="G62">
            <v>0.6769</v>
          </cell>
          <cell r="H62">
            <v>0.1336</v>
          </cell>
          <cell r="I62">
            <v>0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0.0192</v>
          </cell>
          <cell r="S62" t="str">
            <v>ITC85</v>
          </cell>
          <cell r="V62">
            <v>1</v>
          </cell>
          <cell r="W62">
            <v>0.0542</v>
          </cell>
          <cell r="X62">
            <v>0.6769</v>
          </cell>
          <cell r="Y62">
            <v>0.1336</v>
          </cell>
          <cell r="Z62">
            <v>0.1161</v>
          </cell>
          <cell r="AA62">
            <v>0.1161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0.0192</v>
          </cell>
        </row>
        <row r="63">
          <cell r="B63" t="str">
            <v>ITC86</v>
          </cell>
          <cell r="E63">
            <v>0.9999999999999999</v>
          </cell>
          <cell r="F63">
            <v>0.04789</v>
          </cell>
          <cell r="G63">
            <v>0.64608</v>
          </cell>
          <cell r="H63">
            <v>0.13126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0.01977</v>
          </cell>
          <cell r="S63" t="str">
            <v>ITC86</v>
          </cell>
          <cell r="V63">
            <v>1</v>
          </cell>
          <cell r="W63">
            <v>0.04789</v>
          </cell>
          <cell r="X63">
            <v>0.64608</v>
          </cell>
          <cell r="Y63">
            <v>0.13126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0.01977</v>
          </cell>
        </row>
        <row r="64">
          <cell r="B64" t="str">
            <v>ITC88</v>
          </cell>
          <cell r="E64">
            <v>1</v>
          </cell>
          <cell r="F64">
            <v>0.0427</v>
          </cell>
          <cell r="G64">
            <v>0.612</v>
          </cell>
          <cell r="H64">
            <v>0.1496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0.0286</v>
          </cell>
          <cell r="S64" t="str">
            <v>ITC88</v>
          </cell>
          <cell r="V64">
            <v>1</v>
          </cell>
          <cell r="W64">
            <v>0.0427</v>
          </cell>
          <cell r="X64">
            <v>0.612</v>
          </cell>
          <cell r="Y64">
            <v>0.1496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0.0286</v>
          </cell>
        </row>
        <row r="65">
          <cell r="B65" t="str">
            <v>ITC89</v>
          </cell>
          <cell r="E65">
            <v>1</v>
          </cell>
          <cell r="F65">
            <v>0.048806</v>
          </cell>
          <cell r="G65">
            <v>0.563558</v>
          </cell>
          <cell r="H65">
            <v>0.152688</v>
          </cell>
          <cell r="I65">
            <v>0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0.028172</v>
          </cell>
          <cell r="S65" t="str">
            <v>ITC89</v>
          </cell>
          <cell r="V65">
            <v>1</v>
          </cell>
          <cell r="W65">
            <v>0.048806</v>
          </cell>
          <cell r="X65">
            <v>0.563558</v>
          </cell>
          <cell r="Y65">
            <v>0.152688</v>
          </cell>
          <cell r="Z65">
            <v>0.206776</v>
          </cell>
          <cell r="AA65">
            <v>0.206776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0.028172</v>
          </cell>
        </row>
        <row r="66">
          <cell r="B66" t="str">
            <v>ITC90</v>
          </cell>
          <cell r="E66">
            <v>1</v>
          </cell>
          <cell r="F66">
            <v>0.015047</v>
          </cell>
          <cell r="G66">
            <v>0.159356</v>
          </cell>
          <cell r="H66">
            <v>0.039132</v>
          </cell>
          <cell r="I66">
            <v>0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0.00386</v>
          </cell>
          <cell r="S66" t="str">
            <v>ITC90</v>
          </cell>
          <cell r="V66">
            <v>1</v>
          </cell>
          <cell r="W66">
            <v>0.015047</v>
          </cell>
          <cell r="X66">
            <v>0.159356</v>
          </cell>
          <cell r="Y66">
            <v>0.039132</v>
          </cell>
          <cell r="Z66">
            <v>0.173435</v>
          </cell>
          <cell r="AA66">
            <v>0.038051</v>
          </cell>
          <cell r="AB66">
            <v>0.469355</v>
          </cell>
          <cell r="AC66">
            <v>0.139815</v>
          </cell>
          <cell r="AD66">
            <v>0.135384</v>
          </cell>
          <cell r="AE66">
            <v>0</v>
          </cell>
          <cell r="AF66">
            <v>0</v>
          </cell>
          <cell r="AG66">
            <v>0.00386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0.011592805550412215</v>
          </cell>
          <cell r="G69">
            <v>0.18127593688880195</v>
          </cell>
          <cell r="H69">
            <v>0.05564317502633642</v>
          </cell>
          <cell r="I69">
            <v>0</v>
          </cell>
          <cell r="J69">
            <v>0.11978062450042065</v>
          </cell>
          <cell r="K69">
            <v>0.5328226151668564</v>
          </cell>
          <cell r="L69">
            <v>0.08169125173532787</v>
          </cell>
          <cell r="M69">
            <v>0.017193546178919557</v>
          </cell>
          <cell r="N69">
            <v>4.4952925211430996E-08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0.01147351770709677</v>
          </cell>
          <cell r="X69">
            <v>0.17941072412654496</v>
          </cell>
          <cell r="Y69">
            <v>0.055070649411855965</v>
          </cell>
          <cell r="Z69">
            <v>0.13743981101886868</v>
          </cell>
          <cell r="AA69">
            <v>0.12018781580068322</v>
          </cell>
          <cell r="AB69">
            <v>0.5346360546917711</v>
          </cell>
          <cell r="AC69">
            <v>0.08196924304386251</v>
          </cell>
          <cell r="AD69">
            <v>0.01725199521818545</v>
          </cell>
          <cell r="AE69">
            <v>0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0.016990569416760082</v>
          </cell>
          <cell r="G70">
            <v>0.27041915585172177</v>
          </cell>
          <cell r="H70">
            <v>0.08252467873291391</v>
          </cell>
          <cell r="I70">
            <v>0</v>
          </cell>
          <cell r="J70">
            <v>0.12621323300172513</v>
          </cell>
          <cell r="K70">
            <v>0.4244766390898627</v>
          </cell>
          <cell r="L70">
            <v>0.06135659460929732</v>
          </cell>
          <cell r="M70">
            <v>0.017982828762203137</v>
          </cell>
          <cell r="N70">
            <v>3.630053551604505E-05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0.016816988947413725</v>
          </cell>
          <cell r="X70">
            <v>0.2676600304932608</v>
          </cell>
          <cell r="Y70">
            <v>0.08168293352414603</v>
          </cell>
          <cell r="Z70">
            <v>0.14505824122550456</v>
          </cell>
          <cell r="AA70">
            <v>0.12696788923811655</v>
          </cell>
          <cell r="AB70">
            <v>0.4270249933203952</v>
          </cell>
          <cell r="AC70">
            <v>0.06172226817271268</v>
          </cell>
          <cell r="AD70">
            <v>0.018090351987388002</v>
          </cell>
          <cell r="AE70">
            <v>3.454431656719746E-05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</v>
          </cell>
          <cell r="F71">
            <v>0.01544819848118352</v>
          </cell>
          <cell r="G71">
            <v>0.24156225219757266</v>
          </cell>
          <cell r="H71">
            <v>0.0741482172348079</v>
          </cell>
          <cell r="I71">
            <v>0</v>
          </cell>
          <cell r="J71">
            <v>0.1066085565297196</v>
          </cell>
          <cell r="K71">
            <v>0.47422282629204043</v>
          </cell>
          <cell r="L71">
            <v>0.07270697563835468</v>
          </cell>
          <cell r="M71">
            <v>0.015302801662678363</v>
          </cell>
          <cell r="N71">
            <v>1.7196364270471361E-07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1.0000000000000004</v>
          </cell>
          <cell r="W71">
            <v>0.015268786573631279</v>
          </cell>
          <cell r="X71">
            <v>0.23875688115850782</v>
          </cell>
          <cell r="Y71">
            <v>0.07328710712368035</v>
          </cell>
          <cell r="Z71">
            <v>0.12261192950437133</v>
          </cell>
          <cell r="AA71">
            <v>0.1072211893263926</v>
          </cell>
          <cell r="AB71">
            <v>0.4769500937157819</v>
          </cell>
          <cell r="AC71">
            <v>0.07312507394913016</v>
          </cell>
          <cell r="AD71">
            <v>0.015390740177978732</v>
          </cell>
          <cell r="AE71">
            <v>1.2797489730369917E-07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0.9999999999999999</v>
          </cell>
          <cell r="F72">
            <v>0.035994485511622897</v>
          </cell>
          <cell r="G72">
            <v>0.5628436609470103</v>
          </cell>
          <cell r="H72">
            <v>0.17276651703292606</v>
          </cell>
          <cell r="I72">
            <v>0</v>
          </cell>
          <cell r="J72">
            <v>0.03640410409843086</v>
          </cell>
          <cell r="K72">
            <v>0.1619377676523428</v>
          </cell>
          <cell r="L72">
            <v>0.024827948130673884</v>
          </cell>
          <cell r="M72">
            <v>0.005225516626993104</v>
          </cell>
          <cell r="N72">
            <v>0</v>
          </cell>
          <cell r="O72">
            <v>0</v>
          </cell>
          <cell r="P72">
            <v>0</v>
          </cell>
          <cell r="S72" t="str">
            <v>SNPPH</v>
          </cell>
          <cell r="V72">
            <v>0.9999999999999999</v>
          </cell>
          <cell r="W72">
            <v>0.036266573438915074</v>
          </cell>
          <cell r="X72">
            <v>0.567098283923832</v>
          </cell>
          <cell r="Y72">
            <v>0.17407248606837175</v>
          </cell>
          <cell r="Z72">
            <v>0.040566498082866526</v>
          </cell>
          <cell r="AA72">
            <v>0.035474428865396035</v>
          </cell>
          <cell r="AB72">
            <v>0.15780225778037146</v>
          </cell>
          <cell r="AC72">
            <v>0.024193900705643156</v>
          </cell>
          <cell r="AD72">
            <v>0.005092069217470491</v>
          </cell>
          <cell r="AE72">
            <v>0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0.018835115112444293</v>
          </cell>
          <cell r="G73">
            <v>0.28768496133104643</v>
          </cell>
          <cell r="H73">
            <v>0.08774338877116374</v>
          </cell>
          <cell r="I73">
            <v>0</v>
          </cell>
          <cell r="J73">
            <v>0.12698851979841502</v>
          </cell>
          <cell r="K73">
            <v>0.3932287486874041</v>
          </cell>
          <cell r="L73">
            <v>0.06364241219314606</v>
          </cell>
          <cell r="M73">
            <v>0.01822818163165464</v>
          </cell>
          <cell r="N73">
            <v>0.003648672474725748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0.018835115112444293</v>
          </cell>
          <cell r="X73">
            <v>0.28768496133104643</v>
          </cell>
          <cell r="Y73">
            <v>0.08774338877116374</v>
          </cell>
          <cell r="Z73">
            <v>0.14521670143006965</v>
          </cell>
          <cell r="AA73">
            <v>0.12698851979841502</v>
          </cell>
          <cell r="AB73">
            <v>0.3932287486874041</v>
          </cell>
          <cell r="AC73">
            <v>0.06364241219314606</v>
          </cell>
          <cell r="AD73">
            <v>0.01822818163165464</v>
          </cell>
          <cell r="AE73">
            <v>0.003648672474725748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0.02939953724816267</v>
          </cell>
          <cell r="G74">
            <v>0.4597155782446039</v>
          </cell>
          <cell r="H74">
            <v>0.14111078041724062</v>
          </cell>
          <cell r="I74">
            <v>0</v>
          </cell>
          <cell r="J74">
            <v>0.05895309658026463</v>
          </cell>
          <cell r="K74">
            <v>0.2621614039025746</v>
          </cell>
          <cell r="L74">
            <v>0.040195619296393106</v>
          </cell>
          <cell r="M74">
            <v>0.008462243310807957</v>
          </cell>
          <cell r="N74">
            <v>1.7409999525589066E-06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0.9999999999999997</v>
          </cell>
          <cell r="W74">
            <v>0.026302208917698737</v>
          </cell>
          <cell r="X74">
            <v>0.41128328490618105</v>
          </cell>
          <cell r="Y74">
            <v>0.12624438240273042</v>
          </cell>
          <cell r="Z74">
            <v>0.07951506139099594</v>
          </cell>
          <cell r="AA74">
            <v>0.06953401260519067</v>
          </cell>
          <cell r="AB74">
            <v>0.3092401496587121</v>
          </cell>
          <cell r="AC74">
            <v>0.04741341090134509</v>
          </cell>
          <cell r="AD74">
            <v>0.009981048785805273</v>
          </cell>
          <cell r="AE74">
            <v>1.5018223364127652E-06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0.9999999999999999</v>
          </cell>
          <cell r="F75">
            <v>0.022066133964028727</v>
          </cell>
          <cell r="G75">
            <v>0.30689853322932376</v>
          </cell>
          <cell r="H75">
            <v>0.08506357712264197</v>
          </cell>
          <cell r="I75">
            <v>0</v>
          </cell>
          <cell r="J75">
            <v>0.10051379460465155</v>
          </cell>
          <cell r="K75">
            <v>0.3984683775981864</v>
          </cell>
          <cell r="L75">
            <v>0.06472043514313976</v>
          </cell>
          <cell r="M75">
            <v>0.022265649668294137</v>
          </cell>
          <cell r="N75">
            <v>3.4986697336157128E-06</v>
          </cell>
          <cell r="O75">
            <v>0</v>
          </cell>
          <cell r="P75">
            <v>0</v>
          </cell>
          <cell r="S75" t="str">
            <v>SNPG</v>
          </cell>
          <cell r="V75">
            <v>0.999994787347744</v>
          </cell>
          <cell r="W75">
            <v>0.021758302198343064</v>
          </cell>
          <cell r="X75">
            <v>0.30317658422410926</v>
          </cell>
          <cell r="Y75">
            <v>0.08756991176091196</v>
          </cell>
          <cell r="Z75">
            <v>0.12141841016379332</v>
          </cell>
          <cell r="AA75">
            <v>0.10043235095497954</v>
          </cell>
          <cell r="AB75">
            <v>0.40141793856759833</v>
          </cell>
          <cell r="AC75">
            <v>0.06465021059292828</v>
          </cell>
          <cell r="AD75">
            <v>0.02098605920881377</v>
          </cell>
          <cell r="AE75">
            <v>3.4298400597717003E-06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0.026455640668253247</v>
          </cell>
          <cell r="G76">
            <v>0.31623185328403514</v>
          </cell>
          <cell r="H76">
            <v>0.08542177257794764</v>
          </cell>
          <cell r="I76">
            <v>0</v>
          </cell>
          <cell r="J76">
            <v>0.09022594045697788</v>
          </cell>
          <cell r="K76">
            <v>0.4104180144503331</v>
          </cell>
          <cell r="L76">
            <v>0.05663277466099952</v>
          </cell>
          <cell r="M76">
            <v>0.014607252147981604</v>
          </cell>
          <cell r="N76">
            <v>6.7517534718299675E-06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0.026284157341523912</v>
          </cell>
          <cell r="X76">
            <v>0.3116617832709277</v>
          </cell>
          <cell r="Y76">
            <v>0.08507141002250658</v>
          </cell>
          <cell r="Z76">
            <v>0.10580513947957344</v>
          </cell>
          <cell r="AA76">
            <v>0.09117700369043172</v>
          </cell>
          <cell r="AB76">
            <v>0.4137853711273047</v>
          </cell>
          <cell r="AC76">
            <v>0.05738527567381294</v>
          </cell>
          <cell r="AD76">
            <v>0.01462813578914173</v>
          </cell>
          <cell r="AE76">
            <v>6.863084350923265E-06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0.01876548405681879</v>
          </cell>
          <cell r="G77">
            <v>0.2853969616565695</v>
          </cell>
          <cell r="H77">
            <v>0.08734628033011306</v>
          </cell>
          <cell r="I77">
            <v>0</v>
          </cell>
          <cell r="J77">
            <v>0.12888695081911578</v>
          </cell>
          <cell r="K77">
            <v>0.3930247618963201</v>
          </cell>
          <cell r="L77">
            <v>0.06441489117257637</v>
          </cell>
          <cell r="M77">
            <v>0.018560142156488605</v>
          </cell>
          <cell r="N77">
            <v>0.003604527911997795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0.01876548405681879</v>
          </cell>
          <cell r="X77">
            <v>0.2853969616565695</v>
          </cell>
          <cell r="Y77">
            <v>0.08734628033011306</v>
          </cell>
          <cell r="Z77">
            <v>0.14744709297560438</v>
          </cell>
          <cell r="AA77">
            <v>0.12888695081911578</v>
          </cell>
          <cell r="AB77">
            <v>0.3930247618963201</v>
          </cell>
          <cell r="AC77">
            <v>0.06441489117257637</v>
          </cell>
          <cell r="AD77">
            <v>0.018560142156488605</v>
          </cell>
          <cell r="AE77">
            <v>0.003604527911997795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0.01875318580514766</v>
          </cell>
          <cell r="G78">
            <v>0.2849928546734511</v>
          </cell>
          <cell r="H78">
            <v>0.08727614295383891</v>
          </cell>
          <cell r="I78">
            <v>0</v>
          </cell>
          <cell r="J78">
            <v>0.12922225210477237</v>
          </cell>
          <cell r="K78">
            <v>0.3929887337064297</v>
          </cell>
          <cell r="L78">
            <v>0.06455132657218864</v>
          </cell>
          <cell r="M78">
            <v>0.01861877309411571</v>
          </cell>
          <cell r="N78">
            <v>0.0035967310900558696</v>
          </cell>
          <cell r="O78">
            <v>0</v>
          </cell>
          <cell r="P78">
            <v>0</v>
          </cell>
          <cell r="S78" t="str">
            <v>TROJD</v>
          </cell>
          <cell r="V78">
            <v>0.9999999999999999</v>
          </cell>
          <cell r="W78">
            <v>0.01875318580514766</v>
          </cell>
          <cell r="X78">
            <v>0.2849928546734511</v>
          </cell>
          <cell r="Y78">
            <v>0.08727614295383891</v>
          </cell>
          <cell r="Z78">
            <v>0.1478410251988881</v>
          </cell>
          <cell r="AA78">
            <v>0.12922225210477237</v>
          </cell>
          <cell r="AB78">
            <v>0.3929887337064297</v>
          </cell>
          <cell r="AC78">
            <v>0.06455132657218864</v>
          </cell>
          <cell r="AD78">
            <v>0.01861877309411571</v>
          </cell>
          <cell r="AE78">
            <v>0.0035967310900558696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1.0001933246705523</v>
          </cell>
          <cell r="F79">
            <v>0.05037346235890485</v>
          </cell>
          <cell r="G79">
            <v>1.1108273378695395</v>
          </cell>
          <cell r="H79">
            <v>0.3158162669389363</v>
          </cell>
          <cell r="I79">
            <v>-0.00017713267045284313</v>
          </cell>
          <cell r="J79">
            <v>0.07097292405195212</v>
          </cell>
          <cell r="K79">
            <v>-0.076633024847508</v>
          </cell>
          <cell r="L79">
            <v>-0.1700133975896043</v>
          </cell>
          <cell r="M79">
            <v>0.05907414297338841</v>
          </cell>
          <cell r="N79">
            <v>0.01702946197974685</v>
          </cell>
          <cell r="O79">
            <v>-0.3766100856155652</v>
          </cell>
          <cell r="P79">
            <v>-0.0006437634492381091</v>
          </cell>
          <cell r="S79" t="str">
            <v>IBT</v>
          </cell>
          <cell r="V79">
            <v>1.0001905123412858</v>
          </cell>
          <cell r="W79">
            <v>0.05014974166642893</v>
          </cell>
          <cell r="X79">
            <v>1.098843162972203</v>
          </cell>
          <cell r="Y79">
            <v>0.3099987856241132</v>
          </cell>
          <cell r="Z79">
            <v>0.12413550563410997</v>
          </cell>
          <cell r="AA79">
            <v>0.06584490807062397</v>
          </cell>
          <cell r="AB79">
            <v>-0.08730554440021622</v>
          </cell>
          <cell r="AC79">
            <v>-0.1682112222881022</v>
          </cell>
          <cell r="AD79">
            <v>0.05829059756348599</v>
          </cell>
          <cell r="AE79">
            <v>0.016816944782031093</v>
          </cell>
          <cell r="AF79">
            <v>-0.34370038623019217</v>
          </cell>
          <cell r="AG79">
            <v>-0.000536475419090049</v>
          </cell>
        </row>
        <row r="80">
          <cell r="B80" t="str">
            <v>DITEXPRL</v>
          </cell>
          <cell r="E80">
            <v>1</v>
          </cell>
          <cell r="F80">
            <v>0.03203164514965922</v>
          </cell>
          <cell r="G80">
            <v>0.3755428182605778</v>
          </cell>
          <cell r="H80">
            <v>0.09945190786080214</v>
          </cell>
          <cell r="I80">
            <v>0</v>
          </cell>
          <cell r="J80">
            <v>0.13544101205887216</v>
          </cell>
          <cell r="K80">
            <v>0.2694380611907636</v>
          </cell>
          <cell r="L80">
            <v>0.05203142918667715</v>
          </cell>
          <cell r="M80">
            <v>0.013701129768087055</v>
          </cell>
          <cell r="N80">
            <v>0.003272903343732942</v>
          </cell>
          <cell r="O80">
            <v>-6.0187944132567474E-05</v>
          </cell>
          <cell r="P80">
            <v>0.019149281124960563</v>
          </cell>
          <cell r="S80" t="str">
            <v>DITEXPRL</v>
          </cell>
          <cell r="V80">
            <v>1</v>
          </cell>
          <cell r="W80">
            <v>0.03203164514965922</v>
          </cell>
          <cell r="X80">
            <v>0.3755428182605778</v>
          </cell>
          <cell r="Y80">
            <v>0.09945190786080214</v>
          </cell>
          <cell r="Z80">
            <v>0.1491421418269592</v>
          </cell>
          <cell r="AA80">
            <v>0.13544101205887216</v>
          </cell>
          <cell r="AB80">
            <v>0.2694380611907636</v>
          </cell>
          <cell r="AC80">
            <v>0.05203142918667715</v>
          </cell>
          <cell r="AD80">
            <v>0.013701129768087055</v>
          </cell>
          <cell r="AE80">
            <v>0.003272903343732942</v>
          </cell>
          <cell r="AF80">
            <v>-6.0187944132567474E-05</v>
          </cell>
          <cell r="AG80">
            <v>0.019149281124960563</v>
          </cell>
        </row>
        <row r="81">
          <cell r="B81" t="str">
            <v>DITBALRL</v>
          </cell>
          <cell r="E81">
            <v>1.0000000003060614</v>
          </cell>
          <cell r="F81">
            <v>0.022553492642364732</v>
          </cell>
          <cell r="G81">
            <v>0.25260716047023035</v>
          </cell>
          <cell r="H81">
            <v>0.06295514517109235</v>
          </cell>
          <cell r="I81">
            <v>0</v>
          </cell>
          <cell r="J81">
            <v>0.08543247744542092</v>
          </cell>
          <cell r="K81">
            <v>0.48508354300570766</v>
          </cell>
          <cell r="L81">
            <v>0.06871992613073519</v>
          </cell>
          <cell r="M81">
            <v>0.02421409195491796</v>
          </cell>
          <cell r="N81">
            <v>0.002122790851343873</v>
          </cell>
          <cell r="O81">
            <v>6.073266196413132E-05</v>
          </cell>
          <cell r="P81">
            <v>-0.003749360027715909</v>
          </cell>
          <cell r="S81" t="str">
            <v>DITBALRL</v>
          </cell>
          <cell r="V81">
            <v>0.9999999997579218</v>
          </cell>
          <cell r="W81">
            <v>0.022841783216120442</v>
          </cell>
          <cell r="X81">
            <v>0.25634753419941325</v>
          </cell>
          <cell r="Y81">
            <v>0.06406590531770172</v>
          </cell>
          <cell r="Z81">
            <v>0.11084746175931726</v>
          </cell>
          <cell r="AA81">
            <v>0.08695448247756939</v>
          </cell>
          <cell r="AB81">
            <v>0.4784970567600826</v>
          </cell>
          <cell r="AC81">
            <v>0.06820935600788185</v>
          </cell>
          <cell r="AD81">
            <v>0.023892979281747877</v>
          </cell>
          <cell r="AE81">
            <v>0.0021577905966677275</v>
          </cell>
          <cell r="AF81">
            <v>5.704514513288867E-05</v>
          </cell>
          <cell r="AG81">
            <v>-0.0030239332443958997</v>
          </cell>
        </row>
        <row r="82">
          <cell r="B82" t="str">
            <v>TAXDEPRL</v>
          </cell>
          <cell r="E82">
            <v>1</v>
          </cell>
          <cell r="F82">
            <v>0.02940802094240359</v>
          </cell>
          <cell r="G82">
            <v>0.30989074821855017</v>
          </cell>
          <cell r="H82">
            <v>0.08286750848603973</v>
          </cell>
          <cell r="I82">
            <v>0</v>
          </cell>
          <cell r="J82">
            <v>0.10822707634245356</v>
          </cell>
          <cell r="K82">
            <v>0.3952735995489503</v>
          </cell>
          <cell r="L82">
            <v>0.05493906747816039</v>
          </cell>
          <cell r="M82">
            <v>0.017313803463300175</v>
          </cell>
          <cell r="N82">
            <v>0.0020498525831638076</v>
          </cell>
          <cell r="O82">
            <v>3.0322936978225173E-05</v>
          </cell>
          <cell r="P82">
            <v>0</v>
          </cell>
          <cell r="S82" t="str">
            <v>TAXDEPRL</v>
          </cell>
          <cell r="V82">
            <v>1</v>
          </cell>
          <cell r="W82">
            <v>0.02940802094240359</v>
          </cell>
          <cell r="X82">
            <v>0.30989074821855017</v>
          </cell>
          <cell r="Y82">
            <v>0.08286750848603973</v>
          </cell>
          <cell r="Z82">
            <v>0.12554087980575374</v>
          </cell>
          <cell r="AA82">
            <v>0.10822707634245356</v>
          </cell>
          <cell r="AB82">
            <v>0.3952735995489503</v>
          </cell>
          <cell r="AC82">
            <v>0.05493906747816039</v>
          </cell>
          <cell r="AD82">
            <v>0.017313803463300175</v>
          </cell>
          <cell r="AE82">
            <v>0.0020498525831638076</v>
          </cell>
          <cell r="AF82">
            <v>3.0322936978225173E-05</v>
          </cell>
          <cell r="AG82">
            <v>0</v>
          </cell>
        </row>
        <row r="83">
          <cell r="B83" t="str">
            <v>DITEXP</v>
          </cell>
          <cell r="E83">
            <v>0.9999442951248342</v>
          </cell>
          <cell r="F83">
            <v>0.058323</v>
          </cell>
          <cell r="G83">
            <v>0.256504</v>
          </cell>
          <cell r="H83">
            <v>0.098006</v>
          </cell>
          <cell r="I83">
            <v>0</v>
          </cell>
          <cell r="J83">
            <v>0.061209</v>
          </cell>
          <cell r="K83">
            <v>0.439571</v>
          </cell>
          <cell r="L83">
            <v>0.062923</v>
          </cell>
          <cell r="M83">
            <v>0.020935</v>
          </cell>
          <cell r="N83">
            <v>0.002529</v>
          </cell>
          <cell r="O83">
            <v>-5.570487516582375E-05</v>
          </cell>
          <cell r="P83">
            <v>0</v>
          </cell>
          <cell r="S83" t="str">
            <v>DITEXP</v>
          </cell>
          <cell r="V83">
            <v>0.9999442951248341</v>
          </cell>
          <cell r="W83">
            <v>0.058323</v>
          </cell>
          <cell r="X83">
            <v>0.256504</v>
          </cell>
          <cell r="Y83">
            <v>0.098006</v>
          </cell>
          <cell r="Z83">
            <v>0.082144</v>
          </cell>
          <cell r="AA83">
            <v>0.061209</v>
          </cell>
          <cell r="AB83">
            <v>0.439571</v>
          </cell>
          <cell r="AC83">
            <v>0.062923</v>
          </cell>
          <cell r="AD83">
            <v>0.020935</v>
          </cell>
          <cell r="AE83">
            <v>0.002529</v>
          </cell>
          <cell r="AF83">
            <v>-5.570487516582375E-05</v>
          </cell>
          <cell r="AG83">
            <v>0</v>
          </cell>
        </row>
        <row r="84">
          <cell r="B84" t="str">
            <v>DITBAL</v>
          </cell>
          <cell r="E84">
            <v>0.9999946266831309</v>
          </cell>
          <cell r="F84">
            <v>0.022553492642364732</v>
          </cell>
          <cell r="G84">
            <v>0.25260716047023035</v>
          </cell>
          <cell r="H84">
            <v>0.06295514517109235</v>
          </cell>
          <cell r="I84">
            <v>0</v>
          </cell>
          <cell r="J84">
            <v>0.08543247744542092</v>
          </cell>
          <cell r="K84">
            <v>0.48508354300570766</v>
          </cell>
          <cell r="L84">
            <v>0.06871992613073519</v>
          </cell>
          <cell r="M84">
            <v>0.02421409195491796</v>
          </cell>
          <cell r="N84">
            <v>0.002122790851343873</v>
          </cell>
          <cell r="O84">
            <v>6.073266196413132E-05</v>
          </cell>
          <cell r="P84">
            <v>-0.0037547336506463555</v>
          </cell>
          <cell r="S84" t="str">
            <v>DITBAL</v>
          </cell>
          <cell r="V84">
            <v>0.9999951161628265</v>
          </cell>
          <cell r="W84">
            <v>0.022841783216120442</v>
          </cell>
          <cell r="X84">
            <v>0.25634753419941325</v>
          </cell>
          <cell r="Y84">
            <v>0.06406590531770172</v>
          </cell>
          <cell r="Z84">
            <v>0.11084746175931726</v>
          </cell>
          <cell r="AA84">
            <v>0.08695448247756939</v>
          </cell>
          <cell r="AB84">
            <v>0.4784970567600826</v>
          </cell>
          <cell r="AC84">
            <v>0.06820935600788185</v>
          </cell>
          <cell r="AD84">
            <v>0.023892979281747877</v>
          </cell>
          <cell r="AE84">
            <v>0.0021577905966677275</v>
          </cell>
          <cell r="AF84">
            <v>5.704514513288867E-05</v>
          </cell>
          <cell r="AG84">
            <v>-0.0030288168394912033</v>
          </cell>
        </row>
        <row r="85">
          <cell r="B85" t="str">
            <v>TAXDEPRMA</v>
          </cell>
          <cell r="E85">
            <v>1</v>
          </cell>
          <cell r="F85">
            <v>0.029828287719721548</v>
          </cell>
          <cell r="G85">
            <v>0.31631057592542405</v>
          </cell>
          <cell r="H85">
            <v>0.08482550836000323</v>
          </cell>
          <cell r="I85">
            <v>0</v>
          </cell>
          <cell r="J85">
            <v>0.11106448589219096</v>
          </cell>
          <cell r="K85">
            <v>0.38584438751004185</v>
          </cell>
          <cell r="L85">
            <v>0.05329710393580956</v>
          </cell>
          <cell r="M85">
            <v>0.016843774865462666</v>
          </cell>
          <cell r="N85">
            <v>0.0019555528543679047</v>
          </cell>
          <cell r="O85">
            <v>3.0322936978225173E-05</v>
          </cell>
          <cell r="P85">
            <v>0</v>
          </cell>
          <cell r="S85" t="str">
            <v>TAXDEPRMA</v>
          </cell>
          <cell r="V85">
            <v>1.0000000000000002</v>
          </cell>
          <cell r="W85">
            <v>0.029828287719721548</v>
          </cell>
          <cell r="X85">
            <v>0.31631057592542405</v>
          </cell>
          <cell r="Y85">
            <v>0.08482550836000323</v>
          </cell>
          <cell r="Z85">
            <v>0.12790826075765363</v>
          </cell>
          <cell r="AA85">
            <v>0.11106448589219096</v>
          </cell>
          <cell r="AB85">
            <v>0.38584438751004185</v>
          </cell>
          <cell r="AC85">
            <v>0.05329710393580956</v>
          </cell>
          <cell r="AD85">
            <v>0.016843774865462666</v>
          </cell>
          <cell r="AE85">
            <v>0.0019555528543679047</v>
          </cell>
          <cell r="AF85">
            <v>3.0322936978225173E-05</v>
          </cell>
          <cell r="AG85">
            <v>0</v>
          </cell>
        </row>
        <row r="86">
          <cell r="B86" t="str">
            <v>SCHMDEXP</v>
          </cell>
          <cell r="E86">
            <v>1</v>
          </cell>
          <cell r="F86">
            <v>0.02909460169948977</v>
          </cell>
          <cell r="G86">
            <v>0.30294414874740294</v>
          </cell>
          <cell r="H86">
            <v>0.0782131395097977</v>
          </cell>
          <cell r="I86">
            <v>0</v>
          </cell>
          <cell r="J86">
            <v>0.09991222500842432</v>
          </cell>
          <cell r="K86">
            <v>0.4123349699619033</v>
          </cell>
          <cell r="L86">
            <v>0.060930109783714576</v>
          </cell>
          <cell r="M86">
            <v>0.016551136868404513</v>
          </cell>
          <cell r="N86">
            <v>1.9668420862851854E-05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0.9999999999999998</v>
          </cell>
          <cell r="W86">
            <v>0.02909014939094821</v>
          </cell>
          <cell r="X86">
            <v>0.30288696347559085</v>
          </cell>
          <cell r="Y86">
            <v>0.07820762733706146</v>
          </cell>
          <cell r="Z86">
            <v>0.11646424334760691</v>
          </cell>
          <cell r="AA86">
            <v>0.09991562805418328</v>
          </cell>
          <cell r="AB86">
            <v>0.4124000208161699</v>
          </cell>
          <cell r="AC86">
            <v>0.060931335027349695</v>
          </cell>
          <cell r="AD86">
            <v>0.016548615293423632</v>
          </cell>
          <cell r="AE86">
            <v>1.9660605272935147E-05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0.9436204410416902</v>
          </cell>
          <cell r="F87">
            <v>0.023181486512593066</v>
          </cell>
          <cell r="G87">
            <v>0.29470125911726147</v>
          </cell>
          <cell r="H87">
            <v>0.07666233849752495</v>
          </cell>
          <cell r="I87">
            <v>0</v>
          </cell>
          <cell r="J87">
            <v>0.09479576328053445</v>
          </cell>
          <cell r="K87">
            <v>0.3857829946918415</v>
          </cell>
          <cell r="L87">
            <v>0.053395139874782366</v>
          </cell>
          <cell r="M87">
            <v>0.014640785006928992</v>
          </cell>
          <cell r="N87">
            <v>0.00046067406022337295</v>
          </cell>
          <cell r="O87">
            <v>0</v>
          </cell>
          <cell r="P87">
            <v>0</v>
          </cell>
          <cell r="S87" t="str">
            <v>SCHMAEXP</v>
          </cell>
          <cell r="V87">
            <v>0.9436204410416902</v>
          </cell>
          <cell r="W87">
            <v>0.02312711949200421</v>
          </cell>
          <cell r="X87">
            <v>0.2940029712917504</v>
          </cell>
          <cell r="Y87">
            <v>0.07659502950358563</v>
          </cell>
          <cell r="Z87">
            <v>0.10944731190357233</v>
          </cell>
          <cell r="AA87">
            <v>0.0948373177813321</v>
          </cell>
          <cell r="AB87">
            <v>0.3865773289344545</v>
          </cell>
          <cell r="AC87">
            <v>0.05341010129205945</v>
          </cell>
          <cell r="AD87">
            <v>0.01460999412224023</v>
          </cell>
          <cell r="AE87">
            <v>0.0004605786242638141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1.0000000000000002</v>
          </cell>
          <cell r="F88">
            <v>0.018904089945086668</v>
          </cell>
          <cell r="G88">
            <v>0.28873847345152337</v>
          </cell>
          <cell r="H88">
            <v>0.08806470804741108</v>
          </cell>
          <cell r="I88">
            <v>0</v>
          </cell>
          <cell r="J88">
            <v>0.1274535560802911</v>
          </cell>
          <cell r="K88">
            <v>0.3946687657496288</v>
          </cell>
          <cell r="L88">
            <v>0.06387547287282724</v>
          </cell>
          <cell r="M88">
            <v>0.018294933853231853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0.018904089945086668</v>
          </cell>
          <cell r="X88">
            <v>0.28873847345152337</v>
          </cell>
          <cell r="Y88">
            <v>0.08806470804741108</v>
          </cell>
          <cell r="Z88">
            <v>0.14574848993352296</v>
          </cell>
          <cell r="AA88">
            <v>0.1274535560802911</v>
          </cell>
          <cell r="AB88">
            <v>0.3946687657496288</v>
          </cell>
          <cell r="AC88">
            <v>0.06387547287282724</v>
          </cell>
          <cell r="AD88">
            <v>0.018294933853231853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t 920"/>
      <sheetName val="Acct 921"/>
      <sheetName val="Account 923"/>
      <sheetName val="summary-misc"/>
      <sheetName val="backup 923"/>
      <sheetName val="921 1-3"/>
      <sheetName val="Acct 923 Detail"/>
      <sheetName val="Acct 930 Detail"/>
      <sheetName val="Acct 930 Detail (2)"/>
      <sheetName val="Act 921 Dec &amp; July"/>
      <sheetName val="Act 921 Dec &amp; July (2)"/>
    </sheetNames>
    <sheetDataSet>
      <sheetData sheetId="7">
        <row r="3184">
          <cell r="O3184">
            <v>45000</v>
          </cell>
        </row>
        <row r="3200">
          <cell r="P3200">
            <v>20000</v>
          </cell>
        </row>
      </sheetData>
      <sheetData sheetId="10">
        <row r="239">
          <cell r="I239">
            <v>-98312.68000000001</v>
          </cell>
        </row>
        <row r="241">
          <cell r="I241">
            <v>-337100.3979285326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emple"/>
      <sheetName val="DR"/>
      <sheetName val="summary-misc (2)"/>
      <sheetName val="summary-misc"/>
      <sheetName val="wages rate"/>
      <sheetName val="Normalize Labor FY03 OTHER"/>
      <sheetName val="OTHER GWI Summary"/>
      <sheetName val="4.5 &amp; 4.6 "/>
      <sheetName val="4.7 &amp; 4.8"/>
      <sheetName val="FICA Adj - WA"/>
      <sheetName val="Intl Assignees"/>
      <sheetName val="Bonuses"/>
      <sheetName val="Bonuses (2)"/>
      <sheetName val="Severance"/>
      <sheetName val="Bonus 1"/>
    </sheetNames>
    <sheetDataSet>
      <sheetData sheetId="2">
        <row r="12">
          <cell r="E12">
            <v>-1110775.4749999996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B1">
      <selection activeCell="G2" sqref="G2"/>
    </sheetView>
  </sheetViews>
  <sheetFormatPr defaultColWidth="9.140625" defaultRowHeight="12.75"/>
  <cols>
    <col min="1" max="1" width="10.8515625" style="0" customWidth="1"/>
    <col min="2" max="2" width="29.28125" style="0" customWidth="1"/>
    <col min="3" max="3" width="15.8515625" style="0" customWidth="1"/>
    <col min="4" max="4" width="14.57421875" style="0" customWidth="1"/>
    <col min="5" max="5" width="13.28125" style="0" customWidth="1"/>
    <col min="8" max="8" width="11.28125" style="0" customWidth="1"/>
  </cols>
  <sheetData>
    <row r="1" spans="1:7" ht="15">
      <c r="A1" s="2" t="s">
        <v>0</v>
      </c>
      <c r="G1" t="s">
        <v>37</v>
      </c>
    </row>
    <row r="2" spans="1:7" ht="12.75">
      <c r="A2" s="3" t="s">
        <v>11</v>
      </c>
      <c r="G2" t="s">
        <v>1</v>
      </c>
    </row>
    <row r="3" spans="1:7" s="24" customFormat="1" ht="12.75">
      <c r="A3" s="3" t="s">
        <v>12</v>
      </c>
      <c r="G3" s="38" t="s">
        <v>13</v>
      </c>
    </row>
    <row r="4" s="24" customFormat="1" ht="12.75">
      <c r="A4" s="24" t="s">
        <v>116</v>
      </c>
    </row>
    <row r="6" spans="3:8" ht="12.75">
      <c r="C6" s="4"/>
      <c r="D6" s="4"/>
      <c r="E6" s="4" t="s">
        <v>14</v>
      </c>
      <c r="F6" s="4"/>
      <c r="G6" s="4"/>
      <c r="H6" s="4"/>
    </row>
    <row r="7" spans="1:9" ht="12.75">
      <c r="A7" s="5">
        <v>1</v>
      </c>
      <c r="B7" s="6"/>
      <c r="C7" s="4" t="s">
        <v>2</v>
      </c>
      <c r="D7" s="4" t="s">
        <v>14</v>
      </c>
      <c r="E7" s="4" t="s">
        <v>15</v>
      </c>
      <c r="F7" s="4" t="s">
        <v>4</v>
      </c>
      <c r="G7" s="7" t="s">
        <v>5</v>
      </c>
      <c r="H7" s="4" t="s">
        <v>6</v>
      </c>
      <c r="I7" s="8" t="s">
        <v>7</v>
      </c>
    </row>
    <row r="8" ht="12.75">
      <c r="A8" s="9" t="s">
        <v>8</v>
      </c>
    </row>
    <row r="9" spans="1:8" ht="12.75">
      <c r="A9" s="10" t="s">
        <v>16</v>
      </c>
      <c r="C9" s="5">
        <v>920</v>
      </c>
      <c r="D9" s="11">
        <v>145497326.69</v>
      </c>
      <c r="E9" s="11">
        <f>+E18</f>
        <v>-219588.92</v>
      </c>
      <c r="F9" s="5" t="s">
        <v>10</v>
      </c>
      <c r="G9" s="1">
        <v>0.07585</v>
      </c>
      <c r="H9" s="11">
        <f>+G9*E9</f>
        <v>-16655.819582</v>
      </c>
    </row>
    <row r="10" spans="1:8" ht="12.75">
      <c r="A10" s="12" t="s">
        <v>16</v>
      </c>
      <c r="C10" s="5">
        <v>921</v>
      </c>
      <c r="D10" s="11">
        <v>25030684</v>
      </c>
      <c r="E10" s="11">
        <f>+'[8]Act 921 Dec &amp; July (2)'!I241</f>
        <v>-337100.3979285326</v>
      </c>
      <c r="F10" s="5" t="s">
        <v>10</v>
      </c>
      <c r="G10" s="1">
        <v>0.07585</v>
      </c>
      <c r="H10" s="11">
        <f>+G10*E10</f>
        <v>-25569.0651828792</v>
      </c>
    </row>
    <row r="11" spans="1:8" ht="12.75">
      <c r="A11" s="10" t="s">
        <v>16</v>
      </c>
      <c r="C11" s="5">
        <v>923</v>
      </c>
      <c r="D11" s="11">
        <v>45513653</v>
      </c>
      <c r="E11" s="11">
        <f>+E36</f>
        <v>-2098556.77</v>
      </c>
      <c r="F11" s="5" t="s">
        <v>10</v>
      </c>
      <c r="G11" s="1">
        <v>0.07585</v>
      </c>
      <c r="H11" s="11">
        <f>+G11*E11</f>
        <v>-159175.5310045</v>
      </c>
    </row>
    <row r="12" spans="1:8" ht="12.75">
      <c r="A12" s="10" t="s">
        <v>16</v>
      </c>
      <c r="C12" s="5">
        <v>930</v>
      </c>
      <c r="D12" s="11">
        <v>46331634</v>
      </c>
      <c r="E12" s="11">
        <f>+'[9]summary-misc (2)'!$E$12</f>
        <v>-1110775.4749999996</v>
      </c>
      <c r="F12" s="5" t="s">
        <v>10</v>
      </c>
      <c r="G12" s="1">
        <v>0.07585</v>
      </c>
      <c r="H12" s="11">
        <f>+G12*E12</f>
        <v>-84252.31977874997</v>
      </c>
    </row>
    <row r="13" ht="13.5" thickBot="1">
      <c r="H13" s="13">
        <f>SUM(H9:H12)</f>
        <v>-285652.73554812913</v>
      </c>
    </row>
    <row r="14" ht="13.5" thickTop="1"/>
    <row r="15" spans="1:5" ht="12.75">
      <c r="A15" t="s">
        <v>17</v>
      </c>
      <c r="E15" s="14" t="s">
        <v>18</v>
      </c>
    </row>
    <row r="16" spans="2:8" ht="12.75">
      <c r="B16" t="s">
        <v>19</v>
      </c>
      <c r="C16" s="5">
        <v>920</v>
      </c>
      <c r="E16" s="11">
        <f>-(189455.32)</f>
        <v>-189455.32</v>
      </c>
      <c r="F16" s="11"/>
      <c r="G16" s="15"/>
      <c r="H16" s="11"/>
    </row>
    <row r="17" spans="2:8" ht="12.75">
      <c r="B17" t="s">
        <v>20</v>
      </c>
      <c r="C17" s="5">
        <v>920</v>
      </c>
      <c r="E17" s="11">
        <v>-30133.6</v>
      </c>
      <c r="F17" s="11"/>
      <c r="G17" s="11"/>
      <c r="H17" s="11"/>
    </row>
    <row r="18" spans="2:8" ht="13.5" thickBot="1">
      <c r="B18" t="s">
        <v>21</v>
      </c>
      <c r="E18" s="13">
        <f>SUM(E16:E17)</f>
        <v>-219588.92</v>
      </c>
      <c r="F18" s="11"/>
      <c r="G18" s="11"/>
      <c r="H18" s="11"/>
    </row>
    <row r="19" spans="5:8" ht="13.5" thickTop="1">
      <c r="E19" s="11"/>
      <c r="F19" s="11"/>
      <c r="G19" s="11"/>
      <c r="H19" s="11"/>
    </row>
    <row r="20" spans="5:8" ht="12.75">
      <c r="E20" s="11"/>
      <c r="F20" s="11"/>
      <c r="G20" s="11"/>
      <c r="H20" s="11"/>
    </row>
    <row r="21" spans="5:8" ht="12.75">
      <c r="E21" s="11"/>
      <c r="F21" s="11"/>
      <c r="G21" s="11"/>
      <c r="H21" s="11"/>
    </row>
    <row r="22" spans="1:8" ht="12.75">
      <c r="A22" t="s">
        <v>22</v>
      </c>
      <c r="E22" s="11"/>
      <c r="F22" s="11"/>
      <c r="G22" s="11"/>
      <c r="H22" s="11"/>
    </row>
    <row r="23" spans="3:8" ht="12.75">
      <c r="C23" s="14" t="s">
        <v>23</v>
      </c>
      <c r="D23" s="14" t="s">
        <v>24</v>
      </c>
      <c r="E23" s="14" t="s">
        <v>18</v>
      </c>
      <c r="F23" s="14" t="s">
        <v>25</v>
      </c>
      <c r="G23" s="11"/>
      <c r="H23" s="11"/>
    </row>
    <row r="24" spans="2:8" ht="12.75">
      <c r="B24" t="s">
        <v>26</v>
      </c>
      <c r="C24" t="s">
        <v>27</v>
      </c>
      <c r="D24" s="11">
        <v>7300002.14</v>
      </c>
      <c r="E24" s="11">
        <f>+'[8]Act 921 Dec &amp; July (2)'!I239</f>
        <v>-98312.68000000001</v>
      </c>
      <c r="F24" s="16">
        <f>+E24/D24</f>
        <v>-0.013467486462956025</v>
      </c>
      <c r="G24" s="11"/>
      <c r="H24" s="11"/>
    </row>
    <row r="25" spans="4:8" ht="12.75">
      <c r="D25" s="11"/>
      <c r="F25" s="17"/>
      <c r="G25" s="11"/>
      <c r="H25" s="11"/>
    </row>
    <row r="26" spans="2:8" ht="12.75">
      <c r="B26" t="s">
        <v>28</v>
      </c>
      <c r="C26" t="s">
        <v>29</v>
      </c>
      <c r="D26" s="11">
        <v>25030684</v>
      </c>
      <c r="E26" s="11">
        <f>D26*F24</f>
        <v>-337100.39792852994</v>
      </c>
      <c r="F26" s="16">
        <f>+E26/D26</f>
        <v>-0.013467486462956023</v>
      </c>
      <c r="G26" s="11"/>
      <c r="H26" s="11"/>
    </row>
    <row r="27" spans="5:8" ht="12.75">
      <c r="E27" s="11"/>
      <c r="F27" s="11"/>
      <c r="G27" s="11"/>
      <c r="H27" s="11"/>
    </row>
    <row r="28" spans="5:8" ht="12.75">
      <c r="E28" s="11"/>
      <c r="F28" s="11"/>
      <c r="G28" s="11"/>
      <c r="H28" s="11"/>
    </row>
    <row r="29" spans="1:8" ht="12.75">
      <c r="A29" t="s">
        <v>30</v>
      </c>
      <c r="E29" s="14" t="s">
        <v>18</v>
      </c>
      <c r="F29" s="11"/>
      <c r="G29" s="11"/>
      <c r="H29" s="11"/>
    </row>
    <row r="30" spans="2:8" ht="12.75">
      <c r="B30" t="s">
        <v>119</v>
      </c>
      <c r="E30" s="11">
        <v>-100219.45</v>
      </c>
      <c r="F30" s="11"/>
      <c r="G30" s="11"/>
      <c r="H30" s="11"/>
    </row>
    <row r="31" spans="2:8" ht="12.75">
      <c r="B31" t="s">
        <v>31</v>
      </c>
      <c r="E31" s="11">
        <v>-60005.75</v>
      </c>
      <c r="F31" s="11"/>
      <c r="G31" s="11"/>
      <c r="H31" s="11"/>
    </row>
    <row r="32" spans="2:8" ht="12.75">
      <c r="B32" t="s">
        <v>19</v>
      </c>
      <c r="E32" s="11">
        <v>-211411.8</v>
      </c>
      <c r="F32" s="11"/>
      <c r="G32" s="11"/>
      <c r="H32" s="11"/>
    </row>
    <row r="33" spans="2:8" ht="12.75">
      <c r="B33" t="s">
        <v>121</v>
      </c>
      <c r="E33" s="11">
        <v>-724824</v>
      </c>
      <c r="F33" s="11"/>
      <c r="G33" s="11"/>
      <c r="H33" s="11"/>
    </row>
    <row r="34" spans="2:8" ht="12.75">
      <c r="B34" t="s">
        <v>117</v>
      </c>
      <c r="E34" s="11">
        <v>-801696</v>
      </c>
      <c r="F34" s="11"/>
      <c r="G34" s="11"/>
      <c r="H34" s="11"/>
    </row>
    <row r="35" spans="2:5" ht="12.75">
      <c r="B35" t="s">
        <v>118</v>
      </c>
      <c r="E35" s="11">
        <v>-200399.77</v>
      </c>
    </row>
    <row r="36" spans="2:8" ht="13.5" thickBot="1">
      <c r="B36" t="s">
        <v>21</v>
      </c>
      <c r="E36" s="13">
        <f>SUM(E30:E35)</f>
        <v>-2098556.77</v>
      </c>
      <c r="F36" s="11"/>
      <c r="G36" s="11"/>
      <c r="H36" s="11"/>
    </row>
    <row r="37" spans="5:8" ht="13.5" thickTop="1">
      <c r="E37" s="11"/>
      <c r="F37" s="11"/>
      <c r="G37" s="11"/>
      <c r="H37" s="11"/>
    </row>
    <row r="38" spans="5:8" ht="12.75">
      <c r="E38" s="11"/>
      <c r="F38" s="11"/>
      <c r="G38" s="11"/>
      <c r="H38" s="11"/>
    </row>
    <row r="39" spans="1:8" ht="12.75">
      <c r="A39" t="s">
        <v>32</v>
      </c>
      <c r="E39" s="11"/>
      <c r="F39" s="11"/>
      <c r="G39" s="11"/>
      <c r="H39" s="11"/>
    </row>
    <row r="40" spans="2:8" ht="12.75">
      <c r="B40" s="19"/>
      <c r="E40" s="18"/>
      <c r="F40" s="11"/>
      <c r="G40" s="11"/>
      <c r="H40" s="11"/>
    </row>
    <row r="41" spans="2:8" ht="12.75">
      <c r="B41" s="19" t="s">
        <v>33</v>
      </c>
      <c r="E41" s="18">
        <f>-'[8]Acct 930 Detail'!P3200</f>
        <v>-20000</v>
      </c>
      <c r="F41" s="11"/>
      <c r="G41" s="11"/>
      <c r="H41" s="11"/>
    </row>
    <row r="42" spans="2:8" ht="12.75">
      <c r="B42" s="19"/>
      <c r="E42" s="18"/>
      <c r="F42" s="11"/>
      <c r="G42" s="11"/>
      <c r="H42" s="11"/>
    </row>
    <row r="43" spans="2:8" ht="12.75">
      <c r="B43" s="19" t="s">
        <v>34</v>
      </c>
      <c r="E43" s="18">
        <f>-'[8]Acct 930 Detail'!O3184</f>
        <v>-45000</v>
      </c>
      <c r="F43" s="11"/>
      <c r="G43" s="11"/>
      <c r="H43" s="11"/>
    </row>
    <row r="44" spans="2:8" ht="12.75">
      <c r="B44" s="19"/>
      <c r="E44" s="18"/>
      <c r="F44" s="11"/>
      <c r="G44" s="11"/>
      <c r="H44" s="11"/>
    </row>
    <row r="45" spans="2:8" ht="12.75">
      <c r="B45" s="19" t="s">
        <v>35</v>
      </c>
      <c r="E45" s="18">
        <v>-100000</v>
      </c>
      <c r="F45" s="11"/>
      <c r="G45" s="11"/>
      <c r="H45" s="11"/>
    </row>
    <row r="46" spans="2:8" ht="12.75">
      <c r="B46" s="19"/>
      <c r="E46" s="18"/>
      <c r="F46" s="11"/>
      <c r="G46" s="11"/>
      <c r="H46" s="11"/>
    </row>
    <row r="47" spans="2:8" ht="12.75">
      <c r="B47" s="19" t="s">
        <v>36</v>
      </c>
      <c r="E47" s="18">
        <v>-150667</v>
      </c>
      <c r="F47" s="11"/>
      <c r="G47" s="11"/>
      <c r="H47" s="11"/>
    </row>
    <row r="48" spans="2:8" ht="12.75">
      <c r="B48" s="19"/>
      <c r="E48" s="18"/>
      <c r="F48" s="11"/>
      <c r="G48" s="11"/>
      <c r="H48" s="11"/>
    </row>
    <row r="49" spans="2:8" ht="12.75">
      <c r="B49" s="19" t="s">
        <v>120</v>
      </c>
      <c r="E49" s="18">
        <f>E12-(SUM(E40:E47))</f>
        <v>-795108.4749999996</v>
      </c>
      <c r="F49" s="11"/>
      <c r="G49" s="11"/>
      <c r="H49" s="11"/>
    </row>
    <row r="50" spans="2:8" ht="13.5" thickBot="1">
      <c r="B50" t="s">
        <v>21</v>
      </c>
      <c r="E50" s="13">
        <f>SUM(E40:E49)</f>
        <v>-1110775.4749999996</v>
      </c>
      <c r="F50" s="11"/>
      <c r="G50" s="11"/>
      <c r="H50" s="11"/>
    </row>
    <row r="51" spans="5:8" ht="13.5" thickTop="1">
      <c r="E51" s="11"/>
      <c r="F51" s="11"/>
      <c r="G51" s="11"/>
      <c r="H51" s="11"/>
    </row>
    <row r="52" spans="5:8" ht="12.75">
      <c r="E52" s="11"/>
      <c r="F52" s="11"/>
      <c r="G52" s="11"/>
      <c r="H52" s="11"/>
    </row>
    <row r="53" spans="5:8" ht="12.75">
      <c r="E53" s="11"/>
      <c r="F53" s="11"/>
      <c r="G53" s="11"/>
      <c r="H53" s="11"/>
    </row>
  </sheetData>
  <printOptions/>
  <pageMargins left="0" right="0" top="0.25" bottom="0.2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B1">
      <selection activeCell="F2" sqref="F2"/>
    </sheetView>
  </sheetViews>
  <sheetFormatPr defaultColWidth="9.140625" defaultRowHeight="12.75"/>
  <cols>
    <col min="1" max="1" width="66.421875" style="0" customWidth="1"/>
    <col min="2" max="2" width="1.8515625" style="0" customWidth="1"/>
    <col min="3" max="3" width="7.8515625" style="0" customWidth="1"/>
    <col min="4" max="4" width="13.00390625" style="0" customWidth="1"/>
    <col min="5" max="5" width="6.8515625" style="0" customWidth="1"/>
    <col min="7" max="7" width="12.140625" style="0" customWidth="1"/>
  </cols>
  <sheetData>
    <row r="1" spans="1:6" ht="15">
      <c r="A1" s="2" t="s">
        <v>0</v>
      </c>
      <c r="F1" t="s">
        <v>39</v>
      </c>
    </row>
    <row r="2" spans="1:6" ht="12.75">
      <c r="A2" s="3" t="s">
        <v>11</v>
      </c>
      <c r="F2" t="s">
        <v>1</v>
      </c>
    </row>
    <row r="3" spans="1:6" ht="12.75">
      <c r="A3" s="22" t="s">
        <v>40</v>
      </c>
      <c r="F3" t="s">
        <v>38</v>
      </c>
    </row>
    <row r="4" ht="12.75">
      <c r="A4" s="22" t="s">
        <v>41</v>
      </c>
    </row>
    <row r="7" ht="12.75">
      <c r="A7" t="s">
        <v>8</v>
      </c>
    </row>
    <row r="8" spans="1:7" ht="12.75">
      <c r="A8" t="s">
        <v>42</v>
      </c>
      <c r="C8" t="s">
        <v>43</v>
      </c>
      <c r="D8" t="s">
        <v>44</v>
      </c>
      <c r="E8" t="s">
        <v>45</v>
      </c>
      <c r="F8" t="s">
        <v>46</v>
      </c>
      <c r="G8" t="s">
        <v>47</v>
      </c>
    </row>
    <row r="9" spans="1:7" ht="12.75">
      <c r="A9" t="s">
        <v>42</v>
      </c>
      <c r="C9">
        <v>920</v>
      </c>
      <c r="D9" s="11">
        <f>-5951924.3+122927.06+309096.01+203015.53</f>
        <v>-5316885.7</v>
      </c>
      <c r="E9" s="5" t="s">
        <v>10</v>
      </c>
      <c r="F9" s="20">
        <v>0.07585</v>
      </c>
      <c r="G9" s="11">
        <f>+D9*F9</f>
        <v>-403285.78034500004</v>
      </c>
    </row>
    <row r="10" spans="3:7" ht="12.75">
      <c r="C10">
        <v>920</v>
      </c>
      <c r="D10" s="11">
        <v>-122927.06</v>
      </c>
      <c r="E10" s="5" t="s">
        <v>9</v>
      </c>
      <c r="F10" s="20">
        <v>0.077956</v>
      </c>
      <c r="G10" s="11">
        <f>+F10*D10</f>
        <v>-9582.901889359999</v>
      </c>
    </row>
    <row r="11" spans="4:7" ht="12.75">
      <c r="D11" s="21">
        <f>SUM(D9:D10)</f>
        <v>-5439812.76</v>
      </c>
      <c r="G11" s="21">
        <f>SUM(G9:G10)</f>
        <v>-412868.68223436</v>
      </c>
    </row>
    <row r="12" spans="1:4" ht="12.75">
      <c r="A12" t="s">
        <v>48</v>
      </c>
      <c r="D12" s="11"/>
    </row>
    <row r="13" spans="3:7" ht="12.75">
      <c r="C13">
        <v>920</v>
      </c>
      <c r="D13" s="11">
        <v>-360890.51</v>
      </c>
      <c r="E13" s="5" t="s">
        <v>10</v>
      </c>
      <c r="F13" s="20">
        <f>+F9</f>
        <v>0.07585</v>
      </c>
      <c r="G13" s="11">
        <f>+D13*F13</f>
        <v>-27373.545183500002</v>
      </c>
    </row>
    <row r="14" spans="4:7" ht="12.75">
      <c r="D14" s="11"/>
      <c r="E14" s="5"/>
      <c r="F14" s="20"/>
      <c r="G14" s="11"/>
    </row>
    <row r="15" spans="1:7" ht="12.75">
      <c r="A15" t="s">
        <v>49</v>
      </c>
      <c r="C15">
        <v>920</v>
      </c>
      <c r="D15" s="11">
        <v>-1358082.78</v>
      </c>
      <c r="E15" s="5" t="s">
        <v>10</v>
      </c>
      <c r="F15" s="20">
        <v>0.07585</v>
      </c>
      <c r="G15" s="11">
        <f>+D15*F15</f>
        <v>-103010.578863</v>
      </c>
    </row>
    <row r="16" spans="1:7" ht="12.75">
      <c r="A16" t="s">
        <v>50</v>
      </c>
      <c r="C16">
        <v>920</v>
      </c>
      <c r="D16" s="11">
        <v>-17733.65</v>
      </c>
      <c r="E16" s="5" t="s">
        <v>10</v>
      </c>
      <c r="F16" s="20">
        <v>0.07585</v>
      </c>
      <c r="G16" s="11">
        <f>+D16*F16</f>
        <v>-1345.0973525000002</v>
      </c>
    </row>
    <row r="17" spans="4:7" ht="13.5" thickBot="1">
      <c r="D17" s="13">
        <f>+D13+D11+D15+D16</f>
        <v>-7176519.7</v>
      </c>
      <c r="G17" s="32">
        <f>+G11+G13+G15+G16</f>
        <v>-544597.9036333599</v>
      </c>
    </row>
    <row r="18" ht="13.5" thickTop="1">
      <c r="D18" s="11"/>
    </row>
    <row r="19" ht="12.75">
      <c r="D19" s="11"/>
    </row>
  </sheetData>
  <printOptions/>
  <pageMargins left="0.25" right="0.25" top="1" bottom="0.5" header="0.5" footer="0.5"/>
  <pageSetup fitToHeight="1" fitToWidth="1" horizontalDpi="600" verticalDpi="600" orientation="portrait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F1">
      <selection activeCell="H2" sqref="H2"/>
    </sheetView>
  </sheetViews>
  <sheetFormatPr defaultColWidth="9.140625" defaultRowHeight="12.75"/>
  <cols>
    <col min="1" max="1" width="10.8515625" style="0" customWidth="1"/>
    <col min="2" max="2" width="50.8515625" style="0" customWidth="1"/>
    <col min="3" max="3" width="13.00390625" style="11" customWidth="1"/>
    <col min="4" max="4" width="17.28125" style="23" customWidth="1"/>
    <col min="5" max="5" width="14.00390625" style="0" bestFit="1" customWidth="1"/>
    <col min="6" max="6" width="21.421875" style="0" bestFit="1" customWidth="1"/>
    <col min="7" max="7" width="22.57421875" style="23" bestFit="1" customWidth="1"/>
    <col min="8" max="8" width="25.140625" style="0" bestFit="1" customWidth="1"/>
  </cols>
  <sheetData>
    <row r="1" spans="1:8" ht="15">
      <c r="A1" s="2" t="s">
        <v>0</v>
      </c>
      <c r="H1" t="s">
        <v>51</v>
      </c>
    </row>
    <row r="2" spans="1:8" ht="12.75">
      <c r="A2" s="3" t="s">
        <v>11</v>
      </c>
      <c r="H2" t="s">
        <v>1</v>
      </c>
    </row>
    <row r="3" spans="1:8" s="24" customFormat="1" ht="12.75">
      <c r="A3" s="3" t="s">
        <v>52</v>
      </c>
      <c r="C3" s="25"/>
      <c r="D3" s="26"/>
      <c r="G3" s="26"/>
      <c r="H3" t="s">
        <v>38</v>
      </c>
    </row>
    <row r="4" spans="1:7" s="24" customFormat="1" ht="12.75">
      <c r="A4" s="3" t="s">
        <v>53</v>
      </c>
      <c r="C4" s="25"/>
      <c r="D4" s="26"/>
      <c r="G4" s="26"/>
    </row>
    <row r="5" spans="3:7" s="22" customFormat="1" ht="12.75">
      <c r="C5" s="27"/>
      <c r="D5" s="28"/>
      <c r="G5" s="28"/>
    </row>
    <row r="6" spans="1:8" s="29" customFormat="1" ht="12.75">
      <c r="A6" s="29" t="s">
        <v>54</v>
      </c>
      <c r="B6" s="29" t="s">
        <v>55</v>
      </c>
      <c r="C6" s="30" t="s">
        <v>56</v>
      </c>
      <c r="D6" s="31" t="s">
        <v>57</v>
      </c>
      <c r="E6" s="29" t="s">
        <v>58</v>
      </c>
      <c r="F6" s="29" t="s">
        <v>59</v>
      </c>
      <c r="G6" s="31" t="s">
        <v>60</v>
      </c>
      <c r="H6" s="29" t="s">
        <v>61</v>
      </c>
    </row>
    <row r="7" spans="1:8" ht="12.75">
      <c r="A7">
        <v>9200000</v>
      </c>
      <c r="B7" t="s">
        <v>62</v>
      </c>
      <c r="C7" s="11">
        <v>1233656.23</v>
      </c>
      <c r="D7" s="11">
        <v>19309400.93</v>
      </c>
      <c r="E7" s="11">
        <v>3898783.69</v>
      </c>
      <c r="F7" s="11">
        <f aca="true" t="shared" si="0" ref="F7:F30">SUM(C7:E7)</f>
        <v>24441840.85</v>
      </c>
      <c r="G7" s="18">
        <v>-19350539.37</v>
      </c>
      <c r="H7" s="11">
        <f aca="true" t="shared" si="1" ref="H7:H31">SUM(F7:G7)</f>
        <v>5091301.48</v>
      </c>
    </row>
    <row r="8" spans="1:8" ht="12.75">
      <c r="A8">
        <v>5570000</v>
      </c>
      <c r="B8" t="s">
        <v>63</v>
      </c>
      <c r="C8" s="11">
        <v>546856.28</v>
      </c>
      <c r="D8" s="11">
        <v>4981533.06</v>
      </c>
      <c r="E8" s="11">
        <v>1097694.501587797</v>
      </c>
      <c r="F8" s="11">
        <f t="shared" si="0"/>
        <v>6626083.841587797</v>
      </c>
      <c r="G8" s="18"/>
      <c r="H8" s="11">
        <f t="shared" si="1"/>
        <v>6626083.841587797</v>
      </c>
    </row>
    <row r="9" spans="1:8" ht="12.75">
      <c r="A9">
        <v>5060000</v>
      </c>
      <c r="B9" t="s">
        <v>64</v>
      </c>
      <c r="D9" s="11">
        <v>1893266.173506564</v>
      </c>
      <c r="E9" s="11">
        <v>290404.23</v>
      </c>
      <c r="F9" s="11">
        <f t="shared" si="0"/>
        <v>2183670.403506564</v>
      </c>
      <c r="G9" s="18"/>
      <c r="H9" s="11">
        <f t="shared" si="1"/>
        <v>2183670.403506564</v>
      </c>
    </row>
    <row r="10" spans="1:8" ht="12.75">
      <c r="A10">
        <v>5350000</v>
      </c>
      <c r="B10" t="s">
        <v>65</v>
      </c>
      <c r="D10" s="11">
        <v>536573.8321150107</v>
      </c>
      <c r="E10" s="11">
        <v>108340.24888466939</v>
      </c>
      <c r="F10" s="11">
        <f t="shared" si="0"/>
        <v>644914.0809996801</v>
      </c>
      <c r="G10" s="18"/>
      <c r="H10" s="11">
        <f t="shared" si="1"/>
        <v>644914.0809996801</v>
      </c>
    </row>
    <row r="11" spans="1:8" ht="12.75">
      <c r="A11">
        <v>5600000</v>
      </c>
      <c r="B11" t="s">
        <v>65</v>
      </c>
      <c r="D11" s="11">
        <v>338220.14454492036</v>
      </c>
      <c r="E11" s="11">
        <v>68290.42425227963</v>
      </c>
      <c r="F11" s="11">
        <f t="shared" si="0"/>
        <v>406510.5687972</v>
      </c>
      <c r="G11" s="18">
        <v>483763.48425000004</v>
      </c>
      <c r="H11" s="11">
        <f t="shared" si="1"/>
        <v>890274.0530472</v>
      </c>
    </row>
    <row r="12" spans="1:8" ht="12.75">
      <c r="A12">
        <v>5800000</v>
      </c>
      <c r="B12" t="s">
        <v>65</v>
      </c>
      <c r="D12" s="11">
        <v>128958.65959630642</v>
      </c>
      <c r="E12" s="11">
        <v>26038.1935164936</v>
      </c>
      <c r="F12" s="11">
        <f t="shared" si="0"/>
        <v>154996.85311280002</v>
      </c>
      <c r="G12" s="18">
        <v>14280698.055060001</v>
      </c>
      <c r="H12" s="11">
        <f t="shared" si="1"/>
        <v>14435694.908172801</v>
      </c>
    </row>
    <row r="13" spans="1:8" ht="12.75">
      <c r="A13">
        <v>5880000</v>
      </c>
      <c r="B13" t="s">
        <v>66</v>
      </c>
      <c r="D13" s="11">
        <v>78150.62619032539</v>
      </c>
      <c r="E13" s="11">
        <v>15779.48417383463</v>
      </c>
      <c r="F13" s="11">
        <f t="shared" si="0"/>
        <v>93930.11036416002</v>
      </c>
      <c r="G13" s="18" t="s">
        <v>67</v>
      </c>
      <c r="H13" s="11">
        <f t="shared" si="1"/>
        <v>93930.11036416002</v>
      </c>
    </row>
    <row r="14" spans="1:8" ht="12.75">
      <c r="A14">
        <v>9032000</v>
      </c>
      <c r="B14" t="s">
        <v>68</v>
      </c>
      <c r="D14" s="11">
        <v>86672.25785126179</v>
      </c>
      <c r="E14" s="11">
        <v>17500.09677137823</v>
      </c>
      <c r="F14" s="11">
        <f t="shared" si="0"/>
        <v>104172.35462264002</v>
      </c>
      <c r="G14" s="18">
        <v>4586077.83069</v>
      </c>
      <c r="H14" s="11">
        <f t="shared" si="1"/>
        <v>4690250.18531264</v>
      </c>
    </row>
    <row r="15" spans="1:8" ht="12.75">
      <c r="A15">
        <v>9034000</v>
      </c>
      <c r="B15" t="s">
        <v>69</v>
      </c>
      <c r="D15" s="11">
        <v>16007.903236515502</v>
      </c>
      <c r="E15" s="11">
        <v>3232.1744314845</v>
      </c>
      <c r="F15" s="11">
        <f t="shared" si="0"/>
        <v>19240.077668</v>
      </c>
      <c r="G15" s="18">
        <v>6</v>
      </c>
      <c r="H15" s="11">
        <f t="shared" si="1"/>
        <v>19246.077668</v>
      </c>
    </row>
    <row r="16" spans="1:8" ht="12.75">
      <c r="A16">
        <v>9036000</v>
      </c>
      <c r="B16" t="s">
        <v>70</v>
      </c>
      <c r="D16" s="11">
        <v>6110.664382230058</v>
      </c>
      <c r="E16" s="11">
        <v>1233.8113795299423</v>
      </c>
      <c r="F16" s="11">
        <f t="shared" si="0"/>
        <v>7344.475761760001</v>
      </c>
      <c r="G16" s="18" t="s">
        <v>67</v>
      </c>
      <c r="H16" s="11">
        <f t="shared" si="1"/>
        <v>7344.475761760001</v>
      </c>
    </row>
    <row r="17" spans="1:8" ht="12.75">
      <c r="A17">
        <v>5980000</v>
      </c>
      <c r="B17" t="s">
        <v>71</v>
      </c>
      <c r="D17" s="11">
        <v>34009.848668323546</v>
      </c>
      <c r="E17" s="11">
        <v>6866.968250636455</v>
      </c>
      <c r="F17" s="11">
        <f t="shared" si="0"/>
        <v>40876.81691896</v>
      </c>
      <c r="G17" s="18"/>
      <c r="H17" s="11">
        <f t="shared" si="1"/>
        <v>40876.81691896</v>
      </c>
    </row>
    <row r="18" spans="1:8" ht="12.75">
      <c r="A18">
        <v>5900000</v>
      </c>
      <c r="B18" t="s">
        <v>72</v>
      </c>
      <c r="D18" s="11">
        <v>19043.533563066332</v>
      </c>
      <c r="E18" s="11">
        <v>3845.102094773669</v>
      </c>
      <c r="F18" s="11">
        <f t="shared" si="0"/>
        <v>22888.63565784</v>
      </c>
      <c r="G18" s="18"/>
      <c r="H18" s="11">
        <f t="shared" si="1"/>
        <v>22888.63565784</v>
      </c>
    </row>
    <row r="19" spans="1:8" ht="12.75">
      <c r="A19">
        <v>5930000</v>
      </c>
      <c r="B19" t="s">
        <v>73</v>
      </c>
      <c r="D19" s="11">
        <v>18691.588127294355</v>
      </c>
      <c r="E19" s="11">
        <v>3774.0403809456475</v>
      </c>
      <c r="F19" s="11">
        <f t="shared" si="0"/>
        <v>22465.628508240003</v>
      </c>
      <c r="G19" s="18"/>
      <c r="H19" s="11">
        <f t="shared" si="1"/>
        <v>22465.628508240003</v>
      </c>
    </row>
    <row r="20" spans="1:8" ht="12.75">
      <c r="A20">
        <v>9010000</v>
      </c>
      <c r="B20" t="s">
        <v>74</v>
      </c>
      <c r="D20" s="11">
        <v>11419.935234707942</v>
      </c>
      <c r="E20" s="11">
        <v>2305.8124558520594</v>
      </c>
      <c r="F20" s="11">
        <f t="shared" si="0"/>
        <v>13725.747690560002</v>
      </c>
      <c r="G20" s="18"/>
      <c r="H20" s="11">
        <f t="shared" si="1"/>
        <v>13725.747690560002</v>
      </c>
    </row>
    <row r="21" spans="1:8" ht="12.75">
      <c r="A21">
        <v>5810000</v>
      </c>
      <c r="B21" t="s">
        <v>75</v>
      </c>
      <c r="D21" s="11">
        <v>10596.561017202226</v>
      </c>
      <c r="E21" s="11">
        <v>2139.564006317776</v>
      </c>
      <c r="F21" s="11">
        <f t="shared" si="0"/>
        <v>12736.125023520002</v>
      </c>
      <c r="G21" s="18"/>
      <c r="H21" s="11">
        <f t="shared" si="1"/>
        <v>12736.125023520002</v>
      </c>
    </row>
    <row r="22" spans="1:8" ht="12.75">
      <c r="A22">
        <v>5000000</v>
      </c>
      <c r="B22" t="s">
        <v>65</v>
      </c>
      <c r="D22" s="11">
        <v>10298.101552888911</v>
      </c>
      <c r="E22" s="11">
        <v>2079.30170743109</v>
      </c>
      <c r="F22" s="11">
        <f t="shared" si="0"/>
        <v>12377.403260320001</v>
      </c>
      <c r="G22" s="18"/>
      <c r="H22" s="11">
        <f t="shared" si="1"/>
        <v>12377.403260320001</v>
      </c>
    </row>
    <row r="23" spans="1:8" ht="12.75">
      <c r="A23">
        <v>5920000</v>
      </c>
      <c r="B23" t="s">
        <v>76</v>
      </c>
      <c r="D23" s="11">
        <v>7676.503531771234</v>
      </c>
      <c r="E23" s="11">
        <v>1549.9717903087676</v>
      </c>
      <c r="F23" s="11">
        <f t="shared" si="0"/>
        <v>9226.475322080001</v>
      </c>
      <c r="G23" s="18"/>
      <c r="H23" s="11">
        <f t="shared" si="1"/>
        <v>9226.475322080001</v>
      </c>
    </row>
    <row r="24" spans="1:8" ht="12.75">
      <c r="A24">
        <v>5610000</v>
      </c>
      <c r="B24" t="s">
        <v>75</v>
      </c>
      <c r="D24" s="11">
        <v>6511.770450300348</v>
      </c>
      <c r="E24" s="11">
        <v>1314.7991740196521</v>
      </c>
      <c r="F24" s="11">
        <f t="shared" si="0"/>
        <v>7826.56962432</v>
      </c>
      <c r="G24" s="18" t="s">
        <v>67</v>
      </c>
      <c r="H24" s="11">
        <f t="shared" si="1"/>
        <v>7826.56962432</v>
      </c>
    </row>
    <row r="25" spans="1:8" ht="12.75">
      <c r="A25">
        <v>9086000</v>
      </c>
      <c r="B25" t="s">
        <v>77</v>
      </c>
      <c r="D25" s="11">
        <v>6341.268014293637</v>
      </c>
      <c r="E25" s="11">
        <v>1280.372828106364</v>
      </c>
      <c r="F25" s="11">
        <f t="shared" si="0"/>
        <v>7621.640842400001</v>
      </c>
      <c r="G25" s="18" t="s">
        <v>67</v>
      </c>
      <c r="H25" s="11">
        <f t="shared" si="1"/>
        <v>7621.640842400001</v>
      </c>
    </row>
    <row r="26" spans="1:8" ht="12.75">
      <c r="A26">
        <v>9350000</v>
      </c>
      <c r="B26" t="s">
        <v>78</v>
      </c>
      <c r="D26" s="11">
        <v>6092.317643106128</v>
      </c>
      <c r="E26" s="11">
        <v>1230.1069680138726</v>
      </c>
      <c r="F26" s="11">
        <f t="shared" si="0"/>
        <v>7322.424611120001</v>
      </c>
      <c r="G26" s="11"/>
      <c r="H26" s="11">
        <f t="shared" si="1"/>
        <v>7322.424611120001</v>
      </c>
    </row>
    <row r="27" spans="1:8" ht="12.75">
      <c r="A27">
        <v>5480000</v>
      </c>
      <c r="B27" t="s">
        <v>79</v>
      </c>
      <c r="D27" s="11">
        <v>5057.660010528056</v>
      </c>
      <c r="E27" s="11">
        <v>1021.1980374719442</v>
      </c>
      <c r="F27" s="11">
        <f t="shared" si="0"/>
        <v>6078.858048</v>
      </c>
      <c r="G27" s="11"/>
      <c r="H27" s="11">
        <f t="shared" si="1"/>
        <v>6078.858048</v>
      </c>
    </row>
    <row r="28" spans="1:8" ht="12.75">
      <c r="A28">
        <v>5390000</v>
      </c>
      <c r="B28" t="s">
        <v>80</v>
      </c>
      <c r="D28" s="11">
        <v>5001.126389609852</v>
      </c>
      <c r="E28" s="11">
        <v>1009.7832680701495</v>
      </c>
      <c r="F28" s="11">
        <f t="shared" si="0"/>
        <v>6010.909657680001</v>
      </c>
      <c r="G28" s="11"/>
      <c r="H28" s="11">
        <f t="shared" si="1"/>
        <v>6010.909657680001</v>
      </c>
    </row>
    <row r="29" spans="1:8" ht="12.75">
      <c r="A29">
        <v>5830000</v>
      </c>
      <c r="B29" t="s">
        <v>81</v>
      </c>
      <c r="D29" s="11">
        <v>3177.7473271918293</v>
      </c>
      <c r="E29" s="11">
        <v>641.6226728081706</v>
      </c>
      <c r="F29" s="11">
        <f t="shared" si="0"/>
        <v>3819.37</v>
      </c>
      <c r="G29" s="11"/>
      <c r="H29" s="11">
        <f t="shared" si="1"/>
        <v>3819.37</v>
      </c>
    </row>
    <row r="30" spans="1:8" ht="12.75">
      <c r="A30">
        <v>1070000</v>
      </c>
      <c r="B30" t="s">
        <v>82</v>
      </c>
      <c r="D30" s="11">
        <v>10699106.2812755</v>
      </c>
      <c r="E30" s="11">
        <v>2160269.0399729996</v>
      </c>
      <c r="F30" s="11">
        <f t="shared" si="0"/>
        <v>12859375.3212485</v>
      </c>
      <c r="G30" s="11"/>
      <c r="H30" s="11">
        <f t="shared" si="1"/>
        <v>12859375.3212485</v>
      </c>
    </row>
    <row r="31" spans="1:8" ht="13.5" thickBot="1">
      <c r="A31" s="22" t="s">
        <v>83</v>
      </c>
      <c r="C31" s="32">
        <f>SUM(C7:C30)</f>
        <v>1780512.51</v>
      </c>
      <c r="D31" s="32">
        <f>SUM(D7:D30)</f>
        <v>38217918.49422892</v>
      </c>
      <c r="E31" s="32">
        <f>SUM(E7:E30)</f>
        <v>7716624.538605221</v>
      </c>
      <c r="F31" s="32">
        <f>SUM(F7:F30)</f>
        <v>47715055.54283414</v>
      </c>
      <c r="G31" s="32">
        <f>SUM(G7:G30)</f>
        <v>6.000000001862645</v>
      </c>
      <c r="H31" s="32">
        <f t="shared" si="1"/>
        <v>47715061.54283414</v>
      </c>
    </row>
    <row r="32" spans="4:8" ht="15.75" thickTop="1">
      <c r="D32" s="11"/>
      <c r="E32" s="11"/>
      <c r="F32" s="33" t="s">
        <v>84</v>
      </c>
      <c r="G32" s="33" t="s">
        <v>85</v>
      </c>
      <c r="H32" s="11"/>
    </row>
    <row r="33" spans="2:8" ht="12.75">
      <c r="B33" s="38" t="s">
        <v>122</v>
      </c>
      <c r="C33" s="11">
        <f>+H31</f>
        <v>47715061.54283414</v>
      </c>
      <c r="D33" s="36"/>
      <c r="E33" s="36"/>
      <c r="F33" s="11"/>
      <c r="G33" s="11"/>
      <c r="H33" s="11"/>
    </row>
    <row r="34" spans="2:8" ht="12.75">
      <c r="B34" t="s">
        <v>123</v>
      </c>
      <c r="C34" s="34">
        <f>+C33*7.65%</f>
        <v>3650202.2080268115</v>
      </c>
      <c r="D34" s="11"/>
      <c r="E34" s="11"/>
      <c r="F34" s="11"/>
      <c r="G34" s="11"/>
      <c r="H34" s="11"/>
    </row>
    <row r="35" spans="2:8" ht="12.75">
      <c r="B35" s="22" t="s">
        <v>87</v>
      </c>
      <c r="C35" s="21">
        <f>+C33+C34</f>
        <v>51365263.75086095</v>
      </c>
      <c r="D35" s="11"/>
      <c r="E35" s="11"/>
      <c r="F35" s="11"/>
      <c r="G35" s="11"/>
      <c r="H35" s="11"/>
    </row>
    <row r="36" spans="3:8" ht="12.75">
      <c r="C36" s="35"/>
      <c r="D36" s="11"/>
      <c r="E36" s="11"/>
      <c r="F36" s="11"/>
      <c r="G36" s="11"/>
      <c r="H36" s="11"/>
    </row>
    <row r="37" spans="2:8" ht="12.75">
      <c r="B37" s="22" t="s">
        <v>124</v>
      </c>
      <c r="C37" s="35"/>
      <c r="D37" s="11"/>
      <c r="E37" s="11"/>
      <c r="F37" s="11"/>
      <c r="G37" s="11"/>
      <c r="H37" s="11"/>
    </row>
    <row r="38" spans="2:8" ht="12.75">
      <c r="B38" s="38" t="s">
        <v>88</v>
      </c>
      <c r="C38" s="35">
        <f>-C35*0.51%</f>
        <v>-261962.8451293909</v>
      </c>
      <c r="D38" s="11"/>
      <c r="E38" s="11"/>
      <c r="F38" s="11"/>
      <c r="G38" s="11"/>
      <c r="H38" s="11"/>
    </row>
    <row r="39" spans="2:8" ht="12.75">
      <c r="B39" s="38" t="s">
        <v>125</v>
      </c>
      <c r="C39" s="35">
        <f>-E31*(1+7.65%)</f>
        <v>-8306946.31580852</v>
      </c>
      <c r="D39" s="11"/>
      <c r="E39" s="11"/>
      <c r="F39" s="11"/>
      <c r="G39" s="11"/>
      <c r="H39" s="11"/>
    </row>
    <row r="40" spans="2:8" ht="13.5" thickBot="1">
      <c r="B40" t="s">
        <v>89</v>
      </c>
      <c r="C40" s="13">
        <f>+C35+C38+C39</f>
        <v>42796354.58992304</v>
      </c>
      <c r="D40" s="11"/>
      <c r="E40" s="11"/>
      <c r="F40" s="11"/>
      <c r="G40" s="11"/>
      <c r="H40" s="11"/>
    </row>
    <row r="41" spans="4:8" ht="13.5" thickTop="1">
      <c r="D41" s="11"/>
      <c r="E41" s="11"/>
      <c r="F41" s="11"/>
      <c r="G41" s="11"/>
      <c r="H41" s="11"/>
    </row>
    <row r="42" spans="2:8" ht="12.75">
      <c r="B42" t="s">
        <v>90</v>
      </c>
      <c r="C42" s="35">
        <f>-C40/2</f>
        <v>-21398177.29496152</v>
      </c>
      <c r="D42" s="11"/>
      <c r="E42" s="11"/>
      <c r="F42" s="11"/>
      <c r="G42" s="11"/>
      <c r="H42" s="11"/>
    </row>
    <row r="43" spans="4:8" ht="12.75">
      <c r="D43" s="36" t="s">
        <v>91</v>
      </c>
      <c r="E43" s="5" t="s">
        <v>46</v>
      </c>
      <c r="F43" s="36" t="s">
        <v>47</v>
      </c>
      <c r="G43" s="11" t="s">
        <v>126</v>
      </c>
      <c r="H43" s="11"/>
    </row>
    <row r="44" spans="2:8" ht="12.75">
      <c r="B44" t="s">
        <v>92</v>
      </c>
      <c r="C44" s="11">
        <f>+C42-C49</f>
        <v>-15631293.964432675</v>
      </c>
      <c r="D44" s="36" t="s">
        <v>10</v>
      </c>
      <c r="E44" s="37">
        <v>0.07585</v>
      </c>
      <c r="F44" s="36">
        <f>+C44*E44</f>
        <v>-1185633.6472022184</v>
      </c>
      <c r="G44" s="11"/>
      <c r="H44" s="11"/>
    </row>
    <row r="45" spans="2:8" ht="12.75">
      <c r="B45" s="38" t="s">
        <v>88</v>
      </c>
      <c r="C45" s="11">
        <f>+C38</f>
        <v>-261962.8451293909</v>
      </c>
      <c r="D45" s="36" t="s">
        <v>10</v>
      </c>
      <c r="E45" s="37">
        <v>0.07585</v>
      </c>
      <c r="F45" s="36">
        <f>+C45*7.585%</f>
        <v>-19869.881803064298</v>
      </c>
      <c r="G45" s="11"/>
      <c r="H45" s="11"/>
    </row>
    <row r="46" spans="2:8" ht="12.75">
      <c r="B46" s="38" t="s">
        <v>127</v>
      </c>
      <c r="C46" s="11">
        <f>+C39-C50</f>
        <v>-5981416.694277586</v>
      </c>
      <c r="D46" s="36" t="s">
        <v>10</v>
      </c>
      <c r="E46" s="37">
        <v>0.07585</v>
      </c>
      <c r="F46" s="36">
        <f>+C46*7.585%</f>
        <v>-453690.45626095496</v>
      </c>
      <c r="G46" s="11"/>
      <c r="H46" s="11"/>
    </row>
    <row r="47" spans="2:8" ht="13.5" thickBot="1">
      <c r="B47" s="38" t="s">
        <v>93</v>
      </c>
      <c r="C47" s="21">
        <f>SUM(C44:C46)</f>
        <v>-21874673.503839653</v>
      </c>
      <c r="D47" s="36"/>
      <c r="E47" s="37"/>
      <c r="F47" s="46">
        <f>SUM(F44:F46)</f>
        <v>-1659193.9852662378</v>
      </c>
      <c r="G47" s="11"/>
      <c r="H47" s="11"/>
    </row>
    <row r="48" spans="2:8" ht="13.5" thickTop="1">
      <c r="B48" s="38"/>
      <c r="D48" s="36"/>
      <c r="E48" s="37"/>
      <c r="F48" s="36"/>
      <c r="G48" s="11"/>
      <c r="H48" s="11"/>
    </row>
    <row r="49" spans="2:8" ht="12.75">
      <c r="B49" t="s">
        <v>128</v>
      </c>
      <c r="C49" s="11">
        <f>+C42*(H30/H31)</f>
        <v>-5766883.330528845</v>
      </c>
      <c r="D49" s="36"/>
      <c r="E49" s="37"/>
      <c r="F49" s="36"/>
      <c r="G49" s="11"/>
      <c r="H49" s="11"/>
    </row>
    <row r="50" spans="2:8" ht="12.75">
      <c r="B50" t="s">
        <v>129</v>
      </c>
      <c r="C50" s="11">
        <f>+C39*(E30/E31)</f>
        <v>-2325529.621530934</v>
      </c>
      <c r="H50" s="11"/>
    </row>
    <row r="51" spans="2:8" ht="13.5" thickBot="1">
      <c r="B51" s="38" t="s">
        <v>94</v>
      </c>
      <c r="C51" s="13">
        <f>SUM(C49:C50)</f>
        <v>-8092412.952059779</v>
      </c>
      <c r="D51" s="36" t="s">
        <v>10</v>
      </c>
      <c r="E51" s="37">
        <v>0.07585</v>
      </c>
      <c r="F51" s="36">
        <f>+E51*C51</f>
        <v>-613809.5224137342</v>
      </c>
      <c r="G51" s="13">
        <f>+F51/2</f>
        <v>-306904.7612068671</v>
      </c>
      <c r="H51" s="11"/>
    </row>
    <row r="52" spans="4:8" ht="13.5" thickTop="1">
      <c r="D52" s="11"/>
      <c r="E52" s="11"/>
      <c r="F52" s="11"/>
      <c r="G52" s="11"/>
      <c r="H52" s="11"/>
    </row>
    <row r="53" spans="1:2" ht="15">
      <c r="A53" s="39" t="s">
        <v>84</v>
      </c>
      <c r="B53" t="s">
        <v>95</v>
      </c>
    </row>
    <row r="54" spans="1:2" ht="15">
      <c r="A54" s="39"/>
      <c r="B54" t="s">
        <v>96</v>
      </c>
    </row>
    <row r="56" spans="1:2" ht="15">
      <c r="A56" s="39" t="s">
        <v>85</v>
      </c>
      <c r="B56" t="s">
        <v>97</v>
      </c>
    </row>
    <row r="57" ht="12.75">
      <c r="B57" t="s">
        <v>98</v>
      </c>
    </row>
  </sheetData>
  <printOptions horizontalCentered="1"/>
  <pageMargins left="0.25" right="0.25" top="0.25" bottom="0.25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">
      <selection activeCell="F2" sqref="F2"/>
    </sheetView>
  </sheetViews>
  <sheetFormatPr defaultColWidth="9.140625" defaultRowHeight="12.75"/>
  <cols>
    <col min="1" max="1" width="13.8515625" style="0" customWidth="1"/>
    <col min="2" max="2" width="13.421875" style="5" customWidth="1"/>
    <col min="3" max="3" width="11.7109375" style="0" customWidth="1"/>
    <col min="4" max="4" width="11.8515625" style="0" customWidth="1"/>
    <col min="5" max="5" width="14.7109375" style="0" customWidth="1"/>
    <col min="6" max="6" width="10.7109375" style="0" customWidth="1"/>
    <col min="7" max="7" width="14.00390625" style="0" customWidth="1"/>
    <col min="8" max="8" width="10.421875" style="0" bestFit="1" customWidth="1"/>
    <col min="9" max="9" width="15.421875" style="0" customWidth="1"/>
  </cols>
  <sheetData>
    <row r="1" spans="1:7" ht="15">
      <c r="A1" s="2" t="s">
        <v>0</v>
      </c>
      <c r="B1"/>
      <c r="C1" s="11"/>
      <c r="D1" s="23"/>
      <c r="F1" t="s">
        <v>130</v>
      </c>
      <c r="G1" s="23"/>
    </row>
    <row r="2" spans="1:7" ht="12.75">
      <c r="A2" s="3" t="s">
        <v>11</v>
      </c>
      <c r="B2"/>
      <c r="C2" s="11"/>
      <c r="D2" s="23"/>
      <c r="F2" t="s">
        <v>1</v>
      </c>
      <c r="G2" s="23"/>
    </row>
    <row r="3" spans="1:6" ht="12.75">
      <c r="A3" s="22" t="s">
        <v>99</v>
      </c>
      <c r="F3" t="s">
        <v>38</v>
      </c>
    </row>
    <row r="4" ht="12.75">
      <c r="A4" s="22" t="s">
        <v>100</v>
      </c>
    </row>
    <row r="5" ht="12.75">
      <c r="A5" s="22"/>
    </row>
    <row r="7" spans="3:7" ht="12.75">
      <c r="C7" s="40" t="s">
        <v>101</v>
      </c>
      <c r="D7" s="40"/>
      <c r="E7" s="40"/>
      <c r="F7" s="40"/>
      <c r="G7" s="40"/>
    </row>
    <row r="8" spans="1:9" ht="12.75">
      <c r="A8" s="41" t="s">
        <v>102</v>
      </c>
      <c r="B8" s="14" t="s">
        <v>3</v>
      </c>
      <c r="C8" s="14">
        <v>1999</v>
      </c>
      <c r="D8" s="14" t="s">
        <v>103</v>
      </c>
      <c r="E8" s="14" t="s">
        <v>104</v>
      </c>
      <c r="F8" s="14" t="s">
        <v>105</v>
      </c>
      <c r="G8" s="14" t="s">
        <v>106</v>
      </c>
      <c r="I8" s="41"/>
    </row>
    <row r="9" spans="1:7" ht="12.75">
      <c r="A9">
        <v>1510000</v>
      </c>
      <c r="B9" s="5" t="s">
        <v>107</v>
      </c>
      <c r="C9" s="42"/>
      <c r="D9" s="42">
        <v>100300</v>
      </c>
      <c r="E9" s="42"/>
      <c r="F9" s="42"/>
      <c r="G9" s="42"/>
    </row>
    <row r="10" spans="1:7" ht="12.75">
      <c r="A10">
        <v>5000000</v>
      </c>
      <c r="B10" s="5" t="s">
        <v>108</v>
      </c>
      <c r="C10" s="42"/>
      <c r="D10" s="42"/>
      <c r="E10" s="42">
        <v>125100</v>
      </c>
      <c r="F10" s="42">
        <v>91400</v>
      </c>
      <c r="G10" s="42">
        <v>6833.32</v>
      </c>
    </row>
    <row r="11" spans="1:7" ht="12.75">
      <c r="A11">
        <v>5350000</v>
      </c>
      <c r="B11" s="5" t="s">
        <v>108</v>
      </c>
      <c r="C11" s="42"/>
      <c r="D11" s="42"/>
      <c r="E11" s="42"/>
      <c r="F11" s="42">
        <v>27052.78</v>
      </c>
      <c r="G11" s="42">
        <v>20135.51</v>
      </c>
    </row>
    <row r="12" spans="1:7" ht="12.75">
      <c r="A12">
        <v>5570000</v>
      </c>
      <c r="B12" s="5" t="s">
        <v>108</v>
      </c>
      <c r="C12" s="42">
        <v>65900</v>
      </c>
      <c r="D12" s="42"/>
      <c r="E12" s="42">
        <v>544700</v>
      </c>
      <c r="F12" s="42">
        <v>171072.94</v>
      </c>
      <c r="G12" s="42">
        <v>190985.22</v>
      </c>
    </row>
    <row r="13" spans="1:7" ht="12.75">
      <c r="A13">
        <v>5600000</v>
      </c>
      <c r="B13" s="5" t="s">
        <v>108</v>
      </c>
      <c r="C13" s="42">
        <v>65000</v>
      </c>
      <c r="D13" s="42"/>
      <c r="E13" s="42"/>
      <c r="F13" s="42"/>
      <c r="G13" s="42"/>
    </row>
    <row r="14" spans="1:7" ht="12.75">
      <c r="A14">
        <v>5610000</v>
      </c>
      <c r="B14" s="5" t="s">
        <v>108</v>
      </c>
      <c r="C14" s="42"/>
      <c r="D14" s="42"/>
      <c r="E14" s="42"/>
      <c r="F14" s="42">
        <v>40833.38</v>
      </c>
      <c r="G14" s="42">
        <v>5466.62</v>
      </c>
    </row>
    <row r="15" spans="1:7" ht="12.75">
      <c r="A15">
        <v>5800000</v>
      </c>
      <c r="B15" s="5" t="s">
        <v>108</v>
      </c>
      <c r="C15" s="42">
        <v>126100</v>
      </c>
      <c r="D15" s="42"/>
      <c r="E15" s="42">
        <v>47200</v>
      </c>
      <c r="F15" s="42">
        <v>223351.88</v>
      </c>
      <c r="G15" s="42">
        <v>160535.62</v>
      </c>
    </row>
    <row r="16" spans="1:7" ht="12.75">
      <c r="A16">
        <v>5900000</v>
      </c>
      <c r="B16" s="5" t="s">
        <v>108</v>
      </c>
      <c r="C16" s="42">
        <v>26000</v>
      </c>
      <c r="D16" s="42">
        <v>60549.99</v>
      </c>
      <c r="E16" s="42"/>
      <c r="F16" s="42">
        <v>338886</v>
      </c>
      <c r="G16" s="42">
        <v>133238</v>
      </c>
    </row>
    <row r="17" spans="1:7" ht="12.75">
      <c r="A17">
        <v>5930000</v>
      </c>
      <c r="B17" s="5" t="s">
        <v>108</v>
      </c>
      <c r="C17" s="42">
        <v>56300</v>
      </c>
      <c r="D17" s="42">
        <v>63300</v>
      </c>
      <c r="E17" s="42">
        <v>374900</v>
      </c>
      <c r="F17" s="42">
        <v>111913.4</v>
      </c>
      <c r="G17" s="42">
        <v>310046.04</v>
      </c>
    </row>
    <row r="18" spans="1:7" ht="12.75">
      <c r="A18">
        <v>5980000</v>
      </c>
      <c r="B18" s="5" t="s">
        <v>108</v>
      </c>
      <c r="C18" s="42">
        <v>26600</v>
      </c>
      <c r="D18" s="42"/>
      <c r="E18" s="42">
        <v>261033.34</v>
      </c>
      <c r="F18" s="42">
        <v>673284.5</v>
      </c>
      <c r="G18" s="42">
        <v>429973.13</v>
      </c>
    </row>
    <row r="19" spans="1:7" ht="12.75">
      <c r="A19">
        <v>9010000</v>
      </c>
      <c r="B19" s="5" t="s">
        <v>108</v>
      </c>
      <c r="C19" s="42">
        <v>191616</v>
      </c>
      <c r="D19" s="42"/>
      <c r="E19" s="42"/>
      <c r="F19" s="42">
        <v>52397.26</v>
      </c>
      <c r="G19" s="42">
        <v>281393.88</v>
      </c>
    </row>
    <row r="20" spans="1:7" ht="12.75">
      <c r="A20">
        <v>9020000</v>
      </c>
      <c r="B20" s="5" t="s">
        <v>108</v>
      </c>
      <c r="C20" s="42">
        <v>36300</v>
      </c>
      <c r="D20" s="42"/>
      <c r="E20" s="42">
        <v>182000</v>
      </c>
      <c r="F20" s="42"/>
      <c r="G20" s="42"/>
    </row>
    <row r="21" spans="1:7" ht="12.75">
      <c r="A21">
        <v>9032000</v>
      </c>
      <c r="B21" s="5" t="s">
        <v>108</v>
      </c>
      <c r="C21" s="42"/>
      <c r="D21" s="42"/>
      <c r="E21" s="42">
        <v>26900</v>
      </c>
      <c r="F21" s="42">
        <v>54800</v>
      </c>
      <c r="G21" s="42"/>
    </row>
    <row r="22" spans="1:7" ht="12.75">
      <c r="A22">
        <v>9033000</v>
      </c>
      <c r="B22" s="5" t="s">
        <v>108</v>
      </c>
      <c r="C22" s="42"/>
      <c r="D22" s="42">
        <v>167300</v>
      </c>
      <c r="E22" s="42">
        <v>396400</v>
      </c>
      <c r="F22" s="42">
        <v>2166.63</v>
      </c>
      <c r="G22" s="42">
        <v>49832.49</v>
      </c>
    </row>
    <row r="23" spans="1:7" ht="12.75">
      <c r="A23">
        <v>9036000</v>
      </c>
      <c r="B23" s="5" t="s">
        <v>108</v>
      </c>
      <c r="C23" s="42"/>
      <c r="D23" s="42"/>
      <c r="E23" s="42">
        <v>114700</v>
      </c>
      <c r="F23" s="42">
        <v>66202.42</v>
      </c>
      <c r="G23" s="42">
        <v>15558.68</v>
      </c>
    </row>
    <row r="24" spans="1:7" ht="12.75">
      <c r="A24">
        <v>9050000</v>
      </c>
      <c r="B24" s="5" t="s">
        <v>108</v>
      </c>
      <c r="C24" s="42"/>
      <c r="D24" s="42"/>
      <c r="E24" s="42"/>
      <c r="F24" s="42">
        <v>35625</v>
      </c>
      <c r="G24" s="42">
        <v>3000</v>
      </c>
    </row>
    <row r="25" spans="1:7" ht="12.75">
      <c r="A25">
        <v>9070000</v>
      </c>
      <c r="B25" s="5" t="s">
        <v>108</v>
      </c>
      <c r="C25" s="42">
        <v>163600</v>
      </c>
      <c r="D25" s="42"/>
      <c r="E25" s="42"/>
      <c r="F25" s="42"/>
      <c r="G25" s="42"/>
    </row>
    <row r="26" spans="1:7" ht="12.75">
      <c r="A26">
        <v>9080000</v>
      </c>
      <c r="B26" s="5" t="s">
        <v>108</v>
      </c>
      <c r="C26" s="42"/>
      <c r="D26" s="42"/>
      <c r="E26" s="42"/>
      <c r="F26" s="42">
        <v>35200</v>
      </c>
      <c r="G26" s="42"/>
    </row>
    <row r="27" spans="1:7" ht="12.75">
      <c r="A27">
        <v>9086000</v>
      </c>
      <c r="B27" s="5" t="s">
        <v>108</v>
      </c>
      <c r="C27" s="42">
        <v>507500</v>
      </c>
      <c r="D27" s="42"/>
      <c r="E27" s="42">
        <v>547600</v>
      </c>
      <c r="F27" s="42">
        <v>247697.5</v>
      </c>
      <c r="G27" s="42">
        <v>113802.5</v>
      </c>
    </row>
    <row r="28" spans="1:7" ht="12.75">
      <c r="A28">
        <v>9200000</v>
      </c>
      <c r="B28" s="5" t="s">
        <v>108</v>
      </c>
      <c r="C28" s="42">
        <v>1998012.37</v>
      </c>
      <c r="D28" s="42">
        <v>303371.6</v>
      </c>
      <c r="E28" s="42">
        <v>3506897.41</v>
      </c>
      <c r="F28" s="42">
        <v>2352547.25</v>
      </c>
      <c r="G28" s="42">
        <v>4947413.28</v>
      </c>
    </row>
    <row r="29" spans="1:7" ht="12.75">
      <c r="A29">
        <v>9302000</v>
      </c>
      <c r="B29" s="5" t="s">
        <v>108</v>
      </c>
      <c r="C29" s="42"/>
      <c r="D29" s="42">
        <v>21100</v>
      </c>
      <c r="E29" s="42"/>
      <c r="F29" s="42"/>
      <c r="G29" s="42"/>
    </row>
    <row r="30" spans="1:7" ht="12.75">
      <c r="A30">
        <v>9350000</v>
      </c>
      <c r="B30" s="5" t="s">
        <v>108</v>
      </c>
      <c r="C30" s="42"/>
      <c r="D30" s="42"/>
      <c r="E30" s="42">
        <v>47900</v>
      </c>
      <c r="F30" s="42">
        <v>2815.96</v>
      </c>
      <c r="G30" s="42">
        <v>64767.08</v>
      </c>
    </row>
    <row r="31" spans="1:7" ht="12.75">
      <c r="A31" t="s">
        <v>109</v>
      </c>
      <c r="C31" s="43">
        <f>SUBTOTAL(9,C9:C30)</f>
        <v>3262928.37</v>
      </c>
      <c r="D31" s="43">
        <f>SUBTOTAL(9,D9:D30)</f>
        <v>715921.59</v>
      </c>
      <c r="E31" s="43">
        <f>SUBTOTAL(9,E9:E30)</f>
        <v>6175330.75</v>
      </c>
      <c r="F31" s="43">
        <f>SUBTOTAL(9,F9:F30)</f>
        <v>4527246.899999999</v>
      </c>
      <c r="G31" s="43">
        <f>SUBTOTAL(9,G9:G30)</f>
        <v>6732981.37</v>
      </c>
    </row>
    <row r="32" spans="1:7" ht="12.75">
      <c r="A32">
        <v>5930000</v>
      </c>
      <c r="B32" s="5" t="s">
        <v>108</v>
      </c>
      <c r="C32" s="42"/>
      <c r="D32" s="42"/>
      <c r="E32" s="42">
        <v>14700</v>
      </c>
      <c r="F32" s="42">
        <v>6700</v>
      </c>
      <c r="G32" s="42">
        <v>57400</v>
      </c>
    </row>
    <row r="33" spans="1:7" ht="12.75">
      <c r="A33">
        <v>9200000</v>
      </c>
      <c r="B33" s="5" t="s">
        <v>108</v>
      </c>
      <c r="C33" s="42"/>
      <c r="D33" s="42"/>
      <c r="E33" s="42"/>
      <c r="F33" s="42">
        <v>10583.35</v>
      </c>
      <c r="G33" s="42">
        <v>40216.73</v>
      </c>
    </row>
    <row r="34" spans="1:7" ht="12.75">
      <c r="A34" t="s">
        <v>109</v>
      </c>
      <c r="C34" s="43">
        <f>SUBTOTAL(9,C32:C33)</f>
        <v>0</v>
      </c>
      <c r="D34" s="43">
        <f>SUBTOTAL(9,D32:D33)</f>
        <v>0</v>
      </c>
      <c r="E34" s="43">
        <f>SUBTOTAL(9,E32:E33)</f>
        <v>14700</v>
      </c>
      <c r="F34" s="43">
        <f>SUBTOTAL(9,F32:F33)</f>
        <v>17283.35</v>
      </c>
      <c r="G34" s="43">
        <f>SUBTOTAL(9,G32:G33)</f>
        <v>97616.73000000001</v>
      </c>
    </row>
    <row r="35" spans="1:7" ht="12.75">
      <c r="A35">
        <v>5000000</v>
      </c>
      <c r="B35" s="5" t="s">
        <v>108</v>
      </c>
      <c r="C35" s="42"/>
      <c r="D35" s="42"/>
      <c r="E35" s="42">
        <v>22900</v>
      </c>
      <c r="F35" s="42">
        <v>12500</v>
      </c>
      <c r="G35" s="42"/>
    </row>
    <row r="36" spans="1:7" ht="12.75">
      <c r="A36">
        <v>5060000</v>
      </c>
      <c r="B36" s="5" t="s">
        <v>108</v>
      </c>
      <c r="C36" s="42"/>
      <c r="D36" s="42"/>
      <c r="E36" s="42"/>
      <c r="F36" s="42">
        <v>173819</v>
      </c>
      <c r="G36" s="42">
        <v>30540</v>
      </c>
    </row>
    <row r="37" spans="1:7" ht="12.75">
      <c r="A37">
        <v>5610000</v>
      </c>
      <c r="B37" s="5" t="s">
        <v>108</v>
      </c>
      <c r="C37" s="42">
        <v>34345.84</v>
      </c>
      <c r="D37" s="42"/>
      <c r="E37" s="42">
        <v>172100</v>
      </c>
      <c r="F37" s="42"/>
      <c r="G37" s="42"/>
    </row>
    <row r="38" spans="1:7" ht="12.75">
      <c r="A38">
        <v>5830000</v>
      </c>
      <c r="B38" s="5" t="s">
        <v>108</v>
      </c>
      <c r="C38" s="42"/>
      <c r="D38" s="42"/>
      <c r="E38" s="42"/>
      <c r="F38" s="42">
        <v>9069</v>
      </c>
      <c r="G38" s="42">
        <v>36276</v>
      </c>
    </row>
    <row r="39" spans="1:7" ht="12.75">
      <c r="A39">
        <v>5930000</v>
      </c>
      <c r="B39" s="5" t="s">
        <v>108</v>
      </c>
      <c r="C39" s="42">
        <v>22440</v>
      </c>
      <c r="D39" s="42"/>
      <c r="E39" s="42">
        <v>42032</v>
      </c>
      <c r="F39" s="42">
        <v>240828.8</v>
      </c>
      <c r="G39" s="42">
        <v>450300.1</v>
      </c>
    </row>
    <row r="40" spans="1:7" ht="12.75">
      <c r="A40">
        <v>5970000</v>
      </c>
      <c r="B40" s="5" t="s">
        <v>108</v>
      </c>
      <c r="C40" s="42"/>
      <c r="D40" s="42"/>
      <c r="E40" s="42"/>
      <c r="F40" s="42">
        <v>20360</v>
      </c>
      <c r="G40" s="42">
        <v>30540</v>
      </c>
    </row>
    <row r="41" spans="1:7" ht="12.75">
      <c r="A41">
        <v>5980000</v>
      </c>
      <c r="B41" s="5" t="s">
        <v>108</v>
      </c>
      <c r="C41" s="42"/>
      <c r="D41" s="42"/>
      <c r="E41" s="42"/>
      <c r="F41" s="42">
        <v>289735</v>
      </c>
      <c r="G41" s="42">
        <v>899559</v>
      </c>
    </row>
    <row r="42" spans="1:7" ht="12.75">
      <c r="A42">
        <v>9200000</v>
      </c>
      <c r="B42" s="5" t="s">
        <v>108</v>
      </c>
      <c r="C42" s="42">
        <v>91138.19</v>
      </c>
      <c r="D42" s="42"/>
      <c r="E42" s="42">
        <v>164500</v>
      </c>
      <c r="F42" s="42">
        <v>314002.75</v>
      </c>
      <c r="G42" s="42">
        <v>910744.08</v>
      </c>
    </row>
    <row r="43" spans="1:7" ht="12.75">
      <c r="A43">
        <v>9350000</v>
      </c>
      <c r="B43" s="5" t="s">
        <v>108</v>
      </c>
      <c r="C43" s="42"/>
      <c r="D43" s="42"/>
      <c r="E43" s="42"/>
      <c r="F43" s="42">
        <v>23529</v>
      </c>
      <c r="G43" s="42">
        <v>51336</v>
      </c>
    </row>
    <row r="44" spans="1:7" ht="12.75">
      <c r="A44" t="s">
        <v>109</v>
      </c>
      <c r="C44" s="43">
        <f>SUBTOTAL(9,C35:C43)</f>
        <v>147924.03</v>
      </c>
      <c r="D44" s="43">
        <f>SUBTOTAL(9,D35:D43)</f>
        <v>0</v>
      </c>
      <c r="E44" s="43">
        <f>SUBTOTAL(9,E35:E43)</f>
        <v>401532</v>
      </c>
      <c r="F44" s="43">
        <f>SUBTOTAL(9,F35:F43)</f>
        <v>1083843.55</v>
      </c>
      <c r="G44" s="43">
        <f>SUBTOTAL(9,G35:G43)</f>
        <v>2409295.18</v>
      </c>
    </row>
    <row r="45" spans="1:7" ht="12.75">
      <c r="A45">
        <v>5930000</v>
      </c>
      <c r="B45" s="5" t="s">
        <v>108</v>
      </c>
      <c r="C45" s="42"/>
      <c r="D45" s="42"/>
      <c r="E45" s="42"/>
      <c r="F45" s="42">
        <v>65200</v>
      </c>
      <c r="G45" s="42">
        <v>21300</v>
      </c>
    </row>
    <row r="46" spans="1:7" ht="12.75">
      <c r="A46">
        <v>9010000</v>
      </c>
      <c r="B46" s="5" t="s">
        <v>108</v>
      </c>
      <c r="C46" s="42"/>
      <c r="D46" s="42"/>
      <c r="E46" s="42"/>
      <c r="F46" s="42">
        <v>34500</v>
      </c>
      <c r="G46" s="42"/>
    </row>
    <row r="47" spans="1:7" ht="12.75">
      <c r="A47" t="s">
        <v>109</v>
      </c>
      <c r="C47" s="43">
        <f>SUBTOTAL(9,C45:C46)</f>
        <v>0</v>
      </c>
      <c r="D47" s="43">
        <f>SUBTOTAL(9,D45:D46)</f>
        <v>0</v>
      </c>
      <c r="E47" s="43">
        <f>SUBTOTAL(9,E45:E46)</f>
        <v>0</v>
      </c>
      <c r="F47" s="43">
        <f>SUBTOTAL(9,F45:F46)</f>
        <v>99700</v>
      </c>
      <c r="G47" s="43">
        <f>SUBTOTAL(9,G45:G46)</f>
        <v>21300</v>
      </c>
    </row>
    <row r="48" spans="1:7" ht="12.75">
      <c r="A48">
        <v>5000000</v>
      </c>
      <c r="B48" s="5" t="s">
        <v>108</v>
      </c>
      <c r="C48" s="42"/>
      <c r="D48" s="42"/>
      <c r="E48" s="42">
        <v>56200</v>
      </c>
      <c r="F48" s="42"/>
      <c r="G48" s="42"/>
    </row>
    <row r="49" spans="1:7" ht="12.75">
      <c r="A49">
        <v>5570000</v>
      </c>
      <c r="B49" s="5" t="s">
        <v>108</v>
      </c>
      <c r="C49" s="42"/>
      <c r="D49" s="42"/>
      <c r="E49" s="42">
        <v>107600</v>
      </c>
      <c r="F49" s="42">
        <v>3000</v>
      </c>
      <c r="G49" s="42">
        <v>3000</v>
      </c>
    </row>
    <row r="50" spans="1:7" ht="12.75">
      <c r="A50">
        <v>5800000</v>
      </c>
      <c r="B50" s="5" t="s">
        <v>108</v>
      </c>
      <c r="C50" s="42"/>
      <c r="D50" s="42"/>
      <c r="E50" s="42"/>
      <c r="F50" s="42">
        <v>50905.75</v>
      </c>
      <c r="G50" s="42">
        <v>28700.25</v>
      </c>
    </row>
    <row r="51" spans="1:7" ht="12.75">
      <c r="A51">
        <v>5980000</v>
      </c>
      <c r="B51" s="5" t="s">
        <v>108</v>
      </c>
      <c r="C51" s="42"/>
      <c r="D51" s="42">
        <v>5468</v>
      </c>
      <c r="E51" s="42">
        <v>9900</v>
      </c>
      <c r="F51" s="42">
        <v>49292.63</v>
      </c>
      <c r="G51" s="42">
        <v>19807.37</v>
      </c>
    </row>
    <row r="52" spans="1:7" ht="12.75">
      <c r="A52">
        <v>9010000</v>
      </c>
      <c r="B52" s="5" t="s">
        <v>108</v>
      </c>
      <c r="C52" s="42">
        <v>5500</v>
      </c>
      <c r="D52" s="42"/>
      <c r="E52" s="42">
        <v>47900</v>
      </c>
      <c r="F52" s="42"/>
      <c r="G52" s="42"/>
    </row>
    <row r="53" spans="1:7" ht="12.75">
      <c r="A53">
        <v>9032000</v>
      </c>
      <c r="B53" s="5" t="s">
        <v>108</v>
      </c>
      <c r="C53" s="42"/>
      <c r="D53" s="42">
        <v>7300</v>
      </c>
      <c r="E53" s="42"/>
      <c r="F53" s="42"/>
      <c r="G53" s="42"/>
    </row>
    <row r="54" spans="1:7" ht="12.75">
      <c r="A54">
        <v>9070000</v>
      </c>
      <c r="B54" s="5" t="s">
        <v>108</v>
      </c>
      <c r="C54" s="42">
        <v>201321</v>
      </c>
      <c r="D54" s="42"/>
      <c r="E54" s="42"/>
      <c r="F54" s="42"/>
      <c r="G54" s="42"/>
    </row>
    <row r="55" spans="1:7" ht="12.75">
      <c r="A55">
        <v>9086000</v>
      </c>
      <c r="B55" s="5" t="s">
        <v>108</v>
      </c>
      <c r="C55" s="42">
        <v>25600</v>
      </c>
      <c r="D55" s="42"/>
      <c r="E55" s="42">
        <v>27300</v>
      </c>
      <c r="F55" s="42"/>
      <c r="G55" s="42">
        <v>4500</v>
      </c>
    </row>
    <row r="56" spans="1:7" ht="12.75">
      <c r="A56">
        <v>9200000</v>
      </c>
      <c r="B56" s="5" t="s">
        <v>108</v>
      </c>
      <c r="C56" s="42">
        <v>92119</v>
      </c>
      <c r="D56" s="42"/>
      <c r="E56" s="42">
        <v>115900</v>
      </c>
      <c r="F56" s="42">
        <v>78111.03</v>
      </c>
      <c r="G56" s="42">
        <v>115514.97</v>
      </c>
    </row>
    <row r="57" spans="1:7" ht="12.75">
      <c r="A57">
        <v>9302000</v>
      </c>
      <c r="B57" s="5" t="s">
        <v>108</v>
      </c>
      <c r="C57" s="42">
        <v>8000</v>
      </c>
      <c r="D57" s="42">
        <v>14600</v>
      </c>
      <c r="E57" s="42"/>
      <c r="F57" s="42"/>
      <c r="G57" s="42"/>
    </row>
    <row r="58" spans="1:7" ht="12.75">
      <c r="A58" t="s">
        <v>109</v>
      </c>
      <c r="C58" s="43">
        <f>SUBTOTAL(9,C48:C57)</f>
        <v>332540</v>
      </c>
      <c r="D58" s="43">
        <f>SUBTOTAL(9,D48:D57)</f>
        <v>27368</v>
      </c>
      <c r="E58" s="43">
        <f>SUBTOTAL(9,E48:E57)</f>
        <v>364800</v>
      </c>
      <c r="F58" s="43">
        <f>SUBTOTAL(9,F48:F57)</f>
        <v>181309.41</v>
      </c>
      <c r="G58" s="43">
        <f>SUBTOTAL(9,G48:G57)</f>
        <v>171522.59</v>
      </c>
    </row>
    <row r="59" spans="1:7" ht="12.75">
      <c r="A59">
        <v>5570000</v>
      </c>
      <c r="B59" s="5" t="s">
        <v>108</v>
      </c>
      <c r="C59" s="42">
        <v>1025000</v>
      </c>
      <c r="D59" s="42"/>
      <c r="E59" s="42">
        <v>415125</v>
      </c>
      <c r="F59" s="42">
        <v>169125</v>
      </c>
      <c r="G59" s="42">
        <v>153750</v>
      </c>
    </row>
    <row r="60" spans="1:7" ht="12.75">
      <c r="A60">
        <v>5600000</v>
      </c>
      <c r="B60" s="5" t="s">
        <v>108</v>
      </c>
      <c r="C60" s="42">
        <v>903600</v>
      </c>
      <c r="D60" s="42">
        <v>225900</v>
      </c>
      <c r="E60" s="42"/>
      <c r="F60" s="42"/>
      <c r="G60" s="42"/>
    </row>
    <row r="61" spans="1:7" ht="12.75">
      <c r="A61">
        <v>5980000</v>
      </c>
      <c r="B61" s="5" t="s">
        <v>108</v>
      </c>
      <c r="C61" s="42"/>
      <c r="D61" s="42">
        <v>157667</v>
      </c>
      <c r="E61" s="42">
        <v>157667</v>
      </c>
      <c r="F61" s="42">
        <v>157667</v>
      </c>
      <c r="G61" s="42"/>
    </row>
    <row r="62" spans="1:7" ht="12.75">
      <c r="A62">
        <v>9010000</v>
      </c>
      <c r="B62" s="5" t="s">
        <v>108</v>
      </c>
      <c r="C62" s="42">
        <v>243581.32</v>
      </c>
      <c r="D62" s="42"/>
      <c r="E62" s="42"/>
      <c r="F62" s="42"/>
      <c r="G62" s="42"/>
    </row>
    <row r="63" spans="1:8" ht="12.75">
      <c r="A63">
        <v>9200000</v>
      </c>
      <c r="B63" s="5" t="s">
        <v>108</v>
      </c>
      <c r="C63" s="42">
        <v>2987317.42</v>
      </c>
      <c r="D63" s="42">
        <v>2417606.33</v>
      </c>
      <c r="E63" s="42">
        <v>2397409.15</v>
      </c>
      <c r="F63" s="42">
        <v>2346060.76</v>
      </c>
      <c r="G63" s="42">
        <v>1440666.99</v>
      </c>
      <c r="H63" s="44"/>
    </row>
    <row r="64" spans="1:7" ht="12.75">
      <c r="A64" t="s">
        <v>109</v>
      </c>
      <c r="C64" s="43">
        <f>SUBTOTAL(9,C59:C63)</f>
        <v>5159498.74</v>
      </c>
      <c r="D64" s="43">
        <f>SUBTOTAL(9,D59:D63)</f>
        <v>2801173.33</v>
      </c>
      <c r="E64" s="43">
        <f>SUBTOTAL(9,E59:E63)</f>
        <v>2970201.15</v>
      </c>
      <c r="F64" s="43">
        <f>SUBTOTAL(9,F59:F63)</f>
        <v>2672852.76</v>
      </c>
      <c r="G64" s="43">
        <f>SUBTOTAL(9,G59:G63)</f>
        <v>1594416.99</v>
      </c>
    </row>
    <row r="65" spans="1:7" ht="12.75">
      <c r="A65">
        <v>5060000</v>
      </c>
      <c r="B65" s="5" t="s">
        <v>108</v>
      </c>
      <c r="C65" s="42">
        <v>20000</v>
      </c>
      <c r="D65" s="42"/>
      <c r="E65" s="42"/>
      <c r="F65" s="42"/>
      <c r="G65" s="42"/>
    </row>
    <row r="66" spans="1:7" ht="12.75">
      <c r="A66">
        <v>5930000</v>
      </c>
      <c r="B66" s="5" t="s">
        <v>108</v>
      </c>
      <c r="C66" s="42"/>
      <c r="D66" s="42"/>
      <c r="E66" s="42"/>
      <c r="F66" s="42">
        <v>27200</v>
      </c>
      <c r="G66" s="42"/>
    </row>
    <row r="67" spans="3:7" ht="12.75">
      <c r="C67" s="42">
        <f>SUBTOTAL(9,C65:C66)</f>
        <v>20000</v>
      </c>
      <c r="D67" s="42">
        <f>SUBTOTAL(9,D65:D66)</f>
        <v>0</v>
      </c>
      <c r="E67" s="42">
        <f>SUBTOTAL(9,E65:E66)</f>
        <v>0</v>
      </c>
      <c r="F67" s="42">
        <f>SUBTOTAL(9,F65:F66)</f>
        <v>27200</v>
      </c>
      <c r="G67" s="42">
        <f>SUBTOTAL(9,G65:G66)</f>
        <v>0</v>
      </c>
    </row>
    <row r="68" spans="1:7" ht="12.75">
      <c r="A68">
        <v>9086000</v>
      </c>
      <c r="B68" s="5" t="s">
        <v>108</v>
      </c>
      <c r="C68" s="42">
        <v>9400</v>
      </c>
      <c r="D68" s="42"/>
      <c r="E68" s="42"/>
      <c r="F68" s="42"/>
      <c r="G68" s="42"/>
    </row>
    <row r="69" spans="3:7" ht="12.75">
      <c r="C69" s="42">
        <f>SUBTOTAL(9,C68:C68)</f>
        <v>9400</v>
      </c>
      <c r="D69" s="42">
        <f>SUBTOTAL(9,D68:D68)</f>
        <v>0</v>
      </c>
      <c r="E69" s="42">
        <f>SUBTOTAL(9,E68:E68)</f>
        <v>0</v>
      </c>
      <c r="F69" s="42">
        <f>SUBTOTAL(9,F68:F68)</f>
        <v>0</v>
      </c>
      <c r="G69" s="42">
        <f>SUBTOTAL(9,G68:G68)</f>
        <v>0</v>
      </c>
    </row>
    <row r="70" spans="3:7" ht="12.75">
      <c r="C70" s="42"/>
      <c r="D70" s="42"/>
      <c r="E70" s="42"/>
      <c r="F70" s="42"/>
      <c r="G70" s="42"/>
    </row>
    <row r="71" spans="1:7" ht="13.5" thickBot="1">
      <c r="A71" t="s">
        <v>110</v>
      </c>
      <c r="C71" s="45">
        <f>SUBTOTAL(9,C9:C68)</f>
        <v>8932291.14</v>
      </c>
      <c r="D71" s="45">
        <f>SUBTOTAL(9,D9:D68)</f>
        <v>3544462.92</v>
      </c>
      <c r="E71" s="45">
        <f>SUBTOTAL(9,E9:E68)</f>
        <v>9926563.9</v>
      </c>
      <c r="F71" s="45">
        <f>SUBTOTAL(9,F9:F68)</f>
        <v>8609435.969999999</v>
      </c>
      <c r="G71" s="45">
        <f>SUBTOTAL(9,G9:G68)</f>
        <v>11027132.86</v>
      </c>
    </row>
    <row r="72" spans="3:4" ht="13.5" thickTop="1">
      <c r="C72" s="11"/>
      <c r="D72" s="11"/>
    </row>
    <row r="73" spans="3:4" ht="12.75">
      <c r="C73" s="11"/>
      <c r="D73" s="11"/>
    </row>
    <row r="74" ht="12.75">
      <c r="D74" s="5" t="s">
        <v>111</v>
      </c>
    </row>
    <row r="75" spans="1:7" ht="12.75">
      <c r="A75" s="22" t="s">
        <v>112</v>
      </c>
      <c r="D75" s="11">
        <f>+G71</f>
        <v>11027132.86</v>
      </c>
      <c r="E75" s="11"/>
      <c r="F75" s="11"/>
      <c r="G75" s="11"/>
    </row>
    <row r="76" spans="1:7" ht="12.75">
      <c r="A76" s="11" t="s">
        <v>113</v>
      </c>
      <c r="B76"/>
      <c r="D76" s="11">
        <f>+(+F71+E71+C71)/3</f>
        <v>9156097.003333332</v>
      </c>
      <c r="E76" s="11"/>
      <c r="F76" s="11"/>
      <c r="G76" s="11"/>
    </row>
    <row r="77" spans="1:7" ht="12.75">
      <c r="A77" s="11" t="s">
        <v>114</v>
      </c>
      <c r="B77"/>
      <c r="D77" s="21">
        <f>-G71+D76</f>
        <v>-1871035.8566666674</v>
      </c>
      <c r="E77" s="11"/>
      <c r="F77" s="11"/>
      <c r="G77" s="11"/>
    </row>
    <row r="78" spans="1:7" ht="12.75">
      <c r="A78" s="11"/>
      <c r="B78"/>
      <c r="D78" s="35"/>
      <c r="E78" s="11"/>
      <c r="F78" s="11"/>
      <c r="G78" s="11"/>
    </row>
    <row r="79" spans="1:7" ht="12.75">
      <c r="A79" t="s">
        <v>86</v>
      </c>
      <c r="D79" s="11">
        <f>+D77*7.65%</f>
        <v>-143134.24303500005</v>
      </c>
      <c r="E79" s="11"/>
      <c r="F79" s="11"/>
      <c r="G79" s="11"/>
    </row>
    <row r="80" spans="1:7" ht="13.5" thickBot="1">
      <c r="A80" t="s">
        <v>115</v>
      </c>
      <c r="D80" s="13">
        <f>+D77+D79</f>
        <v>-2014170.0997016674</v>
      </c>
      <c r="E80" s="11"/>
      <c r="F80" s="11"/>
      <c r="G80" s="11"/>
    </row>
    <row r="81" spans="4:7" ht="13.5" thickTop="1">
      <c r="D81" s="11"/>
      <c r="E81" s="11"/>
      <c r="F81" s="11"/>
      <c r="G81" s="11"/>
    </row>
    <row r="82" spans="4:7" ht="12.75">
      <c r="D82" s="11"/>
      <c r="E82" s="11"/>
      <c r="F82" s="11"/>
      <c r="G82" s="11"/>
    </row>
    <row r="83" spans="4:7" ht="12.75">
      <c r="D83" s="5" t="s">
        <v>111</v>
      </c>
      <c r="E83" s="36" t="s">
        <v>91</v>
      </c>
      <c r="F83" s="5" t="s">
        <v>46</v>
      </c>
      <c r="G83" s="36" t="s">
        <v>47</v>
      </c>
    </row>
    <row r="84" spans="1:7" ht="13.5" thickBot="1">
      <c r="A84" t="s">
        <v>90</v>
      </c>
      <c r="D84" s="13">
        <f>+D80</f>
        <v>-2014170.0997016674</v>
      </c>
      <c r="E84" s="36" t="s">
        <v>10</v>
      </c>
      <c r="F84" s="37">
        <v>0.07585</v>
      </c>
      <c r="G84" s="30">
        <f>+D84*F84</f>
        <v>-152774.80206237148</v>
      </c>
    </row>
    <row r="85" ht="13.5" thickTop="1"/>
  </sheetData>
  <printOptions/>
  <pageMargins left="0.75" right="0.25" top="0.25" bottom="0.25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jhuang</dc:creator>
  <cp:keywords/>
  <dc:description/>
  <cp:lastModifiedBy>jhuang</cp:lastModifiedBy>
  <cp:lastPrinted>2004-06-29T21:06:39Z</cp:lastPrinted>
  <dcterms:created xsi:type="dcterms:W3CDTF">2004-06-23T16:06:01Z</dcterms:created>
  <dcterms:modified xsi:type="dcterms:W3CDTF">2004-07-01T17:25:58Z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2004-07-02T00:00:00Z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