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my_white_utc_wa_gov/Documents/Energy/Avista 2020 GRC 200900 01/Exhibits/Completed Exhibits/"/>
    </mc:Choice>
  </mc:AlternateContent>
  <xr:revisionPtr revIDLastSave="11" documentId="8_{D9F393D5-A6E2-4BB4-ABFF-162E8EB26F9A}" xr6:coauthVersionLast="46" xr6:coauthVersionMax="46" xr10:uidLastSave="{E35F029D-8702-4B56-A0F5-344671888E39}"/>
  <bookViews>
    <workbookView xWindow="-107" yWindow="-107" windowWidth="20847" windowHeight="11208" xr2:uid="{EC71CE40-3221-4553-AA31-7F2CF594BCDF}"/>
    <workbookView xWindow="-107" yWindow="-107" windowWidth="20847" windowHeight="11208" xr2:uid="{C6291CCF-F861-4A02-9507-8C0084F106F6}"/>
  </bookViews>
  <sheets>
    <sheet name="Elec 1.04" sheetId="2" r:id="rId1"/>
    <sheet name="Gas1.04" sheetId="1" r:id="rId2"/>
  </sheets>
  <definedNames>
    <definedName name="_xlnm.Print_Area" localSheetId="0">'Elec 1.04'!$A$1:$K$92</definedName>
    <definedName name="_xlnm.Print_Area" localSheetId="1">'Gas1.04'!$A:$K</definedName>
    <definedName name="_xlnm.Print_Titles" localSheetId="0">'Elec 1.04'!$1:$12</definedName>
    <definedName name="_xlnm.Print_Titles" localSheetId="1">'Gas1.04'!$1:$12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1" l="1"/>
  <c r="K74" i="1"/>
  <c r="K71" i="1"/>
  <c r="K70" i="1"/>
  <c r="K65" i="1"/>
  <c r="K64" i="1"/>
  <c r="K79" i="2"/>
  <c r="K77" i="2"/>
  <c r="K73" i="2"/>
  <c r="K72" i="2"/>
  <c r="K69" i="2"/>
  <c r="K66" i="2"/>
  <c r="K65" i="2"/>
  <c r="K62" i="2"/>
  <c r="K15" i="2"/>
  <c r="I72" i="1" l="1"/>
  <c r="I66" i="1"/>
  <c r="I48" i="1"/>
  <c r="I37" i="1"/>
  <c r="I31" i="1"/>
  <c r="I25" i="1"/>
  <c r="I18" i="1"/>
  <c r="E91" i="1"/>
  <c r="H72" i="1"/>
  <c r="H66" i="1"/>
  <c r="H48" i="1"/>
  <c r="H37" i="1"/>
  <c r="H31" i="1"/>
  <c r="H25" i="1"/>
  <c r="H18" i="1"/>
  <c r="K72" i="1" l="1"/>
  <c r="K66" i="1"/>
  <c r="H73" i="1"/>
  <c r="H75" i="1" s="1"/>
  <c r="H82" i="1" s="1"/>
  <c r="H55" i="1" s="1"/>
  <c r="I73" i="1"/>
  <c r="H49" i="1"/>
  <c r="H51" i="1" s="1"/>
  <c r="H54" i="1" s="1"/>
  <c r="I49" i="1"/>
  <c r="I51" i="1" s="1"/>
  <c r="I54" i="1" s="1"/>
  <c r="I75" i="1" l="1"/>
  <c r="K73" i="1"/>
  <c r="H59" i="1"/>
  <c r="H86" i="1" s="1"/>
  <c r="H87" i="1" s="1"/>
  <c r="H84" i="1" s="1"/>
  <c r="I74" i="2"/>
  <c r="I67" i="2"/>
  <c r="I47" i="2"/>
  <c r="I36" i="2"/>
  <c r="I29" i="2"/>
  <c r="I18" i="2"/>
  <c r="I20" i="2" s="1"/>
  <c r="I75" i="2" l="1"/>
  <c r="I82" i="1"/>
  <c r="K75" i="1"/>
  <c r="I48" i="2"/>
  <c r="I50" i="2"/>
  <c r="I53" i="2" s="1"/>
  <c r="H74" i="2"/>
  <c r="K74" i="2" s="1"/>
  <c r="H67" i="2"/>
  <c r="K67" i="2" s="1"/>
  <c r="H47" i="2"/>
  <c r="H36" i="2"/>
  <c r="H29" i="2"/>
  <c r="H18" i="2"/>
  <c r="H20" i="2" s="1"/>
  <c r="I78" i="2" l="1"/>
  <c r="I55" i="1"/>
  <c r="K82" i="1"/>
  <c r="H75" i="2"/>
  <c r="H78" i="2" s="1"/>
  <c r="H82" i="2" s="1"/>
  <c r="H48" i="2"/>
  <c r="H50" i="2" s="1"/>
  <c r="K75" i="2" l="1"/>
  <c r="I82" i="2"/>
  <c r="K78" i="2"/>
  <c r="I59" i="1"/>
  <c r="K55" i="1"/>
  <c r="H53" i="2"/>
  <c r="I54" i="2" l="1"/>
  <c r="I58" i="2" s="1"/>
  <c r="I86" i="2" s="1"/>
  <c r="I87" i="2" s="1"/>
  <c r="I84" i="2" s="1"/>
  <c r="K82" i="2"/>
  <c r="K59" i="1"/>
  <c r="I86" i="1"/>
  <c r="I87" i="1" l="1"/>
  <c r="K86" i="1"/>
  <c r="K87" i="1" l="1"/>
  <c r="I84" i="1"/>
  <c r="K84" i="1" s="1"/>
  <c r="K54" i="2"/>
  <c r="H58" i="2"/>
  <c r="K58" i="2" l="1"/>
  <c r="H86" i="2"/>
  <c r="H87" i="2" l="1"/>
  <c r="K86" i="2"/>
  <c r="H84" i="2" l="1"/>
  <c r="K84" i="2" s="1"/>
  <c r="K87" i="2"/>
</calcChain>
</file>

<file path=xl/sharedStrings.xml><?xml version="1.0" encoding="utf-8"?>
<sst xmlns="http://schemas.openxmlformats.org/spreadsheetml/2006/main" count="194" uniqueCount="83">
  <si>
    <t xml:space="preserve">AVISTA UTILITIES 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</si>
  <si>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</si>
  <si>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</si>
  <si>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</si>
  <si>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</si>
  <si>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</si>
  <si>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</si>
  <si>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</si>
  <si>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</si>
  <si>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</si>
  <si>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</si>
  <si>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</si>
  <si>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</si>
  <si>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</si>
  <si>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</si>
  <si>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</si>
  <si>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</si>
  <si>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</si>
  <si>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</si>
  <si>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</si>
  <si>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</si>
  <si>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</si>
  <si>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</si>
  <si>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</si>
  <si>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</si>
  <si>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</si>
  <si>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</si>
  <si>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</si>
  <si>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</si>
  <si>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</si>
  <si>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</si>
  <si>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</si>
  <si>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</si>
  <si>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</si>
  <si>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</si>
  <si>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</si>
  <si>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</si>
  <si>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</si>
  <si>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</si>
  <si>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</si>
  <si>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</si>
  <si>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</si>
  <si>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</si>
  <si>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</si>
  <si>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</si>
  <si>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</si>
  <si>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</si>
  <si>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</si>
  <si>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</si>
  <si>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</si>
  <si>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</si>
  <si>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</si>
  <si>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</si>
  <si>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</si>
  <si>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</si>
  <si>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</si>
  <si>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</si>
  <si>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 xml:space="preserve">Revenue Conversion Factor </t>
  </si>
  <si>
    <t>NOI Requirement</t>
  </si>
  <si>
    <t xml:space="preserve">Revenue Requirement </t>
  </si>
  <si>
    <t>Remove</t>
  </si>
  <si>
    <t>AMI</t>
  </si>
  <si>
    <t>Rate Base</t>
  </si>
  <si>
    <t>E-AMI</t>
  </si>
  <si>
    <t>Staff</t>
  </si>
  <si>
    <t xml:space="preserve">Rate of return </t>
  </si>
  <si>
    <t xml:space="preserve">As filed </t>
  </si>
  <si>
    <t>G-AMI</t>
  </si>
  <si>
    <t xml:space="preserve">STAFF'S RECALCULATION OF REVENUE REQUIREMENT RELATED TO RESTATING ADJUSTMENT 1.04, REMOVE AMI RATE BASE (ELECTRIC) </t>
  </si>
  <si>
    <t xml:space="preserve">STAFF'S RECALCULATION OF REVENUE REQUIREMENT RELATED TO RESTATING ADJUSTMENT 1.04, REMOVE AMI RATE BASE (NATURAL GAS) </t>
  </si>
  <si>
    <t xml:space="preserve">Difference </t>
  </si>
  <si>
    <t xml:space="preserve">Col. </t>
  </si>
  <si>
    <t>A</t>
  </si>
  <si>
    <t>B</t>
  </si>
  <si>
    <t>C</t>
  </si>
  <si>
    <t>D</t>
  </si>
  <si>
    <t>F</t>
  </si>
  <si>
    <t>G</t>
  </si>
  <si>
    <t>H</t>
  </si>
  <si>
    <t xml:space="preserve">E </t>
  </si>
  <si>
    <t>Company</t>
  </si>
  <si>
    <t xml:space="preserve">Cost of Debt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</si>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</sst>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00%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b/>
      <i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2" fontId="5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left"/>
    </xf>
    <xf numFmtId="37" fontId="3" fillId="0" borderId="0" xfId="2" applyNumberFormat="1" applyFont="1" applyAlignment="1">
      <alignment horizontal="center"/>
    </xf>
    <xf numFmtId="5" fontId="3" fillId="0" borderId="0" xfId="2" applyNumberFormat="1" applyFont="1"/>
    <xf numFmtId="37" fontId="3" fillId="0" borderId="0" xfId="2" applyNumberFormat="1" applyFont="1"/>
    <xf numFmtId="1" fontId="3" fillId="0" borderId="0" xfId="3" applyNumberFormat="1" applyFont="1" applyAlignment="1">
      <alignment horizontal="center"/>
    </xf>
    <xf numFmtId="9" fontId="3" fillId="0" borderId="0" xfId="1" applyFont="1" applyFill="1"/>
    <xf numFmtId="3" fontId="3" fillId="0" borderId="0" xfId="3" applyNumberFormat="1" applyFont="1" applyAlignment="1">
      <alignment horizontal="center"/>
    </xf>
    <xf numFmtId="41" fontId="3" fillId="0" borderId="0" xfId="2" applyNumberFormat="1" applyFont="1"/>
    <xf numFmtId="41" fontId="5" fillId="0" borderId="0" xfId="2" applyNumberFormat="1" applyFont="1"/>
    <xf numFmtId="3" fontId="5" fillId="0" borderId="0" xfId="4" applyNumberFormat="1" applyFont="1" applyAlignment="1">
      <alignment horizontal="center"/>
    </xf>
    <xf numFmtId="2" fontId="5" fillId="0" borderId="0" xfId="5" applyNumberFormat="1" applyFont="1" applyAlignment="1" applyProtection="1">
      <alignment horizontal="center"/>
    </xf>
    <xf numFmtId="5" fontId="3" fillId="0" borderId="0" xfId="6" applyNumberFormat="1" applyFont="1"/>
    <xf numFmtId="41" fontId="3" fillId="0" borderId="8" xfId="2" applyNumberFormat="1" applyFont="1" applyBorder="1"/>
    <xf numFmtId="5" fontId="3" fillId="0" borderId="9" xfId="2" applyNumberFormat="1" applyFont="1" applyBorder="1"/>
    <xf numFmtId="41" fontId="3" fillId="0" borderId="3" xfId="2" applyNumberFormat="1" applyFont="1" applyBorder="1"/>
    <xf numFmtId="41" fontId="3" fillId="0" borderId="0" xfId="1" applyNumberFormat="1" applyFont="1"/>
    <xf numFmtId="41" fontId="3" fillId="0" borderId="0" xfId="1" applyNumberFormat="1" applyFont="1" applyFill="1"/>
    <xf numFmtId="41" fontId="3" fillId="0" borderId="10" xfId="2" applyNumberFormat="1" applyFont="1" applyBorder="1"/>
    <xf numFmtId="164" fontId="3" fillId="0" borderId="0" xfId="1" applyNumberFormat="1" applyFont="1"/>
    <xf numFmtId="165" fontId="3" fillId="0" borderId="8" xfId="2" applyNumberFormat="1" applyFont="1" applyBorder="1"/>
    <xf numFmtId="0" fontId="3" fillId="0" borderId="0" xfId="4" applyFont="1"/>
    <xf numFmtId="3" fontId="3" fillId="0" borderId="0" xfId="4" applyNumberFormat="1" applyFont="1"/>
    <xf numFmtId="3" fontId="5" fillId="0" borderId="0" xfId="7" applyNumberFormat="1" applyFont="1" applyAlignment="1">
      <alignment horizontal="center"/>
    </xf>
    <xf numFmtId="42" fontId="3" fillId="0" borderId="0" xfId="6" applyNumberFormat="1" applyFont="1"/>
    <xf numFmtId="41" fontId="3" fillId="0" borderId="0" xfId="6" applyNumberFormat="1" applyFont="1"/>
    <xf numFmtId="41" fontId="3" fillId="0" borderId="8" xfId="6" applyNumberFormat="1" applyFont="1" applyBorder="1"/>
    <xf numFmtId="41" fontId="3" fillId="0" borderId="0" xfId="4" applyNumberFormat="1" applyFont="1"/>
    <xf numFmtId="41" fontId="3" fillId="0" borderId="8" xfId="4" applyNumberFormat="1" applyFont="1" applyBorder="1"/>
    <xf numFmtId="42" fontId="3" fillId="0" borderId="9" xfId="4" applyNumberFormat="1" applyFont="1" applyBorder="1"/>
    <xf numFmtId="41" fontId="3" fillId="0" borderId="10" xfId="4" applyNumberFormat="1" applyFont="1" applyBorder="1"/>
    <xf numFmtId="42" fontId="5" fillId="0" borderId="9" xfId="4" applyNumberFormat="1" applyFont="1" applyBorder="1"/>
    <xf numFmtId="3" fontId="3" fillId="0" borderId="0" xfId="2" applyNumberFormat="1" applyFont="1"/>
    <xf numFmtId="3" fontId="7" fillId="0" borderId="11" xfId="4" applyNumberFormat="1" applyFont="1" applyBorder="1" applyAlignment="1">
      <alignment horizontal="center"/>
    </xf>
    <xf numFmtId="41" fontId="5" fillId="2" borderId="12" xfId="2" applyNumberFormat="1" applyFont="1" applyFill="1" applyBorder="1" applyAlignment="1">
      <alignment horizontal="center"/>
    </xf>
    <xf numFmtId="41" fontId="5" fillId="2" borderId="13" xfId="2" applyNumberFormat="1" applyFont="1" applyFill="1" applyBorder="1" applyAlignment="1">
      <alignment horizontal="center"/>
    </xf>
    <xf numFmtId="41" fontId="5" fillId="2" borderId="14" xfId="2" applyNumberFormat="1" applyFont="1" applyFill="1" applyBorder="1" applyAlignment="1">
      <alignment horizontal="center"/>
    </xf>
    <xf numFmtId="41" fontId="5" fillId="2" borderId="15" xfId="2" applyNumberFormat="1" applyFont="1" applyFill="1" applyBorder="1" applyAlignment="1">
      <alignment horizontal="center"/>
    </xf>
    <xf numFmtId="41" fontId="5" fillId="2" borderId="16" xfId="2" applyNumberFormat="1" applyFont="1" applyFill="1" applyBorder="1" applyAlignment="1">
      <alignment horizontal="center"/>
    </xf>
    <xf numFmtId="41" fontId="5" fillId="2" borderId="17" xfId="2" applyNumberFormat="1" applyFont="1" applyFill="1" applyBorder="1" applyAlignment="1">
      <alignment horizontal="center"/>
    </xf>
    <xf numFmtId="2" fontId="5" fillId="2" borderId="18" xfId="5" applyNumberFormat="1" applyFont="1" applyFill="1" applyBorder="1" applyAlignment="1" applyProtection="1">
      <alignment horizontal="center"/>
    </xf>
    <xf numFmtId="2" fontId="5" fillId="2" borderId="15" xfId="5" applyNumberFormat="1" applyFont="1" applyFill="1" applyBorder="1" applyAlignment="1" applyProtection="1">
      <alignment horizontal="center"/>
    </xf>
    <xf numFmtId="2" fontId="5" fillId="2" borderId="19" xfId="5" applyNumberFormat="1" applyFont="1" applyFill="1" applyBorder="1" applyAlignment="1" applyProtection="1">
      <alignment horizontal="center"/>
    </xf>
    <xf numFmtId="2" fontId="5" fillId="2" borderId="20" xfId="5" applyNumberFormat="1" applyFont="1" applyFill="1" applyBorder="1" applyAlignment="1" applyProtection="1">
      <alignment horizontal="center"/>
    </xf>
    <xf numFmtId="0" fontId="0" fillId="0" borderId="0" xfId="0" applyBorder="1"/>
    <xf numFmtId="2" fontId="5" fillId="2" borderId="19" xfId="8" applyNumberFormat="1" applyFont="1" applyFill="1" applyBorder="1" applyAlignment="1" applyProtection="1">
      <alignment horizontal="center"/>
    </xf>
    <xf numFmtId="2" fontId="5" fillId="2" borderId="20" xfId="8" applyNumberFormat="1" applyFont="1" applyFill="1" applyBorder="1" applyAlignment="1" applyProtection="1">
      <alignment horizontal="center"/>
    </xf>
    <xf numFmtId="0" fontId="9" fillId="0" borderId="0" xfId="2" applyFont="1" applyAlignment="1">
      <alignment horizontal="left"/>
    </xf>
    <xf numFmtId="0" fontId="5" fillId="0" borderId="0" xfId="2" applyFont="1"/>
    <xf numFmtId="0" fontId="8" fillId="0" borderId="0" xfId="0" applyFont="1"/>
    <xf numFmtId="0" fontId="5" fillId="0" borderId="0" xfId="2" applyFont="1" applyFill="1" applyAlignment="1">
      <alignment horizontal="center"/>
    </xf>
    <xf numFmtId="0" fontId="0" fillId="0" borderId="8" xfId="0" applyBorder="1"/>
    <xf numFmtId="5" fontId="3" fillId="0" borderId="8" xfId="6" applyNumberFormat="1" applyFont="1" applyBorder="1"/>
    <xf numFmtId="5" fontId="3" fillId="0" borderId="9" xfId="6" applyNumberFormat="1" applyFont="1" applyBorder="1"/>
    <xf numFmtId="3" fontId="7" fillId="0" borderId="21" xfId="4" applyNumberFormat="1" applyFont="1" applyBorder="1" applyAlignment="1">
      <alignment horizontal="center"/>
    </xf>
    <xf numFmtId="3" fontId="7" fillId="2" borderId="22" xfId="4" applyNumberFormat="1" applyFont="1" applyFill="1" applyBorder="1" applyAlignment="1">
      <alignment horizontal="center"/>
    </xf>
    <xf numFmtId="5" fontId="3" fillId="0" borderId="10" xfId="6" applyNumberFormat="1" applyFont="1" applyBorder="1"/>
    <xf numFmtId="41" fontId="3" fillId="0" borderId="0" xfId="6" applyNumberFormat="1" applyFont="1" applyFill="1"/>
    <xf numFmtId="41" fontId="3" fillId="0" borderId="0" xfId="2" applyNumberFormat="1" applyFont="1" applyFill="1"/>
    <xf numFmtId="37" fontId="10" fillId="0" borderId="0" xfId="2" applyNumberFormat="1" applyFont="1"/>
  </cellXfs>
  <cellStyles count="9">
    <cellStyle name="Followed Hyperlink" xfId="5" builtinId="9"/>
    <cellStyle name="Followed Hyperlink 2" xfId="8" xr:uid="{3351AD75-B7D9-4C4D-89C2-66B1BC53D8D0}"/>
    <cellStyle name="Normal" xfId="0" builtinId="0"/>
    <cellStyle name="Normal_DFIT-WaEle_SUM" xfId="3" xr:uid="{6590EBAD-C213-4A63-AECA-C89FE922535B}"/>
    <cellStyle name="Normal_IDGas6_97" xfId="6" xr:uid="{4A563116-0962-491E-A290-4A7F1DA1E617}"/>
    <cellStyle name="Normal_WAElec6_97" xfId="2" xr:uid="{EB1BC863-5889-4F98-A5CB-DA462EBFE771}"/>
    <cellStyle name="Normal_WAGas6_97" xfId="4" xr:uid="{D7F193B3-8E98-4412-85E1-60F9DC649FF7}"/>
    <cellStyle name="Normal_WAGas6_97 2" xfId="7" xr:uid="{41AFAC76-AE6B-424A-A09A-762A3B817885}"/>
    <cellStyle name="Percent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1A8D-7397-4890-A868-630C02BE8EBD}">
  <sheetPr>
    <pageSetUpPr fitToPage="1"/>
  </sheetPr>
  <dimension ref="A1:M92"/>
  <sheetViews>
    <sheetView tabSelected="1" zoomScale="70" zoomScaleNormal="70" workbookViewId="0">
      <selection activeCell="A2" sqref="A2"/>
    </sheetView>
    <sheetView tabSelected="1" view="pageBreakPreview" topLeftCell="A61" zoomScale="60" zoomScaleNormal="70" workbookViewId="1">
      <selection activeCell="O79" sqref="O79"/>
    </sheetView>
  </sheetViews>
  <sheetFormatPr defaultRowHeight="14"/>
  <cols>
    <col min="1" max="1" width="5" style="1" customWidth="1"/>
    <col min="2" max="3" width="1.69921875" style="2" customWidth="1"/>
    <col min="4" max="4" width="39" style="2" customWidth="1"/>
    <col min="5" max="6" width="8.3984375" style="2" customWidth="1"/>
    <col min="7" max="7" width="3.8984375" style="2" customWidth="1"/>
    <col min="8" max="8" width="13" style="22" customWidth="1"/>
    <col min="9" max="9" width="11.5" customWidth="1"/>
    <col min="10" max="10" width="8.796875" customWidth="1"/>
    <col min="11" max="11" width="11.8984375" customWidth="1"/>
  </cols>
  <sheetData>
    <row r="1" spans="1:13">
      <c r="A1" s="3" t="s">
        <v>0</v>
      </c>
      <c r="D1" s="1"/>
      <c r="E1" s="1"/>
      <c r="F1" s="1"/>
      <c r="G1" s="1"/>
      <c r="H1" s="23"/>
    </row>
    <row r="2" spans="1:13">
      <c r="A2" s="3" t="s">
        <v>68</v>
      </c>
      <c r="D2" s="1"/>
      <c r="E2" s="1"/>
      <c r="F2" s="1"/>
      <c r="G2" s="1"/>
      <c r="H2" s="23"/>
    </row>
    <row r="3" spans="1:13">
      <c r="A3" s="3" t="s">
        <v>1</v>
      </c>
      <c r="D3" s="1"/>
      <c r="E3" s="1"/>
      <c r="F3" s="1"/>
      <c r="G3" s="1"/>
    </row>
    <row r="4" spans="1:13">
      <c r="A4" s="3" t="s">
        <v>2</v>
      </c>
      <c r="D4" s="1"/>
      <c r="E4" s="1"/>
      <c r="F4" s="1"/>
      <c r="G4" s="1"/>
      <c r="H4" s="24"/>
    </row>
    <row r="5" spans="1:13">
      <c r="A5" s="3"/>
      <c r="D5" s="1"/>
      <c r="E5" s="1"/>
      <c r="F5" s="1"/>
      <c r="G5" s="1"/>
      <c r="H5" s="24"/>
    </row>
    <row r="6" spans="1:13" s="63" customFormat="1" ht="14.55" thickBot="1">
      <c r="A6" s="61" t="s">
        <v>71</v>
      </c>
      <c r="B6" s="62"/>
      <c r="C6" s="62"/>
      <c r="D6" s="5" t="s">
        <v>72</v>
      </c>
      <c r="E6" s="5" t="s">
        <v>73</v>
      </c>
      <c r="F6" s="5" t="s">
        <v>74</v>
      </c>
      <c r="G6" s="5" t="s">
        <v>75</v>
      </c>
      <c r="H6" s="24" t="s">
        <v>79</v>
      </c>
      <c r="I6" s="64" t="s">
        <v>76</v>
      </c>
      <c r="J6" s="64" t="s">
        <v>77</v>
      </c>
      <c r="K6" s="64" t="s">
        <v>78</v>
      </c>
    </row>
    <row r="7" spans="1:13">
      <c r="A7" s="4"/>
      <c r="B7" s="5"/>
      <c r="C7" s="5"/>
      <c r="D7" s="5"/>
      <c r="E7" s="5"/>
      <c r="F7" s="5"/>
      <c r="G7" s="5"/>
      <c r="H7" s="47" t="s">
        <v>66</v>
      </c>
      <c r="I7" s="68" t="s">
        <v>64</v>
      </c>
    </row>
    <row r="8" spans="1:13">
      <c r="A8" s="6"/>
      <c r="B8" s="7"/>
      <c r="C8" s="8"/>
      <c r="D8" s="8"/>
      <c r="E8" s="8"/>
      <c r="F8" s="8"/>
      <c r="G8" s="8"/>
      <c r="H8" s="48" t="s">
        <v>60</v>
      </c>
      <c r="I8" s="49" t="s">
        <v>60</v>
      </c>
    </row>
    <row r="9" spans="1:13">
      <c r="A9" s="9" t="s">
        <v>3</v>
      </c>
      <c r="B9" s="10"/>
      <c r="C9" s="5"/>
      <c r="D9" s="5"/>
      <c r="E9" s="5"/>
      <c r="F9" s="5"/>
      <c r="G9" s="5"/>
      <c r="H9" s="50" t="s">
        <v>61</v>
      </c>
      <c r="I9" s="51" t="s">
        <v>61</v>
      </c>
      <c r="K9" s="69" t="s">
        <v>70</v>
      </c>
    </row>
    <row r="10" spans="1:13">
      <c r="A10" s="11" t="s">
        <v>4</v>
      </c>
      <c r="B10" s="12"/>
      <c r="C10" s="13"/>
      <c r="D10" s="13" t="s">
        <v>5</v>
      </c>
      <c r="E10" s="13"/>
      <c r="F10" s="13"/>
      <c r="G10" s="13"/>
      <c r="H10" s="52" t="s">
        <v>62</v>
      </c>
      <c r="I10" s="53" t="s">
        <v>62</v>
      </c>
      <c r="M10" t="s">
        <v>82</v>
      </c>
    </row>
    <row r="11" spans="1:13">
      <c r="A11" s="14"/>
      <c r="B11" s="15" t="s">
        <v>6</v>
      </c>
      <c r="C11" s="14"/>
      <c r="D11" s="14"/>
      <c r="E11" s="14"/>
      <c r="F11" s="14"/>
      <c r="G11" s="14"/>
      <c r="H11" s="54">
        <v>1.04</v>
      </c>
      <c r="I11" s="55">
        <v>1.04</v>
      </c>
    </row>
    <row r="12" spans="1:13" ht="14.55" thickBot="1">
      <c r="A12" s="14"/>
      <c r="B12" s="15"/>
      <c r="C12" s="14"/>
      <c r="D12" s="14"/>
      <c r="E12" s="14"/>
      <c r="F12" s="14"/>
      <c r="G12" s="14"/>
      <c r="H12" s="56" t="s">
        <v>63</v>
      </c>
      <c r="I12" s="57" t="s">
        <v>63</v>
      </c>
    </row>
    <row r="13" spans="1:13">
      <c r="A13" s="14"/>
      <c r="B13" s="15"/>
      <c r="C13" s="14"/>
      <c r="D13" s="14"/>
      <c r="E13" s="14"/>
      <c r="F13" s="14"/>
      <c r="G13" s="14"/>
      <c r="H13" s="25"/>
      <c r="I13" s="25"/>
    </row>
    <row r="14" spans="1:13">
      <c r="B14" s="2" t="s">
        <v>8</v>
      </c>
      <c r="I14" s="22"/>
    </row>
    <row r="15" spans="1:13">
      <c r="A15" s="16">
        <v>1</v>
      </c>
      <c r="B15" s="17" t="s">
        <v>9</v>
      </c>
      <c r="C15" s="17"/>
      <c r="D15" s="17"/>
      <c r="E15" s="17"/>
      <c r="F15" s="17"/>
      <c r="G15" s="17"/>
      <c r="H15" s="26">
        <v>0</v>
      </c>
      <c r="I15" s="26">
        <v>0</v>
      </c>
      <c r="K15" s="26">
        <f>+I15-H15</f>
        <v>0</v>
      </c>
    </row>
    <row r="16" spans="1:13">
      <c r="A16" s="16">
        <v>2</v>
      </c>
      <c r="B16" s="18" t="s">
        <v>10</v>
      </c>
      <c r="C16" s="18"/>
      <c r="D16" s="18"/>
      <c r="E16" s="18"/>
      <c r="F16" s="18"/>
      <c r="G16" s="18"/>
      <c r="H16" s="22">
        <v>0</v>
      </c>
      <c r="I16" s="22">
        <v>0</v>
      </c>
    </row>
    <row r="17" spans="1:9">
      <c r="A17" s="16">
        <v>3</v>
      </c>
      <c r="B17" s="18" t="s">
        <v>11</v>
      </c>
      <c r="C17" s="18"/>
      <c r="D17" s="18"/>
      <c r="E17" s="18"/>
      <c r="F17" s="18"/>
      <c r="G17" s="18"/>
      <c r="H17" s="27">
        <v>0</v>
      </c>
      <c r="I17" s="27">
        <v>0</v>
      </c>
    </row>
    <row r="18" spans="1:9">
      <c r="A18" s="16">
        <v>4</v>
      </c>
      <c r="B18" s="18" t="s">
        <v>12</v>
      </c>
      <c r="C18" s="18"/>
      <c r="D18" s="18"/>
      <c r="E18" s="18"/>
      <c r="F18" s="18"/>
      <c r="G18" s="18"/>
      <c r="H18" s="22">
        <f t="shared" ref="H18:I18" si="0">SUM(H15:H17)</f>
        <v>0</v>
      </c>
      <c r="I18" s="22">
        <f t="shared" si="0"/>
        <v>0</v>
      </c>
    </row>
    <row r="19" spans="1:9">
      <c r="A19" s="16">
        <v>5</v>
      </c>
      <c r="B19" s="18" t="s">
        <v>13</v>
      </c>
      <c r="C19" s="18"/>
      <c r="D19" s="18"/>
      <c r="E19" s="18"/>
      <c r="F19" s="18"/>
      <c r="G19" s="18"/>
      <c r="H19" s="27">
        <v>0</v>
      </c>
      <c r="I19" s="27">
        <v>0</v>
      </c>
    </row>
    <row r="20" spans="1:9">
      <c r="A20" s="16">
        <v>6</v>
      </c>
      <c r="B20" s="18" t="s">
        <v>14</v>
      </c>
      <c r="C20" s="18"/>
      <c r="D20" s="18"/>
      <c r="E20" s="18"/>
      <c r="F20" s="18"/>
      <c r="G20" s="18"/>
      <c r="H20" s="22">
        <f t="shared" ref="H20:I20" si="1">SUM(H18:H19)</f>
        <v>0</v>
      </c>
      <c r="I20" s="22">
        <f t="shared" si="1"/>
        <v>0</v>
      </c>
    </row>
    <row r="21" spans="1:9">
      <c r="A21" s="16"/>
      <c r="B21" s="18"/>
      <c r="C21" s="18"/>
      <c r="D21" s="18"/>
      <c r="E21" s="18"/>
      <c r="F21" s="18"/>
      <c r="G21" s="18"/>
      <c r="I21" s="22"/>
    </row>
    <row r="22" spans="1:9">
      <c r="A22" s="16"/>
      <c r="B22" s="18" t="s">
        <v>15</v>
      </c>
      <c r="C22" s="18"/>
      <c r="D22" s="18"/>
      <c r="E22" s="18"/>
      <c r="F22" s="18"/>
      <c r="G22" s="18"/>
      <c r="I22" s="22"/>
    </row>
    <row r="23" spans="1:9">
      <c r="A23" s="16"/>
      <c r="B23" s="18" t="s">
        <v>16</v>
      </c>
      <c r="C23" s="18"/>
      <c r="D23" s="18"/>
      <c r="E23" s="18"/>
      <c r="F23" s="18"/>
      <c r="G23" s="18"/>
      <c r="I23" s="22"/>
    </row>
    <row r="24" spans="1:9">
      <c r="A24" s="16">
        <v>7</v>
      </c>
      <c r="B24" s="18"/>
      <c r="C24" s="18" t="s">
        <v>17</v>
      </c>
      <c r="D24" s="18"/>
      <c r="E24" s="18"/>
      <c r="F24" s="18"/>
      <c r="G24" s="18"/>
      <c r="H24" s="22">
        <v>0</v>
      </c>
      <c r="I24" s="22">
        <v>0</v>
      </c>
    </row>
    <row r="25" spans="1:9">
      <c r="A25" s="16">
        <v>8</v>
      </c>
      <c r="B25" s="18"/>
      <c r="C25" s="18" t="s">
        <v>18</v>
      </c>
      <c r="D25" s="18"/>
      <c r="E25" s="18"/>
      <c r="F25" s="18"/>
      <c r="G25" s="18"/>
      <c r="H25" s="22">
        <v>0</v>
      </c>
      <c r="I25" s="22">
        <v>0</v>
      </c>
    </row>
    <row r="26" spans="1:9">
      <c r="A26" s="16">
        <v>9</v>
      </c>
      <c r="B26" s="18"/>
      <c r="C26" s="18" t="s">
        <v>19</v>
      </c>
      <c r="D26" s="18"/>
      <c r="E26" s="18"/>
      <c r="F26" s="18"/>
      <c r="G26" s="18"/>
      <c r="H26" s="22">
        <v>0</v>
      </c>
      <c r="I26" s="22">
        <v>0</v>
      </c>
    </row>
    <row r="27" spans="1:9">
      <c r="A27" s="16">
        <v>10</v>
      </c>
      <c r="B27" s="18"/>
      <c r="C27" s="18" t="s">
        <v>20</v>
      </c>
      <c r="D27" s="18"/>
      <c r="E27" s="18"/>
      <c r="F27" s="18"/>
      <c r="G27" s="18"/>
      <c r="H27" s="22">
        <v>0</v>
      </c>
      <c r="I27" s="22">
        <v>0</v>
      </c>
    </row>
    <row r="28" spans="1:9">
      <c r="A28" s="16">
        <v>11</v>
      </c>
      <c r="B28" s="18"/>
      <c r="C28" s="18" t="s">
        <v>21</v>
      </c>
      <c r="D28" s="18"/>
      <c r="E28" s="18"/>
      <c r="F28" s="18"/>
      <c r="G28" s="18"/>
      <c r="H28" s="27">
        <v>0</v>
      </c>
      <c r="I28" s="27">
        <v>0</v>
      </c>
    </row>
    <row r="29" spans="1:9">
      <c r="A29" s="16">
        <v>12</v>
      </c>
      <c r="B29" s="18" t="s">
        <v>22</v>
      </c>
      <c r="C29" s="18"/>
      <c r="D29" s="18"/>
      <c r="E29" s="18"/>
      <c r="F29" s="18"/>
      <c r="G29" s="18"/>
      <c r="H29" s="22">
        <f t="shared" ref="H29:I29" si="2">SUM(H24:H28)</f>
        <v>0</v>
      </c>
      <c r="I29" s="22">
        <f t="shared" si="2"/>
        <v>0</v>
      </c>
    </row>
    <row r="30" spans="1:9">
      <c r="A30" s="16"/>
      <c r="B30" s="18"/>
      <c r="C30" s="18"/>
      <c r="D30" s="18"/>
      <c r="E30" s="18"/>
      <c r="F30" s="18"/>
      <c r="G30" s="18"/>
      <c r="I30" s="22"/>
    </row>
    <row r="31" spans="1:9">
      <c r="A31" s="16"/>
      <c r="B31" s="18" t="s">
        <v>23</v>
      </c>
      <c r="C31" s="18"/>
      <c r="D31" s="18"/>
      <c r="E31" s="18"/>
      <c r="F31" s="18"/>
      <c r="G31" s="18"/>
      <c r="I31" s="22"/>
    </row>
    <row r="32" spans="1:9">
      <c r="A32" s="16">
        <v>13</v>
      </c>
      <c r="B32" s="18"/>
      <c r="C32" s="18" t="s">
        <v>17</v>
      </c>
      <c r="D32" s="18"/>
      <c r="E32" s="18"/>
      <c r="F32" s="18"/>
      <c r="G32" s="18"/>
      <c r="H32" s="22">
        <v>0</v>
      </c>
      <c r="I32" s="22">
        <v>0</v>
      </c>
    </row>
    <row r="33" spans="1:9">
      <c r="A33" s="16">
        <v>14</v>
      </c>
      <c r="B33" s="18"/>
      <c r="C33" s="18" t="s">
        <v>24</v>
      </c>
      <c r="D33" s="18"/>
      <c r="E33" s="18"/>
      <c r="F33" s="18"/>
      <c r="G33" s="18"/>
      <c r="H33" s="22">
        <v>0</v>
      </c>
      <c r="I33" s="22">
        <v>0</v>
      </c>
    </row>
    <row r="34" spans="1:9">
      <c r="A34" s="16"/>
      <c r="B34" s="18"/>
      <c r="C34" s="18" t="s">
        <v>20</v>
      </c>
      <c r="D34" s="18"/>
      <c r="E34" s="18"/>
      <c r="F34" s="18"/>
      <c r="G34" s="18"/>
      <c r="I34" s="22"/>
    </row>
    <row r="35" spans="1:9">
      <c r="A35" s="16">
        <v>15</v>
      </c>
      <c r="B35" s="18"/>
      <c r="C35" s="18" t="s">
        <v>21</v>
      </c>
      <c r="D35" s="18"/>
      <c r="E35" s="18"/>
      <c r="F35" s="18"/>
      <c r="G35" s="18"/>
      <c r="H35" s="27">
        <v>0</v>
      </c>
      <c r="I35" s="27">
        <v>0</v>
      </c>
    </row>
    <row r="36" spans="1:9">
      <c r="A36" s="16">
        <v>16</v>
      </c>
      <c r="B36" s="18" t="s">
        <v>25</v>
      </c>
      <c r="C36" s="18"/>
      <c r="D36" s="18"/>
      <c r="E36" s="18"/>
      <c r="F36" s="18"/>
      <c r="G36" s="18"/>
      <c r="H36" s="22">
        <f t="shared" ref="H36:I36" si="3">SUM(H32:H35)</f>
        <v>0</v>
      </c>
      <c r="I36" s="22">
        <f t="shared" si="3"/>
        <v>0</v>
      </c>
    </row>
    <row r="37" spans="1:9">
      <c r="A37" s="18"/>
      <c r="B37" s="18"/>
      <c r="C37" s="18"/>
      <c r="D37" s="18"/>
      <c r="E37" s="18"/>
      <c r="F37" s="18"/>
      <c r="G37" s="18"/>
      <c r="I37" s="22"/>
    </row>
    <row r="38" spans="1:9">
      <c r="A38" s="16">
        <v>17</v>
      </c>
      <c r="B38" s="18" t="s">
        <v>26</v>
      </c>
      <c r="C38" s="18"/>
      <c r="D38" s="18"/>
      <c r="E38" s="18"/>
      <c r="F38" s="18"/>
      <c r="G38" s="18"/>
      <c r="H38" s="22">
        <v>0</v>
      </c>
      <c r="I38" s="22">
        <v>0</v>
      </c>
    </row>
    <row r="39" spans="1:9">
      <c r="A39" s="16">
        <v>18</v>
      </c>
      <c r="B39" s="18" t="s">
        <v>27</v>
      </c>
      <c r="C39" s="18"/>
      <c r="D39" s="18"/>
      <c r="E39" s="18"/>
      <c r="F39" s="18"/>
      <c r="G39" s="18"/>
      <c r="H39" s="22">
        <v>0</v>
      </c>
      <c r="I39" s="22">
        <v>0</v>
      </c>
    </row>
    <row r="40" spans="1:9">
      <c r="A40" s="16">
        <v>19</v>
      </c>
      <c r="B40" s="18" t="s">
        <v>28</v>
      </c>
      <c r="C40" s="18"/>
      <c r="D40" s="18"/>
      <c r="E40" s="18"/>
      <c r="F40" s="18"/>
      <c r="G40" s="18"/>
      <c r="H40" s="22">
        <v>0</v>
      </c>
      <c r="I40" s="22">
        <v>0</v>
      </c>
    </row>
    <row r="41" spans="1:9">
      <c r="A41" s="16"/>
      <c r="B41" s="18"/>
      <c r="C41" s="18"/>
      <c r="D41" s="18"/>
      <c r="E41" s="18"/>
      <c r="F41" s="18"/>
      <c r="G41" s="18"/>
      <c r="I41" s="22"/>
    </row>
    <row r="42" spans="1:9">
      <c r="A42" s="18"/>
      <c r="B42" s="18" t="s">
        <v>29</v>
      </c>
      <c r="C42" s="18"/>
      <c r="D42" s="18"/>
      <c r="E42" s="18"/>
      <c r="F42" s="18"/>
      <c r="G42" s="18"/>
      <c r="I42" s="22"/>
    </row>
    <row r="43" spans="1:9">
      <c r="A43" s="16">
        <v>20</v>
      </c>
      <c r="B43" s="18"/>
      <c r="C43" s="18" t="s">
        <v>17</v>
      </c>
      <c r="D43" s="18"/>
      <c r="E43" s="18"/>
      <c r="F43" s="18"/>
      <c r="G43" s="18"/>
      <c r="H43" s="22">
        <v>0</v>
      </c>
      <c r="I43" s="22">
        <v>0</v>
      </c>
    </row>
    <row r="44" spans="1:9">
      <c r="A44" s="16">
        <v>21</v>
      </c>
      <c r="B44" s="18"/>
      <c r="C44" s="18" t="s">
        <v>24</v>
      </c>
      <c r="D44" s="18"/>
      <c r="E44" s="18"/>
      <c r="F44" s="18"/>
      <c r="G44" s="18"/>
      <c r="H44" s="22">
        <v>0</v>
      </c>
      <c r="I44" s="22">
        <v>0</v>
      </c>
    </row>
    <row r="45" spans="1:9">
      <c r="A45" s="16">
        <v>22</v>
      </c>
      <c r="B45" s="18"/>
      <c r="C45" s="18" t="s">
        <v>30</v>
      </c>
      <c r="D45" s="18"/>
      <c r="E45" s="18"/>
      <c r="F45" s="18"/>
      <c r="G45" s="18"/>
      <c r="H45" s="22">
        <v>0</v>
      </c>
      <c r="I45" s="22">
        <v>0</v>
      </c>
    </row>
    <row r="46" spans="1:9">
      <c r="A46" s="16">
        <v>23</v>
      </c>
      <c r="B46" s="18"/>
      <c r="C46" s="18" t="s">
        <v>21</v>
      </c>
      <c r="D46" s="18"/>
      <c r="E46" s="18"/>
      <c r="F46" s="18"/>
      <c r="G46" s="18"/>
      <c r="H46" s="27">
        <v>0</v>
      </c>
      <c r="I46" s="27">
        <v>0</v>
      </c>
    </row>
    <row r="47" spans="1:9">
      <c r="A47" s="16">
        <v>24</v>
      </c>
      <c r="B47" s="18" t="s">
        <v>31</v>
      </c>
      <c r="C47" s="18"/>
      <c r="D47" s="18"/>
      <c r="E47" s="18"/>
      <c r="F47" s="18"/>
      <c r="G47" s="18"/>
      <c r="H47" s="27">
        <f t="shared" ref="H47:I47" si="4">SUM(H43:H46)</f>
        <v>0</v>
      </c>
      <c r="I47" s="27">
        <f t="shared" si="4"/>
        <v>0</v>
      </c>
    </row>
    <row r="48" spans="1:9">
      <c r="A48" s="16">
        <v>25</v>
      </c>
      <c r="B48" s="18" t="s">
        <v>32</v>
      </c>
      <c r="C48" s="18"/>
      <c r="D48" s="18"/>
      <c r="E48" s="18"/>
      <c r="F48" s="18"/>
      <c r="G48" s="18"/>
      <c r="H48" s="27">
        <f t="shared" ref="H48:I48" si="5">H47+H40+H39+H38+H36+H29</f>
        <v>0</v>
      </c>
      <c r="I48" s="27">
        <f t="shared" si="5"/>
        <v>0</v>
      </c>
    </row>
    <row r="49" spans="1:11">
      <c r="A49" s="18"/>
      <c r="B49" s="18"/>
      <c r="C49" s="18"/>
      <c r="D49" s="18"/>
      <c r="E49" s="18"/>
      <c r="F49" s="18"/>
      <c r="G49" s="18"/>
      <c r="I49" s="22"/>
    </row>
    <row r="50" spans="1:11">
      <c r="A50" s="16">
        <v>26</v>
      </c>
      <c r="B50" s="18" t="s">
        <v>33</v>
      </c>
      <c r="C50" s="18"/>
      <c r="D50" s="18"/>
      <c r="E50" s="18"/>
      <c r="F50" s="18"/>
      <c r="G50" s="18"/>
      <c r="H50" s="22">
        <f t="shared" ref="H50:I50" si="6">H20-H48</f>
        <v>0</v>
      </c>
      <c r="I50" s="22">
        <f t="shared" si="6"/>
        <v>0</v>
      </c>
    </row>
    <row r="51" spans="1:11">
      <c r="A51" s="16"/>
      <c r="B51" s="18"/>
      <c r="C51" s="18"/>
      <c r="D51" s="18"/>
      <c r="E51" s="18"/>
      <c r="F51" s="18"/>
      <c r="G51" s="18"/>
      <c r="I51" s="22"/>
    </row>
    <row r="52" spans="1:11">
      <c r="A52" s="19"/>
      <c r="B52" s="18" t="s">
        <v>34</v>
      </c>
      <c r="C52" s="18"/>
      <c r="D52" s="18"/>
      <c r="E52" s="18"/>
      <c r="F52" s="18"/>
      <c r="G52" s="18"/>
      <c r="I52" s="22"/>
    </row>
    <row r="53" spans="1:11">
      <c r="A53" s="16">
        <v>27</v>
      </c>
      <c r="B53" s="18" t="s">
        <v>35</v>
      </c>
      <c r="C53" s="18"/>
      <c r="D53" s="20"/>
      <c r="E53" s="20"/>
      <c r="F53" s="20"/>
      <c r="G53" s="20"/>
      <c r="H53" s="22">
        <f t="shared" ref="H53" si="7">H50*0.21</f>
        <v>0</v>
      </c>
      <c r="I53" s="22">
        <f>I50*F92*-0.21</f>
        <v>0</v>
      </c>
    </row>
    <row r="54" spans="1:11">
      <c r="A54" s="16">
        <v>28</v>
      </c>
      <c r="B54" s="18" t="s">
        <v>36</v>
      </c>
      <c r="C54" s="18"/>
      <c r="D54" s="18"/>
      <c r="E54" s="18"/>
      <c r="F54" s="18"/>
      <c r="G54" s="18"/>
      <c r="H54" s="22">
        <v>251</v>
      </c>
      <c r="I54" s="72">
        <f>(I82*F92)*-0.21</f>
        <v>259.59628800000002</v>
      </c>
      <c r="K54" s="26">
        <f>+I54-H54</f>
        <v>8.5962880000000155</v>
      </c>
    </row>
    <row r="55" spans="1:11">
      <c r="A55" s="16">
        <v>29</v>
      </c>
      <c r="B55" s="18" t="s">
        <v>37</v>
      </c>
      <c r="C55" s="18"/>
      <c r="D55" s="18"/>
      <c r="E55" s="18"/>
      <c r="F55" s="18"/>
      <c r="G55" s="18"/>
      <c r="H55" s="22">
        <v>0</v>
      </c>
      <c r="I55" s="22">
        <v>0</v>
      </c>
    </row>
    <row r="56" spans="1:11">
      <c r="A56" s="19">
        <v>30</v>
      </c>
      <c r="B56" s="18" t="s">
        <v>38</v>
      </c>
      <c r="C56" s="18"/>
      <c r="D56" s="18"/>
      <c r="E56" s="18"/>
      <c r="F56" s="18"/>
      <c r="G56" s="18"/>
      <c r="H56" s="27">
        <v>0</v>
      </c>
      <c r="I56" s="27">
        <v>0</v>
      </c>
      <c r="K56" s="65"/>
    </row>
    <row r="57" spans="1:11">
      <c r="I57" s="22"/>
    </row>
    <row r="58" spans="1:11" ht="14.55" thickBot="1">
      <c r="A58" s="21">
        <v>31</v>
      </c>
      <c r="B58" s="17" t="s">
        <v>39</v>
      </c>
      <c r="C58" s="17"/>
      <c r="D58" s="17"/>
      <c r="E58" s="17"/>
      <c r="F58" s="17"/>
      <c r="G58" s="17"/>
      <c r="H58" s="28">
        <f t="shared" ref="H58:I58" si="8">H50-SUM(H53:H56)</f>
        <v>-251</v>
      </c>
      <c r="I58" s="28">
        <f t="shared" si="8"/>
        <v>-259.59628800000002</v>
      </c>
      <c r="K58" s="67">
        <f>+I58-H58</f>
        <v>-8.5962880000000155</v>
      </c>
    </row>
    <row r="59" spans="1:11" ht="14.55" thickTop="1">
      <c r="A59" s="21"/>
      <c r="I59" s="22"/>
    </row>
    <row r="60" spans="1:11">
      <c r="A60" s="21"/>
      <c r="B60" s="2" t="s">
        <v>40</v>
      </c>
      <c r="I60" s="22"/>
    </row>
    <row r="61" spans="1:11">
      <c r="B61" s="2" t="s">
        <v>41</v>
      </c>
      <c r="I61" s="22"/>
    </row>
    <row r="62" spans="1:11">
      <c r="A62" s="21">
        <v>32</v>
      </c>
      <c r="B62" s="17"/>
      <c r="C62" s="17" t="s">
        <v>42</v>
      </c>
      <c r="D62" s="17"/>
      <c r="E62" s="17"/>
      <c r="F62" s="17"/>
      <c r="G62" s="17"/>
      <c r="H62" s="17">
        <v>-30225</v>
      </c>
      <c r="I62" s="17">
        <v>-30225</v>
      </c>
      <c r="K62" s="26">
        <f>+I62-H62</f>
        <v>0</v>
      </c>
    </row>
    <row r="63" spans="1:11">
      <c r="A63" s="21">
        <v>33</v>
      </c>
      <c r="B63" s="18"/>
      <c r="C63" s="18" t="s">
        <v>43</v>
      </c>
      <c r="D63" s="18"/>
      <c r="E63" s="18"/>
      <c r="F63" s="18"/>
      <c r="G63" s="18"/>
      <c r="H63" s="22">
        <v>0</v>
      </c>
      <c r="I63" s="22">
        <v>0</v>
      </c>
    </row>
    <row r="64" spans="1:11">
      <c r="A64" s="21">
        <v>34</v>
      </c>
      <c r="B64" s="18"/>
      <c r="C64" s="18" t="s">
        <v>44</v>
      </c>
      <c r="D64" s="18"/>
      <c r="E64" s="18"/>
      <c r="F64" s="18"/>
      <c r="G64" s="18"/>
      <c r="H64" s="22">
        <v>0</v>
      </c>
      <c r="I64" s="22">
        <v>0</v>
      </c>
    </row>
    <row r="65" spans="1:11">
      <c r="A65" s="21">
        <v>35</v>
      </c>
      <c r="B65" s="18"/>
      <c r="C65" s="18" t="s">
        <v>23</v>
      </c>
      <c r="D65" s="18"/>
      <c r="E65" s="18"/>
      <c r="F65" s="18"/>
      <c r="G65" s="18"/>
      <c r="H65" s="22">
        <v>-19146</v>
      </c>
      <c r="I65" s="22">
        <v>-19146</v>
      </c>
      <c r="K65" s="26">
        <f>+I65-H65</f>
        <v>0</v>
      </c>
    </row>
    <row r="66" spans="1:11">
      <c r="A66" s="21">
        <v>36</v>
      </c>
      <c r="B66" s="18"/>
      <c r="C66" s="18" t="s">
        <v>45</v>
      </c>
      <c r="D66" s="18"/>
      <c r="E66" s="18"/>
      <c r="F66" s="18"/>
      <c r="G66" s="18"/>
      <c r="H66" s="27">
        <v>-8297</v>
      </c>
      <c r="I66" s="27">
        <v>-8297</v>
      </c>
      <c r="K66" s="26">
        <f>+I66-H66</f>
        <v>0</v>
      </c>
    </row>
    <row r="67" spans="1:11">
      <c r="A67" s="21">
        <v>37</v>
      </c>
      <c r="B67" s="18" t="s">
        <v>46</v>
      </c>
      <c r="C67" s="18"/>
      <c r="D67" s="18"/>
      <c r="E67" s="18"/>
      <c r="F67" s="18"/>
      <c r="G67" s="18"/>
      <c r="H67" s="22">
        <f t="shared" ref="H67:I67" si="9">SUM(H62:H66)</f>
        <v>-57668</v>
      </c>
      <c r="I67" s="22">
        <f t="shared" si="9"/>
        <v>-57668</v>
      </c>
      <c r="K67" s="26">
        <f>+I67-H67</f>
        <v>0</v>
      </c>
    </row>
    <row r="68" spans="1:11" ht="17.2" customHeight="1">
      <c r="A68" s="21"/>
      <c r="B68" s="18" t="s">
        <v>47</v>
      </c>
      <c r="C68" s="73"/>
      <c r="D68" s="18"/>
      <c r="E68" s="18"/>
      <c r="F68" s="18"/>
      <c r="G68" s="18"/>
      <c r="I68" s="22"/>
    </row>
    <row r="69" spans="1:11">
      <c r="A69" s="21">
        <v>38</v>
      </c>
      <c r="B69" s="18"/>
      <c r="C69" s="17" t="s">
        <v>42</v>
      </c>
      <c r="D69" s="18"/>
      <c r="E69" s="18"/>
      <c r="F69" s="18"/>
      <c r="G69" s="18"/>
      <c r="H69" s="22">
        <v>4432</v>
      </c>
      <c r="I69" s="22">
        <v>4432</v>
      </c>
      <c r="K69" s="26">
        <f>+I69-H69</f>
        <v>0</v>
      </c>
    </row>
    <row r="70" spans="1:11">
      <c r="A70" s="21">
        <v>39</v>
      </c>
      <c r="B70" s="18"/>
      <c r="C70" s="18" t="s">
        <v>43</v>
      </c>
      <c r="D70" s="18"/>
      <c r="E70" s="18"/>
      <c r="F70" s="18"/>
      <c r="G70" s="18"/>
      <c r="H70" s="22">
        <v>0</v>
      </c>
      <c r="I70" s="22">
        <v>0</v>
      </c>
    </row>
    <row r="71" spans="1:11">
      <c r="A71" s="21">
        <v>40</v>
      </c>
      <c r="B71" s="18"/>
      <c r="C71" s="18" t="s">
        <v>44</v>
      </c>
      <c r="D71" s="18"/>
      <c r="E71" s="18"/>
      <c r="F71" s="18"/>
      <c r="G71" s="18"/>
      <c r="H71" s="22">
        <v>0</v>
      </c>
      <c r="I71" s="22">
        <v>0</v>
      </c>
    </row>
    <row r="72" spans="1:11">
      <c r="A72" s="21">
        <v>41</v>
      </c>
      <c r="B72" s="18"/>
      <c r="C72" s="18" t="s">
        <v>23</v>
      </c>
      <c r="D72" s="18"/>
      <c r="E72" s="18"/>
      <c r="F72" s="18"/>
      <c r="G72" s="18"/>
      <c r="H72" s="22">
        <v>546</v>
      </c>
      <c r="I72" s="22">
        <v>546</v>
      </c>
      <c r="K72" s="26">
        <f>+I72-H72</f>
        <v>0</v>
      </c>
    </row>
    <row r="73" spans="1:11">
      <c r="A73" s="21">
        <v>42</v>
      </c>
      <c r="B73" s="18"/>
      <c r="C73" s="18" t="s">
        <v>45</v>
      </c>
      <c r="D73" s="18"/>
      <c r="E73" s="18"/>
      <c r="F73" s="18"/>
      <c r="G73" s="18"/>
      <c r="H73" s="22">
        <v>1200</v>
      </c>
      <c r="I73" s="22">
        <v>1200</v>
      </c>
      <c r="K73" s="26">
        <f>+I73-H73</f>
        <v>0</v>
      </c>
    </row>
    <row r="74" spans="1:11">
      <c r="A74" s="21">
        <v>43</v>
      </c>
      <c r="B74" s="18" t="s">
        <v>48</v>
      </c>
      <c r="C74" s="18"/>
      <c r="D74" s="18"/>
      <c r="E74" s="18"/>
      <c r="F74" s="18"/>
      <c r="G74" s="18"/>
      <c r="H74" s="29">
        <f t="shared" ref="H74:I74" si="10">SUM(H69:H73)</f>
        <v>6178</v>
      </c>
      <c r="I74" s="29">
        <f t="shared" si="10"/>
        <v>6178</v>
      </c>
      <c r="K74" s="26">
        <f>+I74-H74</f>
        <v>0</v>
      </c>
    </row>
    <row r="75" spans="1:11">
      <c r="A75" s="21">
        <v>44</v>
      </c>
      <c r="B75" s="18" t="s">
        <v>49</v>
      </c>
      <c r="C75" s="18"/>
      <c r="D75" s="18"/>
      <c r="E75" s="18"/>
      <c r="F75" s="18"/>
      <c r="G75" s="18"/>
      <c r="H75" s="29">
        <f t="shared" ref="H75:I75" si="11">H67+H74</f>
        <v>-51490</v>
      </c>
      <c r="I75" s="29">
        <f t="shared" si="11"/>
        <v>-51490</v>
      </c>
      <c r="K75" s="26">
        <f>+I75-H75</f>
        <v>0</v>
      </c>
    </row>
    <row r="76" spans="1:11">
      <c r="A76" s="21"/>
      <c r="B76" s="18"/>
      <c r="C76" s="18"/>
      <c r="D76" s="18"/>
      <c r="E76" s="18"/>
      <c r="F76" s="18"/>
      <c r="G76" s="18"/>
      <c r="I76" s="22"/>
    </row>
    <row r="77" spans="1:11">
      <c r="A77" s="19">
        <v>45</v>
      </c>
      <c r="B77" s="18" t="s">
        <v>50</v>
      </c>
      <c r="C77" s="18"/>
      <c r="D77" s="18"/>
      <c r="E77" s="18"/>
      <c r="F77" s="18"/>
      <c r="G77" s="18"/>
      <c r="H77" s="27">
        <v>3384</v>
      </c>
      <c r="I77" s="27">
        <v>3384</v>
      </c>
      <c r="K77" s="26">
        <f>+I77-H77</f>
        <v>0</v>
      </c>
    </row>
    <row r="78" spans="1:11">
      <c r="A78" s="19">
        <v>46</v>
      </c>
      <c r="B78" s="18"/>
      <c r="C78" s="18" t="s">
        <v>51</v>
      </c>
      <c r="D78" s="18"/>
      <c r="E78" s="18"/>
      <c r="F78" s="18"/>
      <c r="G78" s="18"/>
      <c r="H78" s="22">
        <f t="shared" ref="H78:I78" si="12">SUM(H75:H77)</f>
        <v>-48106</v>
      </c>
      <c r="I78" s="22">
        <f t="shared" si="12"/>
        <v>-48106</v>
      </c>
      <c r="K78" s="26">
        <f>+I78-H78</f>
        <v>0</v>
      </c>
    </row>
    <row r="79" spans="1:11">
      <c r="A79" s="21">
        <v>47</v>
      </c>
      <c r="B79" s="18" t="s">
        <v>52</v>
      </c>
      <c r="C79" s="18"/>
      <c r="D79" s="18"/>
      <c r="E79" s="18"/>
      <c r="F79" s="18"/>
      <c r="G79" s="18"/>
      <c r="H79" s="22">
        <v>-182</v>
      </c>
      <c r="I79" s="22">
        <v>-182</v>
      </c>
      <c r="K79" s="26">
        <f>+I79-H79</f>
        <v>0</v>
      </c>
    </row>
    <row r="80" spans="1:11">
      <c r="A80" s="21">
        <v>48</v>
      </c>
      <c r="B80" s="18" t="s">
        <v>53</v>
      </c>
      <c r="C80" s="18"/>
      <c r="D80" s="18"/>
      <c r="E80" s="18"/>
      <c r="F80" s="18"/>
      <c r="G80" s="18"/>
      <c r="H80" s="27">
        <v>0</v>
      </c>
      <c r="I80" s="27">
        <v>0</v>
      </c>
      <c r="K80" s="65"/>
    </row>
    <row r="81" spans="1:11">
      <c r="A81" s="19"/>
      <c r="B81" s="18"/>
      <c r="C81" s="18"/>
      <c r="D81" s="18"/>
      <c r="E81" s="18"/>
      <c r="F81" s="18"/>
      <c r="G81" s="18"/>
      <c r="I81" s="22"/>
    </row>
    <row r="82" spans="1:11" ht="14.55" thickBot="1">
      <c r="A82" s="16">
        <v>49</v>
      </c>
      <c r="B82" s="17" t="s">
        <v>54</v>
      </c>
      <c r="C82" s="17"/>
      <c r="D82" s="17"/>
      <c r="E82" s="17"/>
      <c r="F82" s="17"/>
      <c r="G82" s="17"/>
      <c r="H82" s="28">
        <f t="shared" ref="H82:I82" si="13">SUM(H78:H80)</f>
        <v>-48288</v>
      </c>
      <c r="I82" s="28">
        <f t="shared" si="13"/>
        <v>-48288</v>
      </c>
      <c r="K82" s="67">
        <f>+I82-H82</f>
        <v>0</v>
      </c>
    </row>
    <row r="83" spans="1:11" ht="14.55" thickTop="1">
      <c r="A83" s="16">
        <v>50</v>
      </c>
      <c r="B83" s="2" t="s">
        <v>55</v>
      </c>
      <c r="H83" s="30"/>
      <c r="I83" s="30"/>
    </row>
    <row r="84" spans="1:11">
      <c r="A84" s="1">
        <v>51</v>
      </c>
      <c r="B84" s="2" t="s">
        <v>56</v>
      </c>
      <c r="H84" s="31">
        <f t="shared" ref="H84:I84" si="14">H87</f>
        <v>-4417.9035867017965</v>
      </c>
      <c r="I84" s="31">
        <f t="shared" si="14"/>
        <v>-4176.3631346899865</v>
      </c>
      <c r="K84" s="26">
        <f>+I84-H84</f>
        <v>241.54045201180998</v>
      </c>
    </row>
    <row r="85" spans="1:11">
      <c r="I85" s="22"/>
      <c r="K85" s="65"/>
    </row>
    <row r="86" spans="1:11">
      <c r="D86" s="2" t="s">
        <v>58</v>
      </c>
      <c r="H86" s="32">
        <f>H82*E90-H58</f>
        <v>-3336.7984000000001</v>
      </c>
      <c r="I86" s="32">
        <f>I82*F90-I58</f>
        <v>-3154.3653119999999</v>
      </c>
      <c r="K86" s="66">
        <f>+I86-H86</f>
        <v>182.43308800000023</v>
      </c>
    </row>
    <row r="87" spans="1:11">
      <c r="D87" s="2" t="s">
        <v>59</v>
      </c>
      <c r="H87" s="34">
        <f>H86/$E91</f>
        <v>-4417.9035867017965</v>
      </c>
      <c r="I87" s="34">
        <f>I86/$F91</f>
        <v>-4176.3631346899865</v>
      </c>
      <c r="K87" s="66">
        <f>+I87-H87</f>
        <v>241.54045201180998</v>
      </c>
    </row>
    <row r="89" spans="1:11">
      <c r="E89" s="1" t="s">
        <v>80</v>
      </c>
      <c r="F89" s="1" t="s">
        <v>64</v>
      </c>
    </row>
    <row r="90" spans="1:11">
      <c r="D90" s="2" t="s">
        <v>65</v>
      </c>
      <c r="E90" s="33">
        <v>7.4300000000000005E-2</v>
      </c>
      <c r="F90" s="33">
        <v>7.0699999999999999E-2</v>
      </c>
    </row>
    <row r="91" spans="1:11">
      <c r="D91" s="2" t="s">
        <v>57</v>
      </c>
      <c r="E91" s="33">
        <v>0.75529000000000002</v>
      </c>
      <c r="F91" s="33">
        <v>0.75529000000000002</v>
      </c>
    </row>
    <row r="92" spans="1:11">
      <c r="D92" s="2" t="s">
        <v>81</v>
      </c>
      <c r="E92" s="33">
        <v>2.4799999999999999E-2</v>
      </c>
      <c r="F92" s="33">
        <v>2.5600000000000001E-2</v>
      </c>
    </row>
  </sheetData>
  <pageMargins left="0.7" right="0.7" top="0.67" bottom="0.37" header="0.3" footer="0.17"/>
  <pageSetup scale="47" orientation="portrait" r:id="rId1"/>
  <headerFooter alignWithMargins="0">
    <oddHeader xml:space="preserve">&amp;R&amp;"Times New Roman,Regular"&amp;10Exh. AIW-2
Dockets UE-200900, UG-200901, UE-200894
Page &amp;P of &amp;N
</oddHeader>
    <oddFooter>&amp;L&amp;F !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E6CAA-D193-42C1-8A9D-0C2A1D1BF5DF}">
  <sheetPr>
    <pageSetUpPr fitToPage="1"/>
  </sheetPr>
  <dimension ref="A1:K92"/>
  <sheetViews>
    <sheetView zoomScale="70" zoomScaleNormal="70" workbookViewId="0">
      <selection activeCell="E22" sqref="E22"/>
    </sheetView>
    <sheetView tabSelected="1" topLeftCell="A76" workbookViewId="1">
      <selection activeCell="O79" sqref="O79"/>
    </sheetView>
  </sheetViews>
  <sheetFormatPr defaultRowHeight="14"/>
  <cols>
    <col min="1" max="1" width="5" style="1" customWidth="1"/>
    <col min="2" max="3" width="1.69921875" style="2" customWidth="1"/>
    <col min="4" max="4" width="39" style="2" customWidth="1"/>
    <col min="8" max="9" width="11.59765625" style="36" customWidth="1"/>
  </cols>
  <sheetData>
    <row r="1" spans="1:11">
      <c r="A1" s="3" t="s">
        <v>0</v>
      </c>
      <c r="D1" s="1"/>
      <c r="H1" s="35"/>
      <c r="I1" s="35"/>
    </row>
    <row r="2" spans="1:11">
      <c r="A2" s="3" t="s">
        <v>69</v>
      </c>
      <c r="D2" s="1"/>
    </row>
    <row r="3" spans="1:11">
      <c r="A3" s="3" t="s">
        <v>1</v>
      </c>
      <c r="D3" s="1"/>
    </row>
    <row r="4" spans="1:11">
      <c r="A4" s="3" t="s">
        <v>2</v>
      </c>
      <c r="D4" s="1"/>
      <c r="H4" s="37"/>
      <c r="I4" s="37"/>
    </row>
    <row r="5" spans="1:11">
      <c r="A5" s="3"/>
      <c r="D5" s="1"/>
      <c r="H5" s="37"/>
      <c r="I5" s="37"/>
      <c r="J5" s="58"/>
    </row>
    <row r="6" spans="1:11" s="63" customFormat="1" ht="14.55" thickBot="1">
      <c r="A6" s="61" t="s">
        <v>71</v>
      </c>
      <c r="B6" s="62"/>
      <c r="C6" s="62"/>
      <c r="D6" s="5" t="s">
        <v>72</v>
      </c>
      <c r="E6" s="5" t="s">
        <v>73</v>
      </c>
      <c r="F6" s="5" t="s">
        <v>74</v>
      </c>
      <c r="G6" s="5" t="s">
        <v>75</v>
      </c>
      <c r="H6" s="24" t="s">
        <v>79</v>
      </c>
      <c r="I6" s="64" t="s">
        <v>76</v>
      </c>
      <c r="J6" s="64" t="s">
        <v>77</v>
      </c>
      <c r="K6" s="64" t="s">
        <v>78</v>
      </c>
    </row>
    <row r="7" spans="1:11">
      <c r="A7" s="4"/>
      <c r="B7" s="5"/>
      <c r="C7" s="5"/>
      <c r="D7" s="5"/>
      <c r="H7" s="47" t="s">
        <v>80</v>
      </c>
      <c r="I7" s="68" t="s">
        <v>64</v>
      </c>
    </row>
    <row r="8" spans="1:11">
      <c r="A8" s="6"/>
      <c r="B8" s="7"/>
      <c r="C8" s="8"/>
      <c r="D8" s="8"/>
      <c r="H8" s="48" t="s">
        <v>60</v>
      </c>
      <c r="I8" s="49" t="s">
        <v>60</v>
      </c>
    </row>
    <row r="9" spans="1:11">
      <c r="A9" s="9" t="s">
        <v>3</v>
      </c>
      <c r="B9" s="10"/>
      <c r="C9" s="5"/>
      <c r="D9" s="5"/>
      <c r="H9" s="50" t="s">
        <v>61</v>
      </c>
      <c r="I9" s="51" t="s">
        <v>61</v>
      </c>
      <c r="J9" s="58"/>
      <c r="K9" s="69" t="s">
        <v>70</v>
      </c>
    </row>
    <row r="10" spans="1:11">
      <c r="A10" s="11" t="s">
        <v>4</v>
      </c>
      <c r="B10" s="12"/>
      <c r="C10" s="13"/>
      <c r="D10" s="13" t="s">
        <v>5</v>
      </c>
      <c r="H10" s="52" t="s">
        <v>62</v>
      </c>
      <c r="I10" s="53" t="s">
        <v>62</v>
      </c>
      <c r="J10" s="58"/>
    </row>
    <row r="11" spans="1:11">
      <c r="A11" s="14"/>
      <c r="B11" s="15" t="s">
        <v>6</v>
      </c>
      <c r="C11" s="14"/>
      <c r="D11" s="14"/>
      <c r="H11" s="54">
        <v>1.04</v>
      </c>
      <c r="I11" s="55">
        <v>1.04</v>
      </c>
    </row>
    <row r="12" spans="1:11" ht="14.55" thickBot="1">
      <c r="A12" s="14"/>
      <c r="B12" s="15" t="s">
        <v>7</v>
      </c>
      <c r="C12" s="14"/>
      <c r="D12" s="14"/>
      <c r="H12" s="59" t="s">
        <v>67</v>
      </c>
      <c r="I12" s="60" t="s">
        <v>67</v>
      </c>
    </row>
    <row r="13" spans="1:11">
      <c r="A13" s="14"/>
      <c r="B13" s="15"/>
      <c r="C13" s="14"/>
      <c r="D13" s="14"/>
    </row>
    <row r="14" spans="1:11">
      <c r="B14" s="2" t="s">
        <v>8</v>
      </c>
    </row>
    <row r="15" spans="1:11">
      <c r="A15" s="16">
        <v>1</v>
      </c>
      <c r="B15" s="17" t="s">
        <v>9</v>
      </c>
      <c r="C15" s="17"/>
      <c r="D15" s="17"/>
      <c r="H15" s="38">
        <v>0</v>
      </c>
      <c r="I15" s="38">
        <v>0</v>
      </c>
    </row>
    <row r="16" spans="1:11">
      <c r="A16" s="16">
        <v>2</v>
      </c>
      <c r="B16" s="18" t="s">
        <v>10</v>
      </c>
      <c r="C16" s="18"/>
      <c r="D16" s="18"/>
      <c r="H16" s="39">
        <v>0</v>
      </c>
      <c r="I16" s="39">
        <v>0</v>
      </c>
    </row>
    <row r="17" spans="1:9">
      <c r="A17" s="16">
        <v>3</v>
      </c>
      <c r="B17" s="18" t="s">
        <v>11</v>
      </c>
      <c r="C17" s="18"/>
      <c r="D17" s="18"/>
      <c r="H17" s="40">
        <v>0</v>
      </c>
      <c r="I17" s="40">
        <v>0</v>
      </c>
    </row>
    <row r="18" spans="1:9">
      <c r="A18" s="16">
        <v>4</v>
      </c>
      <c r="B18" s="18" t="s">
        <v>12</v>
      </c>
      <c r="C18" s="18"/>
      <c r="D18" s="18"/>
      <c r="H18" s="41">
        <f t="shared" ref="H18:I18" si="0">SUM(H15:H17)</f>
        <v>0</v>
      </c>
      <c r="I18" s="41">
        <f t="shared" si="0"/>
        <v>0</v>
      </c>
    </row>
    <row r="19" spans="1:9">
      <c r="A19" s="16">
        <v>5</v>
      </c>
      <c r="B19" s="18" t="s">
        <v>13</v>
      </c>
      <c r="C19" s="18"/>
      <c r="D19" s="18"/>
      <c r="H19" s="39"/>
      <c r="I19" s="39"/>
    </row>
    <row r="20" spans="1:9">
      <c r="A20" s="16">
        <v>6</v>
      </c>
      <c r="B20" s="18" t="s">
        <v>14</v>
      </c>
      <c r="C20" s="18"/>
      <c r="D20" s="18"/>
      <c r="H20" s="39"/>
      <c r="I20" s="39"/>
    </row>
    <row r="21" spans="1:9">
      <c r="A21" s="16"/>
      <c r="B21" s="18"/>
      <c r="C21" s="18"/>
      <c r="D21" s="18"/>
      <c r="H21" s="39"/>
      <c r="I21" s="39"/>
    </row>
    <row r="22" spans="1:9">
      <c r="A22" s="16"/>
      <c r="B22" s="18" t="s">
        <v>15</v>
      </c>
      <c r="C22" s="18"/>
      <c r="D22" s="18"/>
      <c r="H22" s="39">
        <v>0</v>
      </c>
      <c r="I22" s="39">
        <v>0</v>
      </c>
    </row>
    <row r="23" spans="1:9">
      <c r="A23" s="16"/>
      <c r="B23" s="18" t="s">
        <v>16</v>
      </c>
      <c r="C23" s="18"/>
      <c r="D23" s="18"/>
      <c r="H23" s="39">
        <v>0</v>
      </c>
      <c r="I23" s="39">
        <v>0</v>
      </c>
    </row>
    <row r="24" spans="1:9">
      <c r="A24" s="16">
        <v>7</v>
      </c>
      <c r="B24" s="18"/>
      <c r="C24" s="18" t="s">
        <v>17</v>
      </c>
      <c r="D24" s="18"/>
      <c r="H24" s="40">
        <v>0</v>
      </c>
      <c r="I24" s="40">
        <v>0</v>
      </c>
    </row>
    <row r="25" spans="1:9">
      <c r="A25" s="16">
        <v>8</v>
      </c>
      <c r="B25" s="18"/>
      <c r="C25" s="18" t="s">
        <v>18</v>
      </c>
      <c r="D25" s="18"/>
      <c r="H25" s="41">
        <f t="shared" ref="H25:I25" si="1">SUM(H22:H24)</f>
        <v>0</v>
      </c>
      <c r="I25" s="41">
        <f t="shared" si="1"/>
        <v>0</v>
      </c>
    </row>
    <row r="26" spans="1:9">
      <c r="A26" s="16">
        <v>9</v>
      </c>
      <c r="B26" s="18"/>
      <c r="C26" s="18" t="s">
        <v>19</v>
      </c>
      <c r="D26" s="18"/>
      <c r="H26" s="41"/>
      <c r="I26" s="41"/>
    </row>
    <row r="27" spans="1:9">
      <c r="A27" s="16">
        <v>10</v>
      </c>
      <c r="B27" s="18"/>
      <c r="C27" s="18" t="s">
        <v>20</v>
      </c>
      <c r="D27" s="18"/>
      <c r="H27" s="39"/>
      <c r="I27" s="39"/>
    </row>
    <row r="28" spans="1:9">
      <c r="A28" s="16">
        <v>11</v>
      </c>
      <c r="B28" s="18"/>
      <c r="C28" s="18" t="s">
        <v>21</v>
      </c>
      <c r="D28" s="18"/>
      <c r="H28" s="39">
        <v>0</v>
      </c>
      <c r="I28" s="39">
        <v>0</v>
      </c>
    </row>
    <row r="29" spans="1:9">
      <c r="A29" s="16">
        <v>12</v>
      </c>
      <c r="B29" s="18" t="s">
        <v>22</v>
      </c>
      <c r="C29" s="18"/>
      <c r="D29" s="18"/>
      <c r="H29" s="39">
        <v>0</v>
      </c>
      <c r="I29" s="39">
        <v>0</v>
      </c>
    </row>
    <row r="30" spans="1:9">
      <c r="A30" s="16"/>
      <c r="B30" s="18"/>
      <c r="C30" s="18"/>
      <c r="D30" s="18"/>
      <c r="H30" s="40">
        <v>0</v>
      </c>
      <c r="I30" s="40">
        <v>0</v>
      </c>
    </row>
    <row r="31" spans="1:9">
      <c r="A31" s="16"/>
      <c r="B31" s="18" t="s">
        <v>23</v>
      </c>
      <c r="C31" s="18"/>
      <c r="D31" s="18"/>
      <c r="H31" s="41">
        <f t="shared" ref="H31:I31" si="2">SUM(H28:H30)</f>
        <v>0</v>
      </c>
      <c r="I31" s="41">
        <f t="shared" si="2"/>
        <v>0</v>
      </c>
    </row>
    <row r="32" spans="1:9">
      <c r="A32" s="16">
        <v>13</v>
      </c>
      <c r="B32" s="18"/>
      <c r="C32" s="18" t="s">
        <v>17</v>
      </c>
      <c r="D32" s="18"/>
      <c r="H32" s="41"/>
      <c r="I32" s="41"/>
    </row>
    <row r="33" spans="1:9">
      <c r="A33" s="16">
        <v>14</v>
      </c>
      <c r="B33" s="18"/>
      <c r="C33" s="18" t="s">
        <v>24</v>
      </c>
      <c r="D33" s="18"/>
      <c r="H33" s="39"/>
      <c r="I33" s="39"/>
    </row>
    <row r="34" spans="1:9">
      <c r="A34" s="16"/>
      <c r="B34" s="18"/>
      <c r="C34" s="18" t="s">
        <v>20</v>
      </c>
      <c r="D34" s="18"/>
      <c r="H34" s="39">
        <v>0</v>
      </c>
      <c r="I34" s="39">
        <v>0</v>
      </c>
    </row>
    <row r="35" spans="1:9">
      <c r="A35" s="16">
        <v>15</v>
      </c>
      <c r="B35" s="18"/>
      <c r="C35" s="18" t="s">
        <v>21</v>
      </c>
      <c r="D35" s="18"/>
      <c r="H35" s="39">
        <v>0</v>
      </c>
      <c r="I35" s="39">
        <v>0</v>
      </c>
    </row>
    <row r="36" spans="1:9">
      <c r="A36" s="16">
        <v>16</v>
      </c>
      <c r="B36" s="18" t="s">
        <v>25</v>
      </c>
      <c r="C36" s="18"/>
      <c r="D36" s="18"/>
      <c r="H36" s="40">
        <v>0</v>
      </c>
      <c r="I36" s="40">
        <v>0</v>
      </c>
    </row>
    <row r="37" spans="1:9">
      <c r="A37" s="18"/>
      <c r="B37" s="18"/>
      <c r="C37" s="18"/>
      <c r="D37" s="18"/>
      <c r="H37" s="41">
        <f t="shared" ref="H37:I37" si="3">SUM(H34:H36)</f>
        <v>0</v>
      </c>
      <c r="I37" s="41">
        <f t="shared" si="3"/>
        <v>0</v>
      </c>
    </row>
    <row r="38" spans="1:9">
      <c r="A38" s="16">
        <v>17</v>
      </c>
      <c r="B38" s="18" t="s">
        <v>26</v>
      </c>
      <c r="C38" s="18"/>
      <c r="D38" s="18"/>
      <c r="H38" s="41"/>
      <c r="I38" s="41"/>
    </row>
    <row r="39" spans="1:9">
      <c r="A39" s="16">
        <v>18</v>
      </c>
      <c r="B39" s="18" t="s">
        <v>27</v>
      </c>
      <c r="C39" s="18"/>
      <c r="D39" s="18"/>
      <c r="H39" s="39">
        <v>0</v>
      </c>
      <c r="I39" s="39">
        <v>0</v>
      </c>
    </row>
    <row r="40" spans="1:9">
      <c r="A40" s="16">
        <v>19</v>
      </c>
      <c r="B40" s="18" t="s">
        <v>28</v>
      </c>
      <c r="C40" s="18"/>
      <c r="D40" s="18"/>
      <c r="H40" s="39">
        <v>0</v>
      </c>
      <c r="I40" s="39">
        <v>0</v>
      </c>
    </row>
    <row r="41" spans="1:9">
      <c r="A41" s="16"/>
      <c r="B41" s="18"/>
      <c r="C41" s="18"/>
      <c r="D41" s="18"/>
      <c r="H41" s="39">
        <v>0</v>
      </c>
      <c r="I41" s="39">
        <v>0</v>
      </c>
    </row>
    <row r="42" spans="1:9">
      <c r="A42" s="18"/>
      <c r="B42" s="18" t="s">
        <v>29</v>
      </c>
      <c r="C42" s="18"/>
      <c r="D42" s="18"/>
      <c r="H42" s="39"/>
      <c r="I42" s="39"/>
    </row>
    <row r="43" spans="1:9">
      <c r="A43" s="16">
        <v>20</v>
      </c>
      <c r="B43" s="18"/>
      <c r="C43" s="18" t="s">
        <v>17</v>
      </c>
      <c r="D43" s="18"/>
      <c r="H43" s="39"/>
      <c r="I43" s="39"/>
    </row>
    <row r="44" spans="1:9">
      <c r="A44" s="16">
        <v>21</v>
      </c>
      <c r="B44" s="18"/>
      <c r="C44" s="18" t="s">
        <v>24</v>
      </c>
      <c r="D44" s="18"/>
      <c r="H44" s="39">
        <v>0</v>
      </c>
      <c r="I44" s="39">
        <v>0</v>
      </c>
    </row>
    <row r="45" spans="1:9">
      <c r="A45" s="16">
        <v>22</v>
      </c>
      <c r="B45" s="18"/>
      <c r="C45" s="18" t="s">
        <v>30</v>
      </c>
      <c r="D45" s="18"/>
      <c r="H45" s="39">
        <v>0</v>
      </c>
      <c r="I45" s="39">
        <v>0</v>
      </c>
    </row>
    <row r="46" spans="1:9">
      <c r="A46" s="16">
        <v>23</v>
      </c>
      <c r="B46" s="18"/>
      <c r="C46" s="18" t="s">
        <v>21</v>
      </c>
      <c r="D46" s="18"/>
      <c r="H46" s="39"/>
      <c r="I46" s="39"/>
    </row>
    <row r="47" spans="1:9">
      <c r="A47" s="16">
        <v>24</v>
      </c>
      <c r="B47" s="18" t="s">
        <v>31</v>
      </c>
      <c r="C47" s="18"/>
      <c r="D47" s="18"/>
      <c r="H47" s="40">
        <v>0</v>
      </c>
      <c r="I47" s="40">
        <v>0</v>
      </c>
    </row>
    <row r="48" spans="1:9">
      <c r="A48" s="16">
        <v>25</v>
      </c>
      <c r="B48" s="18" t="s">
        <v>32</v>
      </c>
      <c r="C48" s="18"/>
      <c r="D48" s="18"/>
      <c r="H48" s="42">
        <f t="shared" ref="H48:I48" si="4">SUM(H44:H47)</f>
        <v>0</v>
      </c>
      <c r="I48" s="42">
        <f t="shared" si="4"/>
        <v>0</v>
      </c>
    </row>
    <row r="49" spans="1:11">
      <c r="A49" s="18"/>
      <c r="B49" s="18"/>
      <c r="C49" s="18"/>
      <c r="D49" s="18"/>
      <c r="H49" s="42">
        <f t="shared" ref="H49:I49" si="5">H21+H25+H31+H37+H39+H40+H41+H48</f>
        <v>0</v>
      </c>
      <c r="I49" s="42">
        <f t="shared" si="5"/>
        <v>0</v>
      </c>
    </row>
    <row r="50" spans="1:11">
      <c r="A50" s="16">
        <v>26</v>
      </c>
      <c r="B50" s="18" t="s">
        <v>33</v>
      </c>
      <c r="C50" s="18"/>
      <c r="D50" s="18"/>
      <c r="H50" s="41"/>
      <c r="I50" s="41"/>
    </row>
    <row r="51" spans="1:11">
      <c r="A51" s="16"/>
      <c r="B51" s="18"/>
      <c r="C51" s="18"/>
      <c r="D51" s="18"/>
      <c r="H51" s="41">
        <f t="shared" ref="H51:I51" si="6">H18-H49</f>
        <v>0</v>
      </c>
      <c r="I51" s="41">
        <f t="shared" si="6"/>
        <v>0</v>
      </c>
    </row>
    <row r="52" spans="1:11">
      <c r="A52" s="19"/>
      <c r="B52" s="18" t="s">
        <v>34</v>
      </c>
      <c r="C52" s="18"/>
      <c r="D52" s="18"/>
      <c r="H52" s="41"/>
      <c r="I52" s="41"/>
    </row>
    <row r="53" spans="1:11">
      <c r="A53" s="16">
        <v>27</v>
      </c>
      <c r="B53" s="18" t="s">
        <v>35</v>
      </c>
      <c r="C53" s="18"/>
      <c r="D53" s="20"/>
      <c r="H53" s="39"/>
      <c r="I53" s="39"/>
    </row>
    <row r="54" spans="1:11">
      <c r="A54" s="16">
        <v>28</v>
      </c>
      <c r="B54" s="18" t="s">
        <v>36</v>
      </c>
      <c r="C54" s="18"/>
      <c r="D54" s="18"/>
      <c r="H54" s="39">
        <f t="shared" ref="H54:I54" si="7">H51*0.21</f>
        <v>0</v>
      </c>
      <c r="I54" s="39">
        <f t="shared" si="7"/>
        <v>0</v>
      </c>
    </row>
    <row r="55" spans="1:11">
      <c r="A55" s="16">
        <v>29</v>
      </c>
      <c r="B55" s="18" t="s">
        <v>37</v>
      </c>
      <c r="C55" s="18"/>
      <c r="D55" s="18"/>
      <c r="H55" s="71">
        <f>(H82*E92)*-0.21</f>
        <v>95.842823999999993</v>
      </c>
      <c r="I55" s="71">
        <f>(I82*F92)*-0.21</f>
        <v>98.934528</v>
      </c>
      <c r="K55" s="26">
        <f>+I55-H55</f>
        <v>3.0917040000000071</v>
      </c>
    </row>
    <row r="56" spans="1:11">
      <c r="A56" s="19">
        <v>30</v>
      </c>
      <c r="B56" s="18" t="s">
        <v>38</v>
      </c>
      <c r="C56" s="18"/>
      <c r="D56" s="18"/>
      <c r="H56" s="39">
        <v>0</v>
      </c>
      <c r="I56" s="39">
        <v>0</v>
      </c>
    </row>
    <row r="57" spans="1:11">
      <c r="H57" s="40"/>
      <c r="I57" s="40"/>
    </row>
    <row r="58" spans="1:11">
      <c r="A58" s="21">
        <v>31</v>
      </c>
      <c r="B58" s="17" t="s">
        <v>39</v>
      </c>
      <c r="C58" s="17"/>
      <c r="D58" s="17"/>
      <c r="H58" s="41"/>
      <c r="I58" s="41"/>
    </row>
    <row r="59" spans="1:11" ht="14.55" thickBot="1">
      <c r="A59" s="21"/>
      <c r="H59" s="43">
        <f t="shared" ref="H59:I59" si="8">H51-SUM(H54:H57)</f>
        <v>-95.842823999999993</v>
      </c>
      <c r="I59" s="43">
        <f t="shared" si="8"/>
        <v>-98.934528</v>
      </c>
      <c r="K59" s="26">
        <f>+I59-H59</f>
        <v>-3.0917040000000071</v>
      </c>
    </row>
    <row r="60" spans="1:11" ht="14.55" thickTop="1">
      <c r="A60" s="21"/>
      <c r="B60" s="2" t="s">
        <v>40</v>
      </c>
      <c r="H60" s="41"/>
      <c r="I60" s="41"/>
    </row>
    <row r="61" spans="1:11">
      <c r="B61" s="2" t="s">
        <v>41</v>
      </c>
      <c r="H61" s="41"/>
      <c r="I61" s="41"/>
    </row>
    <row r="62" spans="1:11">
      <c r="A62" s="21">
        <v>32</v>
      </c>
      <c r="B62" s="17"/>
      <c r="C62" s="17" t="s">
        <v>42</v>
      </c>
      <c r="D62" s="17"/>
      <c r="H62" s="39"/>
      <c r="I62" s="39"/>
    </row>
    <row r="63" spans="1:11">
      <c r="A63" s="21">
        <v>33</v>
      </c>
      <c r="B63" s="18"/>
      <c r="C63" s="18" t="s">
        <v>43</v>
      </c>
      <c r="D63" s="18"/>
      <c r="H63" s="38">
        <v>0</v>
      </c>
      <c r="I63" s="38">
        <v>0</v>
      </c>
    </row>
    <row r="64" spans="1:11">
      <c r="A64" s="21">
        <v>34</v>
      </c>
      <c r="B64" s="18"/>
      <c r="C64" s="18" t="s">
        <v>44</v>
      </c>
      <c r="D64" s="18"/>
      <c r="H64" s="39">
        <v>-10036</v>
      </c>
      <c r="I64" s="39">
        <v>-10036</v>
      </c>
      <c r="K64" s="26">
        <f>+I64-H64</f>
        <v>0</v>
      </c>
    </row>
    <row r="65" spans="1:11">
      <c r="A65" s="21">
        <v>35</v>
      </c>
      <c r="B65" s="18"/>
      <c r="C65" s="18" t="s">
        <v>23</v>
      </c>
      <c r="D65" s="18"/>
      <c r="H65" s="40">
        <v>-11292</v>
      </c>
      <c r="I65" s="40">
        <v>-11292</v>
      </c>
      <c r="K65" s="66">
        <f t="shared" ref="K65:K66" si="9">+I65-H65</f>
        <v>0</v>
      </c>
    </row>
    <row r="66" spans="1:11">
      <c r="A66" s="21">
        <v>36</v>
      </c>
      <c r="B66" s="18"/>
      <c r="C66" s="18" t="s">
        <v>45</v>
      </c>
      <c r="D66" s="18"/>
      <c r="H66" s="41">
        <f t="shared" ref="H66:I66" si="10">SUM(H63:H65)</f>
        <v>-21328</v>
      </c>
      <c r="I66" s="41">
        <f t="shared" si="10"/>
        <v>-21328</v>
      </c>
      <c r="K66" s="26">
        <f t="shared" si="9"/>
        <v>0</v>
      </c>
    </row>
    <row r="67" spans="1:11">
      <c r="A67" s="21">
        <v>37</v>
      </c>
      <c r="B67" s="18" t="s">
        <v>46</v>
      </c>
      <c r="C67" s="18"/>
      <c r="D67" s="18"/>
      <c r="H67" s="41"/>
      <c r="I67" s="41"/>
    </row>
    <row r="68" spans="1:11">
      <c r="A68" s="21"/>
      <c r="B68" s="18" t="s">
        <v>47</v>
      </c>
      <c r="C68" s="18"/>
      <c r="D68" s="18"/>
      <c r="H68" s="39"/>
      <c r="I68" s="39"/>
    </row>
    <row r="69" spans="1:11">
      <c r="A69" s="21">
        <v>38</v>
      </c>
      <c r="B69" s="18"/>
      <c r="C69" s="17" t="s">
        <v>42</v>
      </c>
      <c r="D69" s="18"/>
      <c r="H69" s="39">
        <v>0</v>
      </c>
      <c r="I69" s="39">
        <v>0</v>
      </c>
    </row>
    <row r="70" spans="1:11">
      <c r="A70" s="21">
        <v>39</v>
      </c>
      <c r="B70" s="18"/>
      <c r="C70" s="18" t="s">
        <v>43</v>
      </c>
      <c r="D70" s="18"/>
      <c r="H70" s="39">
        <v>301</v>
      </c>
      <c r="I70" s="39">
        <v>301</v>
      </c>
      <c r="K70" s="26">
        <f t="shared" ref="K70:K75" si="11">+I70-H70</f>
        <v>0</v>
      </c>
    </row>
    <row r="71" spans="1:11">
      <c r="A71" s="21">
        <v>40</v>
      </c>
      <c r="B71" s="18"/>
      <c r="C71" s="18" t="s">
        <v>44</v>
      </c>
      <c r="D71" s="18"/>
      <c r="H71" s="39">
        <v>1658</v>
      </c>
      <c r="I71" s="39">
        <v>1658</v>
      </c>
      <c r="K71" s="66">
        <f t="shared" si="11"/>
        <v>0</v>
      </c>
    </row>
    <row r="72" spans="1:11">
      <c r="A72" s="21">
        <v>41</v>
      </c>
      <c r="B72" s="18"/>
      <c r="C72" s="18" t="s">
        <v>23</v>
      </c>
      <c r="D72" s="18"/>
      <c r="H72" s="44">
        <f t="shared" ref="H72:I72" si="12">SUM(H69:H71)</f>
        <v>1959</v>
      </c>
      <c r="I72" s="44">
        <f t="shared" si="12"/>
        <v>1959</v>
      </c>
      <c r="K72" s="70">
        <f t="shared" si="11"/>
        <v>0</v>
      </c>
    </row>
    <row r="73" spans="1:11">
      <c r="A73" s="21">
        <v>42</v>
      </c>
      <c r="B73" s="18"/>
      <c r="C73" s="18" t="s">
        <v>45</v>
      </c>
      <c r="D73" s="18"/>
      <c r="H73" s="41">
        <f t="shared" ref="H73:I73" si="13">H66+H72</f>
        <v>-19369</v>
      </c>
      <c r="I73" s="41">
        <f t="shared" si="13"/>
        <v>-19369</v>
      </c>
      <c r="K73" s="26">
        <f t="shared" si="11"/>
        <v>0</v>
      </c>
    </row>
    <row r="74" spans="1:11">
      <c r="A74" s="21">
        <v>43</v>
      </c>
      <c r="B74" s="18" t="s">
        <v>48</v>
      </c>
      <c r="C74" s="18"/>
      <c r="D74" s="18"/>
      <c r="H74" s="40">
        <v>1019</v>
      </c>
      <c r="I74" s="40">
        <v>1019</v>
      </c>
      <c r="K74" s="66">
        <f t="shared" si="11"/>
        <v>0</v>
      </c>
    </row>
    <row r="75" spans="1:11">
      <c r="A75" s="21">
        <v>44</v>
      </c>
      <c r="B75" s="18" t="s">
        <v>49</v>
      </c>
      <c r="C75" s="18"/>
      <c r="D75" s="18"/>
      <c r="H75" s="41">
        <f t="shared" ref="H75:I75" si="14">H73+H74</f>
        <v>-18350</v>
      </c>
      <c r="I75" s="41">
        <f t="shared" si="14"/>
        <v>-18350</v>
      </c>
      <c r="K75" s="26">
        <f t="shared" si="11"/>
        <v>0</v>
      </c>
    </row>
    <row r="76" spans="1:11">
      <c r="A76" s="21"/>
      <c r="B76" s="18"/>
      <c r="C76" s="18"/>
      <c r="D76" s="18"/>
      <c r="H76" s="39">
        <v>0</v>
      </c>
      <c r="I76" s="39">
        <v>0</v>
      </c>
    </row>
    <row r="77" spans="1:11">
      <c r="A77" s="19">
        <v>45</v>
      </c>
      <c r="B77" s="18" t="s">
        <v>50</v>
      </c>
      <c r="C77" s="18"/>
      <c r="D77" s="18"/>
      <c r="H77" s="39">
        <v>0</v>
      </c>
      <c r="I77" s="39">
        <v>0</v>
      </c>
    </row>
    <row r="78" spans="1:11">
      <c r="A78" s="19">
        <v>46</v>
      </c>
      <c r="B78" s="18"/>
      <c r="C78" s="18" t="s">
        <v>51</v>
      </c>
      <c r="D78" s="18"/>
      <c r="H78" s="39">
        <v>-53</v>
      </c>
      <c r="I78" s="39">
        <v>-53</v>
      </c>
      <c r="K78" s="26">
        <f t="shared" ref="K78" si="15">+I78-H78</f>
        <v>0</v>
      </c>
    </row>
    <row r="79" spans="1:11">
      <c r="A79" s="21">
        <v>47</v>
      </c>
      <c r="B79" s="18" t="s">
        <v>52</v>
      </c>
      <c r="C79" s="18"/>
      <c r="D79" s="18"/>
      <c r="H79" s="40">
        <v>0</v>
      </c>
      <c r="I79" s="40">
        <v>0</v>
      </c>
      <c r="K79" s="65"/>
    </row>
    <row r="80" spans="1:11">
      <c r="A80" s="21">
        <v>48</v>
      </c>
      <c r="B80" s="18" t="s">
        <v>53</v>
      </c>
      <c r="C80" s="18"/>
      <c r="D80" s="18"/>
    </row>
    <row r="81" spans="1:11">
      <c r="A81" s="19"/>
      <c r="B81" s="18"/>
      <c r="C81" s="18"/>
      <c r="D81" s="18"/>
      <c r="H81" s="41"/>
      <c r="I81" s="41"/>
    </row>
    <row r="82" spans="1:11" ht="14.55" thickBot="1">
      <c r="A82" s="16">
        <v>49</v>
      </c>
      <c r="B82" s="17" t="s">
        <v>54</v>
      </c>
      <c r="C82" s="17"/>
      <c r="D82" s="17"/>
      <c r="H82" s="45">
        <f t="shared" ref="H82:I82" si="16">H75+H76+H77+H79+H78</f>
        <v>-18403</v>
      </c>
      <c r="I82" s="45">
        <f t="shared" si="16"/>
        <v>-18403</v>
      </c>
      <c r="K82" s="67">
        <f t="shared" ref="K82" si="17">+I82-H82</f>
        <v>0</v>
      </c>
    </row>
    <row r="83" spans="1:11" ht="14.55" thickTop="1">
      <c r="A83" s="16">
        <v>50</v>
      </c>
      <c r="B83" s="2" t="s">
        <v>55</v>
      </c>
      <c r="H83" s="41"/>
      <c r="I83" s="41"/>
    </row>
    <row r="84" spans="1:11">
      <c r="A84" s="1">
        <v>51</v>
      </c>
      <c r="B84" s="2" t="s">
        <v>56</v>
      </c>
      <c r="H84" s="41">
        <f t="shared" ref="H84:I84" si="18">H87</f>
        <v>-1683.4594341246409</v>
      </c>
      <c r="I84" s="41">
        <f t="shared" si="18"/>
        <v>-1591.2858366326348</v>
      </c>
      <c r="K84" s="26">
        <f t="shared" ref="K84" si="19">+I84-H84</f>
        <v>92.173597492006138</v>
      </c>
    </row>
    <row r="85" spans="1:11">
      <c r="H85" s="41"/>
      <c r="I85" s="41"/>
    </row>
    <row r="86" spans="1:11">
      <c r="D86" s="2" t="s">
        <v>58</v>
      </c>
      <c r="H86" s="22">
        <f>H82*$E$90-H59</f>
        <v>-1271.500076</v>
      </c>
      <c r="I86" s="22">
        <f>I82*$F$90-I59</f>
        <v>-1202.1575720000001</v>
      </c>
      <c r="K86" s="26">
        <f t="shared" ref="K86:K87" si="20">+I86-H86</f>
        <v>69.342503999999963</v>
      </c>
    </row>
    <row r="87" spans="1:11">
      <c r="D87" s="2" t="s">
        <v>59</v>
      </c>
      <c r="H87" s="22">
        <f>H86/$E$91</f>
        <v>-1683.4594341246409</v>
      </c>
      <c r="I87" s="22">
        <f>I86/$F$91</f>
        <v>-1591.2858366326348</v>
      </c>
      <c r="K87" s="26">
        <f t="shared" si="20"/>
        <v>92.173597492006138</v>
      </c>
    </row>
    <row r="88" spans="1:11">
      <c r="H88" s="46"/>
      <c r="I88" s="46"/>
    </row>
    <row r="89" spans="1:11">
      <c r="E89" s="2" t="s">
        <v>80</v>
      </c>
      <c r="F89" s="2" t="s">
        <v>64</v>
      </c>
      <c r="H89" s="46"/>
      <c r="I89" s="46"/>
    </row>
    <row r="90" spans="1:11">
      <c r="D90" s="2" t="s">
        <v>65</v>
      </c>
      <c r="E90" s="33">
        <v>7.4300000000000005E-2</v>
      </c>
      <c r="F90" s="33">
        <v>7.0699999999999999E-2</v>
      </c>
      <c r="H90" s="46"/>
      <c r="I90" s="46"/>
    </row>
    <row r="91" spans="1:11">
      <c r="D91" s="2" t="s">
        <v>57</v>
      </c>
      <c r="E91" s="33">
        <f>+'Elec 1.04'!E91</f>
        <v>0.75529000000000002</v>
      </c>
      <c r="F91" s="33">
        <v>0.755463</v>
      </c>
      <c r="H91" s="46"/>
      <c r="I91" s="46"/>
    </row>
    <row r="92" spans="1:11">
      <c r="D92" s="2" t="s">
        <v>81</v>
      </c>
      <c r="E92" s="33">
        <v>2.4799999999999999E-2</v>
      </c>
      <c r="F92" s="33">
        <v>2.5600000000000001E-2</v>
      </c>
    </row>
  </sheetData>
  <pageMargins left="0.7" right="0.7" top="0.67" bottom="0.37" header="0.3" footer="0.17"/>
  <pageSetup scale="47" orientation="portrait" r:id="rId1"/>
  <headerFooter alignWithMargins="0">
    <oddHeader xml:space="preserve">&amp;R&amp;"Times New Roman,Regular"&amp;10Exh. AIW-2
Dockets UE-200900, UG-200901, UE-200894
Page &amp;P of &amp;N
</oddHeader>
    <oddFooter>&amp;L&amp;F !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37CFE693D984B342BC03F41F71D2D645" ma:contentTypeVersion="2" ma:contentTypeDescription="" ma:contentTypeScope="" ma:versionID="c25bfc484b095ec755753decea0f5849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dc62652e499f4c913d7d669e882d94ca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union memberTypes="dms:Text">
          <xsd:simpleType>
            <xsd:restriction base="dms:Choice">
              <xsd:enumeration value="Snyder"/>
              <xsd:enumeration value="Jordan"/>
              <xsd:enumeration value="White"/>
              <xsd:enumeration value="Huang"/>
              <xsd:enumeration value="Hillstead"/>
              <xsd:enumeration value="Ball"/>
              <xsd:enumeration value="McGuire"/>
              <xsd:enumeration value="Panco"/>
              <xsd:enumeration value="Parcell"/>
              <xsd:enumeration value="Gomez"/>
              <xsd:enumeration value="Erdahl"/>
              <xsd:enumeration value="Liu"/>
              <xsd:enumeration value="Higb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73F6E4-33C1-4E96-B15D-C284D82F2A52}"/>
</file>

<file path=customXml/itemProps2.xml><?xml version="1.0" encoding="utf-8"?>
<ds:datastoreItem xmlns:ds="http://schemas.openxmlformats.org/officeDocument/2006/customXml" ds:itemID="{72343C88-3458-467D-8B8D-FF5EBB423910}"/>
</file>

<file path=customXml/itemProps3.xml><?xml version="1.0" encoding="utf-8"?>
<ds:datastoreItem xmlns:ds="http://schemas.openxmlformats.org/officeDocument/2006/customXml" ds:itemID="{9CF66D41-9B2D-43FD-99BF-872297824981}"/>
</file>

<file path=customXml/itemProps4.xml><?xml version="1.0" encoding="utf-8"?>
<ds:datastoreItem xmlns:ds="http://schemas.openxmlformats.org/officeDocument/2006/customXml" ds:itemID="{A327DAFF-7EFB-4409-BD57-B4AC67615777}"/>
</file>

<file path=customXml/itemProps5.xml><?xml version="1.0" encoding="utf-8"?>
<ds:datastoreItem xmlns:ds="http://schemas.openxmlformats.org/officeDocument/2006/customXml" ds:itemID="{4F1E0FC8-821B-421D-A8C3-34E1E7634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 1.04</vt:lpstr>
      <vt:lpstr>Gas1.04</vt:lpstr>
      <vt:lpstr>'Elec 1.04'!Print_Area</vt:lpstr>
      <vt:lpstr>Gas1.04!Print_Area</vt:lpstr>
      <vt:lpstr>'Elec 1.04'!Print_Titles</vt:lpstr>
      <vt:lpstr>Gas1.04!Print_Titles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Staff’s Calculation of Adjustments 1.04 E-AMI and 1.04 G-AMI, Remove AMI Rate Base</dc:title>
  <dc:creator>White, Amy (UTC)</dc:creator>
  <dc:description/>
  <cp:lastModifiedBy>White, Amy (UTC)</cp:lastModifiedBy>
  <cp:lastPrinted>2021-04-06T16:02:09Z</cp:lastPrinted>
  <dcterms:created xsi:type="dcterms:W3CDTF">2021-03-03T21:42:26Z</dcterms:created>
  <dcterms:modified xsi:type="dcterms:W3CDTF">2021-04-06T16:02:24Z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