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Pages 9.1 - 9.1.1" sheetId="1" r:id="rId1"/>
    <sheet name="Pages 9.1.2 - 9.1.3" sheetId="2" r:id="rId2"/>
    <sheet name="Page 9.1.4" sheetId="3" r:id="rId3"/>
  </sheets>
  <definedNames>
    <definedName name="_xlnm._FilterDatabase" localSheetId="0" hidden="1">'Pages 9.1 - 9.1.1'!$A$8:$I$118</definedName>
    <definedName name="_xlnm.Print_Area" localSheetId="0">'Pages 9.1 - 9.1.1'!$A$1:$J$124</definedName>
    <definedName name="_xlnm.Print_Area" localSheetId="1">'Pages 9.1.2 - 9.1.3'!$A$1:$P$73</definedName>
    <definedName name="_xlnm.Print_Titles" localSheetId="1">'Pages 9.1.2 - 9.1.3'!$1:$3</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4" i="1" l="1"/>
  <c r="I93" i="1"/>
  <c r="I92" i="1"/>
  <c r="I91" i="1"/>
  <c r="I90" i="1"/>
  <c r="I89" i="1"/>
  <c r="I88" i="1"/>
  <c r="I87" i="1"/>
  <c r="F87" i="1" s="1"/>
  <c r="I86" i="1"/>
  <c r="I85" i="1"/>
  <c r="I84" i="1"/>
  <c r="I83" i="1"/>
  <c r="I82" i="1"/>
  <c r="I81" i="1"/>
  <c r="I80" i="1"/>
  <c r="I79" i="1"/>
  <c r="I78" i="1"/>
  <c r="I77" i="1"/>
  <c r="I76" i="1"/>
  <c r="I75" i="1"/>
  <c r="I72" i="1"/>
  <c r="I48" i="1"/>
  <c r="I47" i="1"/>
  <c r="F47" i="1" s="1"/>
  <c r="I46" i="1"/>
  <c r="I44" i="1"/>
  <c r="I42" i="1"/>
  <c r="I41" i="1"/>
  <c r="I39" i="1"/>
  <c r="I32" i="1"/>
  <c r="I31" i="1"/>
  <c r="I30" i="1"/>
  <c r="F30" i="1" s="1"/>
  <c r="I29" i="1"/>
  <c r="I28" i="1"/>
  <c r="I27" i="1"/>
  <c r="F27" i="1" s="1"/>
  <c r="I23" i="1"/>
  <c r="I22" i="1"/>
  <c r="I21" i="1"/>
  <c r="I20" i="1"/>
  <c r="I19" i="1"/>
  <c r="I18" i="1"/>
  <c r="I14" i="1"/>
  <c r="I13" i="1"/>
  <c r="I12" i="1"/>
  <c r="I11" i="1"/>
  <c r="I10" i="1"/>
  <c r="M72" i="2"/>
  <c r="M71" i="2"/>
  <c r="M70" i="2"/>
  <c r="M69" i="2"/>
  <c r="M68" i="2"/>
  <c r="M67" i="2"/>
  <c r="M66" i="2"/>
  <c r="M65" i="2"/>
  <c r="M64" i="2"/>
  <c r="M63" i="2"/>
  <c r="M62" i="2"/>
  <c r="M61" i="2"/>
  <c r="M60" i="2"/>
  <c r="M59" i="2"/>
  <c r="M58" i="2"/>
  <c r="M57" i="2"/>
  <c r="M56" i="2"/>
  <c r="M55" i="2"/>
  <c r="M54" i="2"/>
  <c r="M53" i="2"/>
  <c r="M50" i="2"/>
  <c r="M44" i="2"/>
  <c r="M43" i="2"/>
  <c r="M42" i="2"/>
  <c r="M41" i="2"/>
  <c r="M40" i="2"/>
  <c r="M39" i="2"/>
  <c r="M38" i="2"/>
  <c r="M37" i="2"/>
  <c r="M36" i="2"/>
  <c r="M35" i="2"/>
  <c r="M34" i="2"/>
  <c r="M31" i="2"/>
  <c r="M28" i="2"/>
  <c r="M27" i="2"/>
  <c r="M26" i="2"/>
  <c r="M25" i="2"/>
  <c r="M24" i="2"/>
  <c r="M23" i="2"/>
  <c r="M20" i="2"/>
  <c r="M19" i="2"/>
  <c r="M18" i="2"/>
  <c r="M17" i="2"/>
  <c r="M16" i="2"/>
  <c r="M15" i="2"/>
  <c r="M12" i="2"/>
  <c r="M11" i="2"/>
  <c r="M10" i="2"/>
  <c r="M9" i="2"/>
  <c r="M8" i="2"/>
  <c r="F28" i="3"/>
  <c r="C13" i="3"/>
  <c r="G73" i="2"/>
  <c r="F73" i="2"/>
  <c r="E73" i="2"/>
  <c r="D73" i="2"/>
  <c r="L72" i="2"/>
  <c r="N72" i="2" s="1"/>
  <c r="O72" i="2" s="1"/>
  <c r="L71" i="2"/>
  <c r="L70" i="2"/>
  <c r="N70" i="2" s="1"/>
  <c r="O70" i="2" s="1"/>
  <c r="L69" i="2"/>
  <c r="N69" i="2" s="1"/>
  <c r="O69" i="2" s="1"/>
  <c r="I73" i="2"/>
  <c r="L67" i="2"/>
  <c r="N67" i="2" s="1"/>
  <c r="O67" i="2" s="1"/>
  <c r="L66" i="2"/>
  <c r="L65" i="2"/>
  <c r="N65" i="2" s="1"/>
  <c r="O65" i="2" s="1"/>
  <c r="L64" i="2"/>
  <c r="N64" i="2" s="1"/>
  <c r="O64" i="2" s="1"/>
  <c r="L63" i="2"/>
  <c r="N63" i="2" s="1"/>
  <c r="O63" i="2" s="1"/>
  <c r="L61" i="2"/>
  <c r="L60" i="2"/>
  <c r="N60" i="2" s="1"/>
  <c r="O60" i="2" s="1"/>
  <c r="L59" i="2"/>
  <c r="N59" i="2" s="1"/>
  <c r="O59" i="2" s="1"/>
  <c r="L58" i="2"/>
  <c r="K73" i="2"/>
  <c r="J73" i="2"/>
  <c r="L56" i="2"/>
  <c r="L55" i="2"/>
  <c r="N55" i="2" s="1"/>
  <c r="O55" i="2" s="1"/>
  <c r="L54" i="2"/>
  <c r="N54" i="2" s="1"/>
  <c r="O54" i="2" s="1"/>
  <c r="L53" i="2"/>
  <c r="L50" i="2"/>
  <c r="K45" i="2"/>
  <c r="J45" i="2"/>
  <c r="I45" i="2"/>
  <c r="H45" i="2"/>
  <c r="E45" i="2"/>
  <c r="L44" i="2"/>
  <c r="L43" i="2"/>
  <c r="N43" i="2" s="1"/>
  <c r="O43" i="2" s="1"/>
  <c r="L42" i="2"/>
  <c r="N42" i="2" s="1"/>
  <c r="O42" i="2" s="1"/>
  <c r="L41" i="2"/>
  <c r="L40" i="2"/>
  <c r="N40" i="2" s="1"/>
  <c r="O40" i="2" s="1"/>
  <c r="I45" i="1" s="1"/>
  <c r="F45" i="1" s="1"/>
  <c r="L37" i="2"/>
  <c r="L36" i="2"/>
  <c r="N36" i="2" s="1"/>
  <c r="O36" i="2" s="1"/>
  <c r="L35" i="2"/>
  <c r="L34" i="2"/>
  <c r="L31" i="2"/>
  <c r="N31" i="2" s="1"/>
  <c r="O31" i="2" s="1"/>
  <c r="I36" i="1" s="1"/>
  <c r="I29" i="2"/>
  <c r="G29" i="2"/>
  <c r="F29" i="2"/>
  <c r="E29" i="2"/>
  <c r="D29" i="2"/>
  <c r="K29" i="2"/>
  <c r="J29" i="2"/>
  <c r="L27" i="2"/>
  <c r="N27" i="2" s="1"/>
  <c r="O27" i="2" s="1"/>
  <c r="L26" i="2"/>
  <c r="L25" i="2"/>
  <c r="L24" i="2"/>
  <c r="N24" i="2" s="1"/>
  <c r="O24" i="2" s="1"/>
  <c r="L23" i="2"/>
  <c r="G21" i="2"/>
  <c r="F21" i="2"/>
  <c r="E21" i="2"/>
  <c r="D21" i="2"/>
  <c r="L20" i="2"/>
  <c r="K21" i="2"/>
  <c r="J21" i="2"/>
  <c r="L19" i="2"/>
  <c r="L18" i="2"/>
  <c r="L17" i="2"/>
  <c r="L16" i="2"/>
  <c r="I21" i="2"/>
  <c r="H21" i="2"/>
  <c r="G13" i="2"/>
  <c r="F13" i="2"/>
  <c r="E13" i="2"/>
  <c r="D13" i="2"/>
  <c r="L12" i="2"/>
  <c r="N12" i="2" s="1"/>
  <c r="O12" i="2" s="1"/>
  <c r="K13" i="2"/>
  <c r="J13" i="2"/>
  <c r="L10" i="2"/>
  <c r="L9" i="2"/>
  <c r="L8" i="2"/>
  <c r="I13" i="2"/>
  <c r="F92" i="1"/>
  <c r="F82" i="1"/>
  <c r="F77" i="1"/>
  <c r="F94" i="1"/>
  <c r="F32" i="1"/>
  <c r="F28" i="1"/>
  <c r="F22" i="1"/>
  <c r="F21" i="1"/>
  <c r="N25" i="2" l="1"/>
  <c r="O25" i="2" s="1"/>
  <c r="N17" i="2"/>
  <c r="O17" i="2" s="1"/>
  <c r="N18" i="2"/>
  <c r="O18" i="2" s="1"/>
  <c r="N19" i="2"/>
  <c r="O19" i="2" s="1"/>
  <c r="N9" i="2"/>
  <c r="O9" i="2" s="1"/>
  <c r="N10" i="2"/>
  <c r="O10" i="2" s="1"/>
  <c r="F27" i="3"/>
  <c r="F30" i="3" s="1"/>
  <c r="C21" i="3"/>
  <c r="H13" i="2"/>
  <c r="L11" i="2"/>
  <c r="N11" i="2" s="1"/>
  <c r="O11" i="2" s="1"/>
  <c r="G45" i="2"/>
  <c r="L38" i="2"/>
  <c r="N38" i="2" s="1"/>
  <c r="O38" i="2" s="1"/>
  <c r="I43" i="1" s="1"/>
  <c r="F43" i="1" s="1"/>
  <c r="L39" i="2"/>
  <c r="N39" i="2" s="1"/>
  <c r="O39" i="2" s="1"/>
  <c r="L57" i="2"/>
  <c r="N57" i="2" s="1"/>
  <c r="O57" i="2" s="1"/>
  <c r="L62" i="2"/>
  <c r="N62" i="2" s="1"/>
  <c r="O62" i="2" s="1"/>
  <c r="L68" i="2"/>
  <c r="N68" i="2" s="1"/>
  <c r="O68" i="2" s="1"/>
  <c r="N16" i="2"/>
  <c r="O16" i="2" s="1"/>
  <c r="N26" i="2"/>
  <c r="O26" i="2" s="1"/>
  <c r="N35" i="2"/>
  <c r="O35" i="2" s="1"/>
  <c r="I40" i="1" s="1"/>
  <c r="F40" i="1" s="1"/>
  <c r="N41" i="2"/>
  <c r="O41" i="2" s="1"/>
  <c r="N58" i="2"/>
  <c r="O58" i="2" s="1"/>
  <c r="N66" i="2"/>
  <c r="O66" i="2" s="1"/>
  <c r="N71" i="2"/>
  <c r="O71" i="2" s="1"/>
  <c r="N20" i="2"/>
  <c r="O20" i="2" s="1"/>
  <c r="N37" i="2"/>
  <c r="O37" i="2" s="1"/>
  <c r="N44" i="2"/>
  <c r="O44" i="2" s="1"/>
  <c r="I49" i="1" s="1"/>
  <c r="F49" i="1" s="1"/>
  <c r="N50" i="2"/>
  <c r="O50" i="2" s="1"/>
  <c r="N56" i="2"/>
  <c r="O56" i="2" s="1"/>
  <c r="N61" i="2"/>
  <c r="O61" i="2" s="1"/>
  <c r="N53" i="2"/>
  <c r="L13" i="2"/>
  <c r="N34" i="2"/>
  <c r="D45" i="2"/>
  <c r="N8" i="2"/>
  <c r="L15" i="2"/>
  <c r="N23" i="2"/>
  <c r="L28" i="2"/>
  <c r="N28" i="2" s="1"/>
  <c r="O28" i="2" s="1"/>
  <c r="H29" i="2"/>
  <c r="F45" i="2"/>
  <c r="H73" i="2"/>
  <c r="F78" i="1"/>
  <c r="F86" i="1"/>
  <c r="F90" i="1"/>
  <c r="F39" i="1"/>
  <c r="F41" i="1"/>
  <c r="F89" i="1"/>
  <c r="F23" i="1"/>
  <c r="F12" i="1"/>
  <c r="F13" i="1"/>
  <c r="F18" i="1"/>
  <c r="F19" i="1"/>
  <c r="F31" i="1"/>
  <c r="F81" i="1"/>
  <c r="F29" i="1"/>
  <c r="F42" i="1"/>
  <c r="I95" i="1"/>
  <c r="F76" i="1"/>
  <c r="F91" i="1"/>
  <c r="F72" i="1"/>
  <c r="F83" i="1"/>
  <c r="F84" i="1"/>
  <c r="F36" i="1"/>
  <c r="F46" i="1"/>
  <c r="I24" i="1"/>
  <c r="F44" i="1"/>
  <c r="F10" i="1"/>
  <c r="I15" i="1"/>
  <c r="F14" i="1"/>
  <c r="F20" i="1"/>
  <c r="I33" i="1"/>
  <c r="F48" i="1"/>
  <c r="F79" i="1"/>
  <c r="F80" i="1"/>
  <c r="F85" i="1"/>
  <c r="F88" i="1"/>
  <c r="F93" i="1"/>
  <c r="F75" i="1"/>
  <c r="F11" i="1"/>
  <c r="I50" i="1" l="1"/>
  <c r="L73" i="2"/>
  <c r="L45" i="2"/>
  <c r="O8" i="2"/>
  <c r="O13" i="2" s="1"/>
  <c r="N13" i="2"/>
  <c r="L29" i="2"/>
  <c r="N29" i="2"/>
  <c r="O23" i="2"/>
  <c r="O29" i="2" s="1"/>
  <c r="N73" i="2"/>
  <c r="O53" i="2"/>
  <c r="O73" i="2" s="1"/>
  <c r="L21" i="2"/>
  <c r="N15" i="2"/>
  <c r="N45" i="2"/>
  <c r="O34" i="2"/>
  <c r="O45" i="2" s="1"/>
  <c r="F24" i="1"/>
  <c r="F50" i="1"/>
  <c r="F33" i="1"/>
  <c r="F15" i="1"/>
  <c r="F95" i="1"/>
  <c r="N21" i="2" l="1"/>
  <c r="O15" i="2"/>
  <c r="O21" i="2" s="1"/>
</calcChain>
</file>

<file path=xl/sharedStrings.xml><?xml version="1.0" encoding="utf-8"?>
<sst xmlns="http://schemas.openxmlformats.org/spreadsheetml/2006/main" count="407" uniqueCount="89">
  <si>
    <t>PacifiCorp</t>
  </si>
  <si>
    <t>TOTAL</t>
  </si>
  <si>
    <t>Washington</t>
  </si>
  <si>
    <t>ACCOUNT</t>
  </si>
  <si>
    <t>Type</t>
  </si>
  <si>
    <t>COMPANY</t>
  </si>
  <si>
    <t>FACTOR</t>
  </si>
  <si>
    <t>FACTOR %</t>
  </si>
  <si>
    <t>ALLOCATED</t>
  </si>
  <si>
    <t>REF#</t>
  </si>
  <si>
    <t>Electric Plant In Service</t>
  </si>
  <si>
    <t>PRO</t>
  </si>
  <si>
    <t>9.1.2</t>
  </si>
  <si>
    <t>Depreciation Reserve</t>
  </si>
  <si>
    <t>Depreciation Expense</t>
  </si>
  <si>
    <t>Operating Expenses (Excluding Net Power Costs)</t>
  </si>
  <si>
    <t>Net Power Costs</t>
  </si>
  <si>
    <t>Ancillary Services Revenue</t>
  </si>
  <si>
    <t>Other Electric Revenue</t>
  </si>
  <si>
    <t>CAGW</t>
  </si>
  <si>
    <t>9.1.3</t>
  </si>
  <si>
    <t>Plant Additions - Tax Impacts</t>
  </si>
  <si>
    <t>Description of Adjustment:</t>
  </si>
  <si>
    <t xml:space="preserve">The production factor is a means of adjusting the production component of the revenue requirement to test year expense and balance levels. The production factor has been calculated by dividing Washington’s normalized historical retail load by the Washington pro forma load for the rate effective period. This calculation is detailed on page 9.1.4. This factor is then applied to the generation related components of the revenue requirement. 
</t>
  </si>
  <si>
    <t>Washington General Rate Case - 2021</t>
  </si>
  <si>
    <t>PAGE</t>
  </si>
  <si>
    <t>Steam Production</t>
  </si>
  <si>
    <t>Hydro Production</t>
  </si>
  <si>
    <t>Other Production</t>
  </si>
  <si>
    <t>JBG</t>
  </si>
  <si>
    <t>SG</t>
  </si>
  <si>
    <t>108SP</t>
  </si>
  <si>
    <t>108HP</t>
  </si>
  <si>
    <t>108OP</t>
  </si>
  <si>
    <t>403SP</t>
  </si>
  <si>
    <t>403HP</t>
  </si>
  <si>
    <t>403OP</t>
  </si>
  <si>
    <t>Sales for Resale</t>
  </si>
  <si>
    <t>Purchased Power</t>
  </si>
  <si>
    <t>Wheeling Expenses</t>
  </si>
  <si>
    <t>Fuel Expenses</t>
  </si>
  <si>
    <t>447NPC</t>
  </si>
  <si>
    <t>555NPC</t>
  </si>
  <si>
    <t>565NPC</t>
  </si>
  <si>
    <t>501NPC</t>
  </si>
  <si>
    <t>547NPC</t>
  </si>
  <si>
    <t>WA</t>
  </si>
  <si>
    <t>CAEW</t>
  </si>
  <si>
    <t>Situs</t>
  </si>
  <si>
    <t>The production factor is a means of adjusting the production component of the revenue requirement to test year expense and balance levels. The production factor has been calculated by dividing Washington’s normalized historical retail load by the Washington pro forma load for the rate effective period. This calculation is detailed on page 9.1.4. This factor is then applied to the generation related components of the revenue requirement.</t>
  </si>
  <si>
    <t>9.1.1</t>
  </si>
  <si>
    <t>(cont.) Production Factor</t>
  </si>
  <si>
    <t>Production Factor</t>
  </si>
  <si>
    <t>SCHMAT</t>
  </si>
  <si>
    <t>SCHMDT</t>
  </si>
  <si>
    <t>SO</t>
  </si>
  <si>
    <t>Before Production Factor</t>
  </si>
  <si>
    <t>After Production Factor</t>
  </si>
  <si>
    <t>Unadjusted / 
Per Books</t>
  </si>
  <si>
    <t>Normalized</t>
  </si>
  <si>
    <t>FERC Function</t>
  </si>
  <si>
    <t>FERC Acct.</t>
  </si>
  <si>
    <t>WCA
Fact.</t>
  </si>
  <si>
    <t>Washington Allocated Results</t>
  </si>
  <si>
    <t>3.4
Ancillary Services Revenue</t>
  </si>
  <si>
    <t>5.1
Net Power Costs - Restating</t>
  </si>
  <si>
    <t>5.2
Net Power Costs - Pro Forma</t>
  </si>
  <si>
    <t>8.4
Major Plant Additions</t>
  </si>
  <si>
    <t>8.9
Removal of Bridger SCR</t>
  </si>
  <si>
    <t>8.12
Repowering Projects Cap Additions</t>
  </si>
  <si>
    <t>8.13
EV2020 Cap Additions</t>
  </si>
  <si>
    <t>Washington Allocated Production Factor Adjustment</t>
  </si>
  <si>
    <t>Ref.</t>
  </si>
  <si>
    <t>Washington Historical Normalized Retail Sales (12-Months Ended June 2019)</t>
  </si>
  <si>
    <t>Actual MWh</t>
  </si>
  <si>
    <t>Normalizing Adjustments</t>
  </si>
  <si>
    <t>Temperature Normalization</t>
  </si>
  <si>
    <t>Normalized Retail Sales (MWh)</t>
  </si>
  <si>
    <t>Numerator in Production Factor Calculation</t>
  </si>
  <si>
    <t>Ref. 3.1.2</t>
  </si>
  <si>
    <t>Forecast Loads Used for Production Factor (12-Months Ending December 2021)</t>
  </si>
  <si>
    <t>Pro Forma Retail Sales (MWh)</t>
  </si>
  <si>
    <t>Denominator in Production Factor Calculation</t>
  </si>
  <si>
    <t>Ref. 9.1.2</t>
  </si>
  <si>
    <t>Washington Historical Temperature Adjusted Load (at Sales)</t>
  </si>
  <si>
    <t>MWh</t>
  </si>
  <si>
    <t>Washington Pro Forma 12-Months Ending December 2021</t>
  </si>
  <si>
    <t>9.1.4</t>
  </si>
  <si>
    <t>WASHINGTON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</si>
</sst>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0.0000%"/>
    <numFmt numFmtId="165" formatCode="0.000%"/>
    <numFmt numFmtId="166" formatCode="_(* #,##0_);_(* \(#,##0\);_(* &quot;-&quot;??_);_(@_)"/>
  </numFmts>
  <fonts count="10" x14ac:knownFonts="1">
    <font>
      <sz val="11"/>
      <color theme="1"/>
      <name val="Calibri"/>
      <family val="2"/>
      <scheme val="minor"/>
    </font>
    <font>
      <sz val="10"/>
      <name val="Arial"/>
      <family val="2"/>
    </font>
    <font>
      <b/>
      <sz val="10"/>
      <name val="Arial"/>
      <family val="2"/>
    </font>
    <font>
      <u/>
      <sz val="10"/>
      <name val="Arial"/>
      <family val="2"/>
    </font>
    <font>
      <b/>
      <sz val="9"/>
      <name val="Arial"/>
      <family val="2"/>
    </font>
    <font>
      <sz val="9"/>
      <name val="Arial"/>
      <family val="2"/>
    </font>
    <font>
      <i/>
      <sz val="9"/>
      <name val="Arial"/>
      <family val="2"/>
    </font>
    <font>
      <b/>
      <i/>
      <sz val="9"/>
      <name val="Arial"/>
      <family val="2"/>
    </font>
    <font>
      <b/>
      <u/>
      <sz val="10"/>
      <name val="Arial"/>
      <family val="2"/>
    </font>
    <font>
      <i/>
      <sz val="10"/>
      <name val="Arial"/>
      <family val="2"/>
    </font>
  </fonts>
  <fills count="2">
    <fill>
      <patternFill patternType="none"/>
    </fill>
    <fill>
      <patternFill patternType="gray125"/>
    </fill>
  </fills>
  <borders count="21">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32">
    <xf numFmtId="0" fontId="0" fillId="0" borderId="0" xfId="0"/>
    <xf numFmtId="0" fontId="1" fillId="0" borderId="0" xfId="1" applyFont="1"/>
    <xf numFmtId="0" fontId="2" fillId="0" borderId="0" xfId="1" applyFont="1"/>
    <xf numFmtId="0" fontId="1" fillId="0" borderId="0" xfId="1" applyFont="1" applyAlignment="1">
      <alignment horizontal="center"/>
    </xf>
    <xf numFmtId="0" fontId="1" fillId="0" borderId="0" xfId="1" applyFont="1" applyFill="1" applyAlignment="1">
      <alignment horizontal="center"/>
    </xf>
    <xf numFmtId="0" fontId="1" fillId="0" borderId="0" xfId="1" applyFont="1" applyAlignment="1">
      <alignment horizontal="right"/>
    </xf>
    <xf numFmtId="0" fontId="1" fillId="0" borderId="0" xfId="1" applyNumberFormat="1" applyFont="1" applyAlignment="1">
      <alignment horizontal="center"/>
    </xf>
    <xf numFmtId="0" fontId="3" fillId="0" borderId="0" xfId="1" applyFont="1" applyAlignment="1">
      <alignment horizontal="center"/>
    </xf>
    <xf numFmtId="0" fontId="3" fillId="0" borderId="0" xfId="1" applyFont="1" applyFill="1" applyAlignment="1">
      <alignment horizontal="center"/>
    </xf>
    <xf numFmtId="0" fontId="3" fillId="0" borderId="0" xfId="1" applyNumberFormat="1" applyFont="1" applyAlignment="1">
      <alignment horizontal="center"/>
    </xf>
    <xf numFmtId="0" fontId="1" fillId="0" borderId="0" xfId="1" applyFont="1" applyBorder="1"/>
    <xf numFmtId="0" fontId="2" fillId="0" borderId="0" xfId="1" applyFont="1" applyAlignment="1">
      <alignment horizontal="left"/>
    </xf>
    <xf numFmtId="0" fontId="1" fillId="0" borderId="0" xfId="1" applyFont="1" applyBorder="1" applyAlignment="1">
      <alignment horizontal="center"/>
    </xf>
    <xf numFmtId="41" fontId="1" fillId="0" borderId="0" xfId="2" applyNumberFormat="1" applyFont="1" applyBorder="1" applyAlignment="1">
      <alignment horizontal="center"/>
    </xf>
    <xf numFmtId="164" fontId="1" fillId="0" borderId="0" xfId="3" applyNumberFormat="1" applyFont="1" applyFill="1" applyBorder="1" applyAlignment="1">
      <alignment horizontal="center"/>
    </xf>
    <xf numFmtId="0" fontId="1" fillId="0" borderId="0" xfId="1" applyNumberFormat="1" applyFont="1" applyBorder="1" applyAlignment="1">
      <alignment horizontal="center"/>
    </xf>
    <xf numFmtId="0" fontId="1" fillId="0" borderId="0" xfId="1" applyFont="1" applyAlignment="1">
      <alignment horizontal="left"/>
    </xf>
    <xf numFmtId="0" fontId="1" fillId="0" borderId="0" xfId="1" applyFont="1" applyFill="1" applyBorder="1" applyAlignment="1">
      <alignment horizontal="center"/>
    </xf>
    <xf numFmtId="0" fontId="1" fillId="0" borderId="0" xfId="1" applyFont="1" applyFill="1"/>
    <xf numFmtId="41" fontId="1" fillId="0" borderId="0" xfId="2" applyNumberFormat="1" applyFont="1" applyFill="1" applyBorder="1" applyAlignment="1">
      <alignment horizontal="center"/>
    </xf>
    <xf numFmtId="0" fontId="1" fillId="0" borderId="0" xfId="1" applyNumberFormat="1" applyFont="1" applyFill="1" applyBorder="1" applyAlignment="1">
      <alignment horizontal="center"/>
    </xf>
    <xf numFmtId="41" fontId="2" fillId="0" borderId="1" xfId="2" applyNumberFormat="1" applyFont="1" applyFill="1" applyBorder="1" applyAlignment="1">
      <alignment horizontal="center"/>
    </xf>
    <xf numFmtId="41" fontId="2" fillId="0" borderId="0" xfId="2" applyNumberFormat="1" applyFont="1" applyFill="1" applyBorder="1" applyAlignment="1">
      <alignment horizontal="center"/>
    </xf>
    <xf numFmtId="0" fontId="1" fillId="0" borderId="0" xfId="1" applyFont="1" applyFill="1" applyBorder="1"/>
    <xf numFmtId="41" fontId="2" fillId="0" borderId="1" xfId="1" applyNumberFormat="1" applyFont="1" applyBorder="1" applyAlignment="1">
      <alignment horizontal="center"/>
    </xf>
    <xf numFmtId="41" fontId="2" fillId="0" borderId="0" xfId="1" applyNumberFormat="1" applyFont="1" applyBorder="1" applyAlignment="1">
      <alignment horizontal="center"/>
    </xf>
    <xf numFmtId="41" fontId="2" fillId="0" borderId="0" xfId="2" applyNumberFormat="1" applyFont="1" applyBorder="1" applyAlignment="1">
      <alignment horizontal="center"/>
    </xf>
    <xf numFmtId="164" fontId="1" fillId="0" borderId="0" xfId="3" applyNumberFormat="1" applyFont="1" applyFill="1" applyAlignment="1">
      <alignment horizontal="center"/>
    </xf>
    <xf numFmtId="41" fontId="1" fillId="0" borderId="0" xfId="1" applyNumberFormat="1" applyFont="1"/>
    <xf numFmtId="41" fontId="2" fillId="0" borderId="1" xfId="2" applyNumberFormat="1" applyFont="1" applyBorder="1" applyAlignment="1">
      <alignment horizontal="center"/>
    </xf>
    <xf numFmtId="0" fontId="2" fillId="0" borderId="0" xfId="1" applyFont="1" applyBorder="1"/>
    <xf numFmtId="41" fontId="1" fillId="0" borderId="0" xfId="1" applyNumberFormat="1" applyFont="1" applyBorder="1" applyAlignment="1">
      <alignment horizontal="center"/>
    </xf>
    <xf numFmtId="0" fontId="1" fillId="0" borderId="0" xfId="1" applyFont="1" applyAlignment="1">
      <alignment horizontal="left" indent="1"/>
    </xf>
    <xf numFmtId="165" fontId="1" fillId="0" borderId="0" xfId="3" applyNumberFormat="1" applyFont="1" applyFill="1" applyBorder="1" applyAlignment="1">
      <alignment horizontal="center"/>
    </xf>
    <xf numFmtId="0" fontId="1" fillId="0" borderId="2" xfId="1" applyFont="1" applyBorder="1"/>
    <xf numFmtId="0" fontId="1" fillId="0" borderId="5" xfId="1" applyFont="1" applyBorder="1"/>
    <xf numFmtId="0" fontId="1" fillId="0" borderId="7" xfId="1" applyFont="1" applyBorder="1"/>
    <xf numFmtId="0" fontId="1" fillId="0" borderId="0" xfId="1" applyFont="1" applyBorder="1" applyAlignment="1">
      <alignment horizontal="left" vertical="top"/>
    </xf>
    <xf numFmtId="0" fontId="1" fillId="0" borderId="2" xfId="1" applyFont="1" applyBorder="1" applyAlignment="1">
      <alignment horizontal="left" vertical="top" wrapText="1"/>
    </xf>
    <xf numFmtId="0" fontId="1" fillId="0" borderId="5" xfId="1" applyFont="1" applyBorder="1" applyAlignment="1">
      <alignment horizontal="left" vertical="top" wrapText="1"/>
    </xf>
    <xf numFmtId="0" fontId="1" fillId="0" borderId="7" xfId="1" applyFont="1" applyBorder="1" applyAlignment="1">
      <alignment horizontal="left" vertical="top" wrapText="1"/>
    </xf>
    <xf numFmtId="0" fontId="6" fillId="0" borderId="0" xfId="4" applyFont="1" applyFill="1"/>
    <xf numFmtId="0" fontId="2" fillId="0" borderId="0" xfId="4" applyFont="1" applyFill="1"/>
    <xf numFmtId="0" fontId="5" fillId="0" borderId="0" xfId="4" applyFont="1" applyFill="1"/>
    <xf numFmtId="0" fontId="7" fillId="0" borderId="0" xfId="4" applyFont="1" applyFill="1" applyAlignment="1">
      <alignment horizontal="centerContinuous" wrapText="1"/>
    </xf>
    <xf numFmtId="0" fontId="4" fillId="0" borderId="12" xfId="4" applyFont="1" applyFill="1" applyBorder="1" applyAlignment="1">
      <alignment horizontal="center" wrapText="1"/>
    </xf>
    <xf numFmtId="0" fontId="5" fillId="0" borderId="11" xfId="4" quotePrefix="1" applyFont="1" applyFill="1" applyBorder="1" applyAlignment="1">
      <alignment horizontal="center" wrapText="1"/>
    </xf>
    <xf numFmtId="0" fontId="5" fillId="0" borderId="11" xfId="4" applyFont="1" applyFill="1" applyBorder="1" applyAlignment="1">
      <alignment horizontal="center" wrapText="1"/>
    </xf>
    <xf numFmtId="0" fontId="4" fillId="0" borderId="0" xfId="4" applyFont="1" applyFill="1" applyBorder="1" applyAlignment="1">
      <alignment horizontal="center" wrapText="1"/>
    </xf>
    <xf numFmtId="0" fontId="5" fillId="0" borderId="0" xfId="4" applyFont="1" applyFill="1" applyBorder="1" applyAlignment="1">
      <alignment horizontal="center"/>
    </xf>
    <xf numFmtId="166" fontId="5" fillId="0" borderId="13" xfId="2" applyNumberFormat="1" applyFont="1" applyFill="1" applyBorder="1"/>
    <xf numFmtId="166" fontId="5" fillId="0" borderId="0" xfId="2" applyNumberFormat="1" applyFont="1" applyFill="1"/>
    <xf numFmtId="166" fontId="4" fillId="0" borderId="1" xfId="4" applyNumberFormat="1" applyFont="1" applyFill="1" applyBorder="1"/>
    <xf numFmtId="0" fontId="4" fillId="0" borderId="13" xfId="4" applyFont="1" applyFill="1" applyBorder="1"/>
    <xf numFmtId="0" fontId="4" fillId="0" borderId="0" xfId="4" applyFont="1" applyFill="1"/>
    <xf numFmtId="166" fontId="4" fillId="0" borderId="14" xfId="2" applyNumberFormat="1" applyFont="1" applyFill="1" applyBorder="1"/>
    <xf numFmtId="166" fontId="4" fillId="0" borderId="1" xfId="2" applyNumberFormat="1" applyFont="1" applyFill="1" applyBorder="1"/>
    <xf numFmtId="0" fontId="5" fillId="0" borderId="13" xfId="4" applyFont="1" applyFill="1" applyBorder="1"/>
    <xf numFmtId="41" fontId="5" fillId="0" borderId="13" xfId="4" applyNumberFormat="1" applyFont="1" applyFill="1" applyBorder="1"/>
    <xf numFmtId="41" fontId="5" fillId="0" borderId="0" xfId="4" applyNumberFormat="1" applyFont="1" applyFill="1"/>
    <xf numFmtId="0" fontId="5" fillId="0" borderId="0" xfId="4" applyFont="1" applyFill="1" applyAlignment="1">
      <alignment horizontal="center"/>
    </xf>
    <xf numFmtId="165" fontId="5" fillId="0" borderId="0" xfId="4" applyNumberFormat="1" applyFont="1" applyFill="1" applyAlignment="1">
      <alignment horizontal="center"/>
    </xf>
    <xf numFmtId="166" fontId="5" fillId="0" borderId="0" xfId="4" applyNumberFormat="1" applyFont="1" applyFill="1"/>
    <xf numFmtId="166" fontId="4" fillId="0" borderId="14" xfId="4" applyNumberFormat="1" applyFont="1" applyFill="1" applyBorder="1"/>
    <xf numFmtId="166" fontId="4" fillId="0" borderId="0" xfId="4" applyNumberFormat="1" applyFont="1" applyFill="1" applyBorder="1"/>
    <xf numFmtId="166" fontId="4" fillId="0" borderId="15" xfId="4" applyNumberFormat="1" applyFont="1" applyFill="1" applyBorder="1"/>
    <xf numFmtId="0" fontId="5" fillId="0" borderId="0" xfId="4" applyFont="1" applyFill="1" applyBorder="1"/>
    <xf numFmtId="166" fontId="4" fillId="0" borderId="13" xfId="2" applyNumberFormat="1" applyFont="1" applyFill="1" applyBorder="1" applyAlignment="1">
      <alignment horizontal="right"/>
    </xf>
    <xf numFmtId="166" fontId="4" fillId="0" borderId="0" xfId="2" applyNumberFormat="1" applyFont="1" applyFill="1" applyBorder="1"/>
    <xf numFmtId="166" fontId="4" fillId="0" borderId="13" xfId="2" applyNumberFormat="1" applyFont="1" applyFill="1" applyBorder="1"/>
    <xf numFmtId="166" fontId="5" fillId="0" borderId="0" xfId="2" applyNumberFormat="1" applyFont="1" applyFill="1" applyBorder="1"/>
    <xf numFmtId="166" fontId="4" fillId="0" borderId="16" xfId="2" applyNumberFormat="1" applyFont="1" applyFill="1" applyBorder="1" applyAlignment="1">
      <alignment horizontal="right"/>
    </xf>
    <xf numFmtId="166" fontId="4" fillId="0" borderId="16" xfId="2" applyNumberFormat="1" applyFont="1" applyFill="1" applyBorder="1"/>
    <xf numFmtId="166" fontId="4" fillId="0" borderId="18" xfId="2" applyNumberFormat="1" applyFont="1" applyFill="1" applyBorder="1"/>
    <xf numFmtId="0" fontId="5" fillId="0" borderId="0" xfId="4" applyFont="1" applyFill="1" applyAlignment="1">
      <alignment horizontal="right"/>
    </xf>
    <xf numFmtId="0" fontId="6" fillId="0" borderId="0" xfId="4" applyFont="1" applyFill="1" applyAlignment="1">
      <alignment horizontal="center"/>
    </xf>
    <xf numFmtId="0" fontId="7" fillId="0" borderId="0" xfId="4" applyFont="1" applyFill="1" applyAlignment="1">
      <alignment horizontal="center" wrapText="1"/>
    </xf>
    <xf numFmtId="0" fontId="6" fillId="0" borderId="10" xfId="4" applyFont="1" applyFill="1" applyBorder="1" applyAlignment="1">
      <alignment horizontal="center" wrapText="1"/>
    </xf>
    <xf numFmtId="0" fontId="4" fillId="0" borderId="11" xfId="4" applyFont="1" applyFill="1" applyBorder="1" applyAlignment="1">
      <alignment horizontal="left" wrapText="1"/>
    </xf>
    <xf numFmtId="0" fontId="4" fillId="0" borderId="11" xfId="4" applyFont="1" applyFill="1" applyBorder="1" applyAlignment="1">
      <alignment horizontal="center" wrapText="1"/>
    </xf>
    <xf numFmtId="0" fontId="5" fillId="0" borderId="0" xfId="4" applyFont="1" applyFill="1" applyAlignment="1">
      <alignment horizontal="center" wrapText="1"/>
    </xf>
    <xf numFmtId="0" fontId="4" fillId="0" borderId="0" xfId="4" applyFont="1" applyFill="1" applyAlignment="1">
      <alignment horizontal="left"/>
    </xf>
    <xf numFmtId="0" fontId="4" fillId="0" borderId="13" xfId="4" applyFont="1" applyFill="1" applyBorder="1" applyAlignment="1">
      <alignment horizontal="center" wrapText="1"/>
    </xf>
    <xf numFmtId="0" fontId="5" fillId="0" borderId="0" xfId="4" applyFont="1" applyFill="1" applyAlignment="1">
      <alignment horizontal="left"/>
    </xf>
    <xf numFmtId="0" fontId="4" fillId="0" borderId="0" xfId="4" applyFont="1" applyFill="1" applyBorder="1" applyAlignment="1">
      <alignment horizontal="center"/>
    </xf>
    <xf numFmtId="1" fontId="5" fillId="0" borderId="0" xfId="4" applyNumberFormat="1" applyFont="1" applyFill="1" applyAlignment="1">
      <alignment horizontal="center"/>
    </xf>
    <xf numFmtId="41" fontId="4" fillId="0" borderId="13" xfId="4" applyNumberFormat="1" applyFont="1" applyFill="1" applyBorder="1"/>
    <xf numFmtId="166" fontId="4" fillId="0" borderId="0" xfId="2" applyNumberFormat="1" applyFont="1" applyFill="1"/>
    <xf numFmtId="41" fontId="5" fillId="0" borderId="10" xfId="4" applyNumberFormat="1" applyFont="1" applyFill="1" applyBorder="1" applyAlignment="1">
      <alignment horizontal="right"/>
    </xf>
    <xf numFmtId="41" fontId="5" fillId="0" borderId="10" xfId="4" applyNumberFormat="1" applyFont="1" applyFill="1" applyBorder="1"/>
    <xf numFmtId="165" fontId="5" fillId="0" borderId="10" xfId="4" applyNumberFormat="1" applyFont="1" applyFill="1" applyBorder="1" applyAlignment="1">
      <alignment horizontal="center"/>
    </xf>
    <xf numFmtId="165" fontId="5" fillId="0" borderId="13" xfId="4" applyNumberFormat="1" applyFont="1" applyFill="1" applyBorder="1" applyAlignment="1">
      <alignment horizontal="center"/>
    </xf>
    <xf numFmtId="41" fontId="5" fillId="0" borderId="0" xfId="2" applyNumberFormat="1" applyFont="1" applyFill="1" applyBorder="1"/>
    <xf numFmtId="165" fontId="5" fillId="0" borderId="17" xfId="4" applyNumberFormat="1" applyFont="1" applyFill="1" applyBorder="1" applyAlignment="1">
      <alignment horizontal="center"/>
    </xf>
    <xf numFmtId="166" fontId="5" fillId="0" borderId="0" xfId="2" applyNumberFormat="1" applyFont="1" applyFill="1" applyAlignment="1">
      <alignment horizontal="right"/>
    </xf>
    <xf numFmtId="166" fontId="5" fillId="0" borderId="0" xfId="2" applyNumberFormat="1" applyFont="1" applyFill="1" applyAlignment="1">
      <alignment horizontal="left"/>
    </xf>
    <xf numFmtId="166" fontId="4" fillId="0" borderId="0" xfId="2" applyNumberFormat="1" applyFont="1" applyFill="1" applyBorder="1" applyAlignment="1">
      <alignment horizontal="left"/>
    </xf>
    <xf numFmtId="166" fontId="4" fillId="0" borderId="0" xfId="2" applyNumberFormat="1" applyFont="1" applyFill="1" applyBorder="1" applyAlignment="1">
      <alignment horizontal="right"/>
    </xf>
    <xf numFmtId="165" fontId="4" fillId="0" borderId="0" xfId="3" applyNumberFormat="1" applyFont="1" applyFill="1" applyBorder="1"/>
    <xf numFmtId="0" fontId="1" fillId="0" borderId="0" xfId="4" applyFont="1" applyFill="1"/>
    <xf numFmtId="0" fontId="1" fillId="0" borderId="0" xfId="4" applyFont="1" applyFill="1" applyAlignment="1">
      <alignment horizontal="right"/>
    </xf>
    <xf numFmtId="0" fontId="1" fillId="0" borderId="0" xfId="4" applyFont="1" applyFill="1" applyBorder="1"/>
    <xf numFmtId="0" fontId="8" fillId="0" borderId="0" xfId="4" applyFont="1" applyFill="1"/>
    <xf numFmtId="0" fontId="9" fillId="0" borderId="0" xfId="4" applyFont="1" applyFill="1"/>
    <xf numFmtId="0" fontId="2" fillId="0" borderId="0" xfId="4" applyFont="1" applyFill="1" applyAlignment="1">
      <alignment horizontal="center"/>
    </xf>
    <xf numFmtId="166" fontId="1" fillId="0" borderId="0" xfId="2" applyNumberFormat="1" applyFont="1" applyFill="1"/>
    <xf numFmtId="166" fontId="2" fillId="0" borderId="0" xfId="2" applyNumberFormat="1" applyFont="1" applyFill="1" applyBorder="1"/>
    <xf numFmtId="0" fontId="9" fillId="0" borderId="0" xfId="4" applyFont="1" applyFill="1" applyBorder="1"/>
    <xf numFmtId="166" fontId="1" fillId="0" borderId="0" xfId="2" applyNumberFormat="1" applyFont="1" applyFill="1" applyBorder="1"/>
    <xf numFmtId="166" fontId="1" fillId="0" borderId="11" xfId="2" applyNumberFormat="1" applyFont="1" applyFill="1" applyBorder="1"/>
    <xf numFmtId="165" fontId="2" fillId="0" borderId="0" xfId="3" applyNumberFormat="1" applyFont="1" applyFill="1"/>
    <xf numFmtId="166" fontId="1" fillId="0" borderId="0" xfId="2" applyNumberFormat="1" applyFont="1" applyFill="1" applyAlignment="1">
      <alignment horizontal="center"/>
    </xf>
    <xf numFmtId="166" fontId="1" fillId="0" borderId="0" xfId="2" applyNumberFormat="1" applyFont="1" applyFill="1" applyAlignment="1">
      <alignment horizontal="right"/>
    </xf>
    <xf numFmtId="38" fontId="1" fillId="0" borderId="0" xfId="4" applyNumberFormat="1" applyFont="1" applyFill="1"/>
    <xf numFmtId="0" fontId="1" fillId="0" borderId="0" xfId="4" applyFont="1" applyFill="1" applyAlignment="1">
      <alignment horizontal="center"/>
    </xf>
    <xf numFmtId="165" fontId="1" fillId="0" borderId="1" xfId="3" applyNumberFormat="1" applyFont="1" applyFill="1" applyBorder="1"/>
    <xf numFmtId="165" fontId="1" fillId="0" borderId="0" xfId="3" applyNumberFormat="1" applyFont="1" applyFill="1" applyAlignment="1">
      <alignment horizontal="right"/>
    </xf>
    <xf numFmtId="0" fontId="1" fillId="0" borderId="3" xfId="1" applyFont="1" applyBorder="1" applyAlignment="1">
      <alignment horizontal="left" vertical="top" wrapText="1"/>
    </xf>
    <xf numFmtId="0" fontId="1" fillId="0" borderId="3" xfId="1" applyFont="1" applyBorder="1" applyAlignment="1">
      <alignment horizontal="left" vertical="top"/>
    </xf>
    <xf numFmtId="0" fontId="1" fillId="0" borderId="4" xfId="1" applyFont="1" applyBorder="1" applyAlignment="1">
      <alignment horizontal="left" vertical="top"/>
    </xf>
    <xf numFmtId="0" fontId="1" fillId="0" borderId="0" xfId="1" applyFont="1" applyBorder="1" applyAlignment="1">
      <alignment horizontal="left" vertical="top"/>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9" xfId="1" applyFont="1" applyBorder="1" applyAlignment="1">
      <alignment horizontal="left" vertical="top"/>
    </xf>
    <xf numFmtId="0" fontId="1" fillId="0" borderId="4" xfId="1" applyFont="1" applyBorder="1" applyAlignment="1">
      <alignment horizontal="left" vertical="top" wrapText="1"/>
    </xf>
    <xf numFmtId="0" fontId="1" fillId="0" borderId="0" xfId="1" applyFont="1" applyBorder="1" applyAlignment="1">
      <alignment horizontal="left" vertical="top" wrapText="1"/>
    </xf>
    <xf numFmtId="0" fontId="1" fillId="0" borderId="6" xfId="1" applyFont="1" applyBorder="1" applyAlignment="1">
      <alignment horizontal="left" vertical="top" wrapText="1"/>
    </xf>
    <xf numFmtId="0" fontId="1" fillId="0" borderId="8" xfId="1" applyFont="1" applyBorder="1" applyAlignment="1">
      <alignment horizontal="left" vertical="top" wrapText="1"/>
    </xf>
    <xf numFmtId="0" fontId="1" fillId="0" borderId="9" xfId="1" applyFont="1" applyBorder="1" applyAlignment="1">
      <alignment horizontal="left" vertical="top" wrapText="1"/>
    </xf>
    <xf numFmtId="0" fontId="2" fillId="0" borderId="19" xfId="4" applyFont="1" applyFill="1" applyBorder="1" applyAlignment="1">
      <alignment horizontal="center"/>
    </xf>
    <xf numFmtId="0" fontId="2" fillId="0" borderId="1" xfId="4" applyFont="1" applyFill="1" applyBorder="1" applyAlignment="1">
      <alignment horizontal="center"/>
    </xf>
    <xf numFmtId="0" fontId="2" fillId="0" borderId="20" xfId="4" applyFont="1" applyFill="1" applyBorder="1" applyAlignment="1">
      <alignment horizontal="center"/>
    </xf>
  </cellXfs>
  <cellStyles count="5">
    <cellStyle name="Comma 2" xfId="2"/>
    <cellStyle name="Normal" xfId="0" builtinId="0"/>
    <cellStyle name="Normal 17" xfId="1"/>
    <cellStyle name="Normal 9" xfId="4"/>
    <cellStyle name="Percent 2" xfId="3"/>
  </cellStyles>
  <dxfs count="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7"/>
  <sheetViews>
    <sheetView tabSelected="1" view="pageBreakPreview" zoomScale="85" zoomScaleNormal="85" zoomScaleSheetLayoutView="85" workbookViewId="0"/>
  </sheetViews>
  <sheetFormatPr defaultColWidth="10" defaultRowHeight="12.75" x14ac:dyDescent="0.2"/>
  <cols>
    <col min="1" max="1" width="2.5703125" style="1" customWidth="1"/>
    <col min="2" max="2" width="7.140625" style="1" customWidth="1"/>
    <col min="3" max="3" width="23.5703125" style="1" customWidth="1"/>
    <col min="4" max="4" width="9.7109375" style="1" customWidth="1"/>
    <col min="5" max="5" width="4.7109375" style="1" customWidth="1"/>
    <col min="6" max="6" width="14.42578125" style="1" customWidth="1"/>
    <col min="7" max="7" width="11.140625" style="1" customWidth="1"/>
    <col min="8" max="8" width="10.28515625" style="18" customWidth="1"/>
    <col min="9" max="9" width="13" style="1" customWidth="1"/>
    <col min="10" max="10" width="8.28515625" style="1" customWidth="1"/>
    <col min="11" max="13" width="10" style="1"/>
    <col min="14" max="14" width="10" style="1" customWidth="1"/>
    <col min="15" max="16384" width="10" style="1"/>
  </cols>
  <sheetData>
    <row r="2" spans="1:10" ht="12" customHeight="1" x14ac:dyDescent="0.2">
      <c r="B2" s="2" t="s">
        <v>0</v>
      </c>
      <c r="D2" s="3"/>
      <c r="E2" s="3"/>
      <c r="F2" s="3"/>
      <c r="G2" s="3"/>
      <c r="H2" s="4"/>
      <c r="I2" s="5" t="s">
        <v>25</v>
      </c>
      <c r="J2" s="3">
        <v>9.1</v>
      </c>
    </row>
    <row r="3" spans="1:10" ht="12" customHeight="1" x14ac:dyDescent="0.2">
      <c r="B3" s="2" t="s">
        <v>24</v>
      </c>
      <c r="D3" s="3"/>
      <c r="E3" s="3"/>
      <c r="F3" s="3"/>
      <c r="G3" s="3"/>
      <c r="H3" s="4"/>
      <c r="J3" s="5"/>
    </row>
    <row r="4" spans="1:10" ht="12" customHeight="1" x14ac:dyDescent="0.2">
      <c r="B4" s="2" t="s">
        <v>52</v>
      </c>
      <c r="D4" s="3"/>
      <c r="E4" s="3"/>
      <c r="F4" s="3"/>
      <c r="G4" s="3"/>
      <c r="H4" s="4"/>
      <c r="I4" s="3"/>
      <c r="J4" s="6"/>
    </row>
    <row r="5" spans="1:10" ht="12" customHeight="1" x14ac:dyDescent="0.2">
      <c r="B5" s="2"/>
      <c r="D5" s="3"/>
      <c r="E5" s="3"/>
      <c r="F5" s="3"/>
      <c r="G5" s="3"/>
      <c r="H5" s="4"/>
      <c r="I5" s="3"/>
      <c r="J5" s="6"/>
    </row>
    <row r="6" spans="1:10" ht="12" customHeight="1" x14ac:dyDescent="0.2">
      <c r="D6" s="3"/>
      <c r="E6" s="3"/>
      <c r="F6" s="3"/>
      <c r="G6" s="3"/>
      <c r="H6" s="4"/>
      <c r="I6" s="3"/>
      <c r="J6" s="6"/>
    </row>
    <row r="7" spans="1:10" ht="12" customHeight="1" x14ac:dyDescent="0.2">
      <c r="D7" s="3"/>
      <c r="E7" s="3"/>
      <c r="F7" s="3" t="s">
        <v>1</v>
      </c>
      <c r="G7" s="3"/>
      <c r="H7" s="4"/>
      <c r="I7" s="3" t="s">
        <v>88</v>
      </c>
      <c r="J7" s="6"/>
    </row>
    <row r="8" spans="1:10" ht="12" customHeight="1" x14ac:dyDescent="0.2">
      <c r="D8" s="7" t="s">
        <v>3</v>
      </c>
      <c r="E8" s="7" t="s">
        <v>4</v>
      </c>
      <c r="F8" s="7" t="s">
        <v>5</v>
      </c>
      <c r="G8" s="7" t="s">
        <v>6</v>
      </c>
      <c r="H8" s="8" t="s">
        <v>7</v>
      </c>
      <c r="I8" s="7" t="s">
        <v>8</v>
      </c>
      <c r="J8" s="9" t="s">
        <v>9</v>
      </c>
    </row>
    <row r="9" spans="1:10" ht="12" customHeight="1" x14ac:dyDescent="0.2">
      <c r="A9" s="10"/>
      <c r="B9" s="11" t="s">
        <v>10</v>
      </c>
      <c r="C9" s="10"/>
      <c r="D9" s="12"/>
      <c r="E9" s="12"/>
      <c r="F9" s="13"/>
      <c r="G9" s="12"/>
      <c r="H9" s="14"/>
      <c r="I9" s="13"/>
      <c r="J9" s="15"/>
    </row>
    <row r="10" spans="1:10" ht="12" customHeight="1" x14ac:dyDescent="0.2">
      <c r="A10" s="10"/>
      <c r="B10" s="32" t="s">
        <v>26</v>
      </c>
      <c r="C10" s="10"/>
      <c r="D10" s="17">
        <v>312</v>
      </c>
      <c r="E10" s="18" t="s">
        <v>11</v>
      </c>
      <c r="F10" s="19">
        <f t="shared" ref="F10:F14" si="0">I10/H10</f>
        <v>-296582.64921182039</v>
      </c>
      <c r="G10" s="4" t="s">
        <v>29</v>
      </c>
      <c r="H10" s="33">
        <v>0.21577192756641544</v>
      </c>
      <c r="I10" s="19">
        <f>'Pages 9.1.2 - 9.1.3'!O8</f>
        <v>-63994.209903188515</v>
      </c>
      <c r="J10" s="20"/>
    </row>
    <row r="11" spans="1:10" ht="12" customHeight="1" x14ac:dyDescent="0.2">
      <c r="A11" s="10"/>
      <c r="B11" s="32" t="s">
        <v>26</v>
      </c>
      <c r="C11" s="10"/>
      <c r="D11" s="17">
        <v>312</v>
      </c>
      <c r="E11" s="18" t="s">
        <v>11</v>
      </c>
      <c r="F11" s="19">
        <f t="shared" si="0"/>
        <v>-189401.50570199973</v>
      </c>
      <c r="G11" s="4" t="s">
        <v>19</v>
      </c>
      <c r="H11" s="33">
        <v>0.21577192756641544</v>
      </c>
      <c r="I11" s="19">
        <f>'Pages 9.1.2 - 9.1.3'!O9</f>
        <v>-40867.527969301911</v>
      </c>
      <c r="J11" s="20"/>
    </row>
    <row r="12" spans="1:10" ht="12" customHeight="1" x14ac:dyDescent="0.2">
      <c r="A12" s="10"/>
      <c r="B12" s="32" t="s">
        <v>27</v>
      </c>
      <c r="C12" s="10"/>
      <c r="D12" s="17">
        <v>332</v>
      </c>
      <c r="E12" s="18" t="s">
        <v>11</v>
      </c>
      <c r="F12" s="19">
        <f t="shared" si="0"/>
        <v>-777244.67657978204</v>
      </c>
      <c r="G12" s="4" t="s">
        <v>19</v>
      </c>
      <c r="H12" s="33">
        <v>0.21577192756641544</v>
      </c>
      <c r="I12" s="19">
        <f>'Pages 9.1.2 - 9.1.3'!O10</f>
        <v>-167707.58205635473</v>
      </c>
      <c r="J12" s="20"/>
    </row>
    <row r="13" spans="1:10" ht="12" customHeight="1" x14ac:dyDescent="0.2">
      <c r="A13" s="10"/>
      <c r="B13" s="32" t="s">
        <v>28</v>
      </c>
      <c r="C13" s="10"/>
      <c r="D13" s="17">
        <v>343</v>
      </c>
      <c r="E13" s="18" t="s">
        <v>11</v>
      </c>
      <c r="F13" s="19">
        <f t="shared" si="0"/>
        <v>-32819649.302299775</v>
      </c>
      <c r="G13" s="4" t="s">
        <v>30</v>
      </c>
      <c r="H13" s="33">
        <v>7.8111041399714837E-2</v>
      </c>
      <c r="I13" s="19">
        <f>'Pages 9.1.2 - 9.1.3'!O11</f>
        <v>-2563576.98537606</v>
      </c>
      <c r="J13" s="20"/>
    </row>
    <row r="14" spans="1:10" ht="12" customHeight="1" x14ac:dyDescent="0.2">
      <c r="A14" s="10"/>
      <c r="B14" s="32" t="s">
        <v>28</v>
      </c>
      <c r="C14" s="10"/>
      <c r="D14" s="17">
        <v>343</v>
      </c>
      <c r="E14" s="18" t="s">
        <v>11</v>
      </c>
      <c r="F14" s="19">
        <f t="shared" si="0"/>
        <v>238594.41607052097</v>
      </c>
      <c r="G14" s="4" t="s">
        <v>19</v>
      </c>
      <c r="H14" s="33">
        <v>0.21577192756641544</v>
      </c>
      <c r="I14" s="19">
        <f>'Pages 9.1.2 - 9.1.3'!O12</f>
        <v>51481.977062119637</v>
      </c>
      <c r="J14" s="20"/>
    </row>
    <row r="15" spans="1:10" ht="12" customHeight="1" x14ac:dyDescent="0.2">
      <c r="A15" s="10"/>
      <c r="C15" s="10"/>
      <c r="D15" s="17"/>
      <c r="E15" s="17"/>
      <c r="F15" s="21">
        <f>SUM(F10:F14)</f>
        <v>-33844283.717722856</v>
      </c>
      <c r="G15" s="4"/>
      <c r="H15" s="14"/>
      <c r="I15" s="21">
        <f>SUM(I10:I14)</f>
        <v>-2784664.3282427858</v>
      </c>
      <c r="J15" s="15" t="s">
        <v>12</v>
      </c>
    </row>
    <row r="16" spans="1:10" ht="12" customHeight="1" x14ac:dyDescent="0.2">
      <c r="A16" s="10"/>
      <c r="C16" s="10"/>
      <c r="D16" s="17"/>
      <c r="E16" s="17"/>
      <c r="F16" s="22"/>
      <c r="G16" s="4"/>
      <c r="H16" s="14"/>
      <c r="I16" s="22"/>
      <c r="J16" s="15"/>
    </row>
    <row r="17" spans="1:10" ht="12" customHeight="1" x14ac:dyDescent="0.2">
      <c r="A17" s="10"/>
      <c r="B17" s="2" t="s">
        <v>13</v>
      </c>
      <c r="C17" s="10"/>
      <c r="D17" s="17"/>
      <c r="E17" s="17"/>
      <c r="F17" s="19"/>
      <c r="G17" s="4"/>
      <c r="H17" s="14"/>
      <c r="I17" s="19"/>
      <c r="J17" s="15"/>
    </row>
    <row r="18" spans="1:10" ht="12" customHeight="1" x14ac:dyDescent="0.2">
      <c r="A18" s="10"/>
      <c r="B18" s="32" t="s">
        <v>26</v>
      </c>
      <c r="C18" s="10"/>
      <c r="D18" s="17" t="s">
        <v>31</v>
      </c>
      <c r="E18" s="18" t="s">
        <v>11</v>
      </c>
      <c r="F18" s="19">
        <f t="shared" ref="F18:F23" si="1">I18/H18</f>
        <v>560297.37159157067</v>
      </c>
      <c r="G18" s="4" t="s">
        <v>29</v>
      </c>
      <c r="H18" s="33">
        <v>0.21577192756641544</v>
      </c>
      <c r="I18" s="19">
        <f>'Pages 9.1.2 - 9.1.3'!O15</f>
        <v>120896.44387870934</v>
      </c>
      <c r="J18" s="15"/>
    </row>
    <row r="19" spans="1:10" ht="12" customHeight="1" x14ac:dyDescent="0.2">
      <c r="A19" s="10"/>
      <c r="B19" s="32" t="s">
        <v>26</v>
      </c>
      <c r="C19" s="10"/>
      <c r="D19" s="17" t="s">
        <v>31</v>
      </c>
      <c r="E19" s="18" t="s">
        <v>11</v>
      </c>
      <c r="F19" s="19">
        <f t="shared" si="1"/>
        <v>19989.062668609848</v>
      </c>
      <c r="G19" s="4" t="s">
        <v>19</v>
      </c>
      <c r="H19" s="33">
        <v>0.21577192756641544</v>
      </c>
      <c r="I19" s="19">
        <f>'Pages 9.1.2 - 9.1.3'!O16</f>
        <v>4313.0785822518228</v>
      </c>
      <c r="J19" s="15"/>
    </row>
    <row r="20" spans="1:10" ht="12" customHeight="1" x14ac:dyDescent="0.2">
      <c r="A20" s="10"/>
      <c r="B20" s="32" t="s">
        <v>26</v>
      </c>
      <c r="C20" s="10"/>
      <c r="D20" s="17" t="s">
        <v>31</v>
      </c>
      <c r="E20" s="18" t="s">
        <v>11</v>
      </c>
      <c r="F20" s="19">
        <f t="shared" si="1"/>
        <v>88149.678201331102</v>
      </c>
      <c r="G20" s="4" t="s">
        <v>30</v>
      </c>
      <c r="H20" s="33">
        <v>7.8111041399714837E-2</v>
      </c>
      <c r="I20" s="19">
        <f>'Pages 9.1.2 - 9.1.3'!O17</f>
        <v>6885.4631633557146</v>
      </c>
      <c r="J20" s="15"/>
    </row>
    <row r="21" spans="1:10" ht="12" customHeight="1" x14ac:dyDescent="0.2">
      <c r="A21" s="10"/>
      <c r="B21" s="32" t="s">
        <v>27</v>
      </c>
      <c r="C21" s="10"/>
      <c r="D21" s="17" t="s">
        <v>32</v>
      </c>
      <c r="E21" s="18" t="s">
        <v>11</v>
      </c>
      <c r="F21" s="19">
        <f t="shared" si="1"/>
        <v>709732.7729368736</v>
      </c>
      <c r="G21" s="4" t="s">
        <v>19</v>
      </c>
      <c r="H21" s="33">
        <v>0.21577192756641544</v>
      </c>
      <c r="I21" s="19">
        <f>'Pages 9.1.2 - 9.1.3'!O18</f>
        <v>153140.40847364627</v>
      </c>
      <c r="J21" s="15"/>
    </row>
    <row r="22" spans="1:10" ht="12" customHeight="1" x14ac:dyDescent="0.2">
      <c r="A22" s="10"/>
      <c r="B22" s="32" t="s">
        <v>28</v>
      </c>
      <c r="C22" s="10"/>
      <c r="D22" s="17" t="s">
        <v>33</v>
      </c>
      <c r="E22" s="18" t="s">
        <v>11</v>
      </c>
      <c r="F22" s="19">
        <f t="shared" si="1"/>
        <v>993820.95092282596</v>
      </c>
      <c r="G22" s="4" t="s">
        <v>19</v>
      </c>
      <c r="H22" s="33">
        <v>0.21577192756641544</v>
      </c>
      <c r="I22" s="19">
        <f>'Pages 9.1.2 - 9.1.3'!O19</f>
        <v>214438.66223650612</v>
      </c>
      <c r="J22" s="15"/>
    </row>
    <row r="23" spans="1:10" ht="12" customHeight="1" x14ac:dyDescent="0.2">
      <c r="A23" s="10"/>
      <c r="B23" s="32" t="s">
        <v>28</v>
      </c>
      <c r="C23" s="10"/>
      <c r="D23" s="17" t="s">
        <v>33</v>
      </c>
      <c r="E23" s="18" t="s">
        <v>11</v>
      </c>
      <c r="F23" s="19">
        <f t="shared" si="1"/>
        <v>-27444844.245690718</v>
      </c>
      <c r="G23" s="4" t="s">
        <v>30</v>
      </c>
      <c r="H23" s="33">
        <v>7.8111041399714837E-2</v>
      </c>
      <c r="I23" s="19">
        <f>'Pages 9.1.2 - 9.1.3'!O20</f>
        <v>-2143745.3650838733</v>
      </c>
      <c r="J23" s="15"/>
    </row>
    <row r="24" spans="1:10" ht="12" customHeight="1" x14ac:dyDescent="0.2">
      <c r="A24" s="10"/>
      <c r="C24" s="10"/>
      <c r="D24" s="17"/>
      <c r="E24" s="17"/>
      <c r="F24" s="21">
        <f>SUM(F18:F23)</f>
        <v>-25072854.409369506</v>
      </c>
      <c r="G24" s="4"/>
      <c r="H24" s="14"/>
      <c r="I24" s="21">
        <f>SUM(I18:I23)</f>
        <v>-1644071.308749404</v>
      </c>
      <c r="J24" s="15" t="s">
        <v>12</v>
      </c>
    </row>
    <row r="25" spans="1:10" ht="12" customHeight="1" x14ac:dyDescent="0.2">
      <c r="A25" s="10"/>
      <c r="C25" s="10"/>
      <c r="D25" s="17"/>
      <c r="E25" s="17"/>
      <c r="F25" s="22"/>
      <c r="G25" s="4"/>
      <c r="H25" s="14"/>
      <c r="I25" s="22"/>
      <c r="J25" s="15"/>
    </row>
    <row r="26" spans="1:10" ht="12" customHeight="1" x14ac:dyDescent="0.2">
      <c r="A26" s="10"/>
      <c r="B26" s="11" t="s">
        <v>14</v>
      </c>
      <c r="C26" s="10"/>
      <c r="D26" s="17"/>
      <c r="E26" s="23"/>
      <c r="F26" s="23"/>
      <c r="G26" s="4"/>
      <c r="H26" s="17"/>
      <c r="I26" s="23"/>
      <c r="J26" s="10"/>
    </row>
    <row r="27" spans="1:10" ht="12" customHeight="1" x14ac:dyDescent="0.2">
      <c r="A27" s="10"/>
      <c r="B27" s="32" t="s">
        <v>26</v>
      </c>
      <c r="C27" s="10"/>
      <c r="D27" s="17" t="s">
        <v>34</v>
      </c>
      <c r="E27" s="18" t="s">
        <v>11</v>
      </c>
      <c r="F27" s="19">
        <f t="shared" ref="F27:F32" si="2">I27/H27</f>
        <v>-8474.909142585424</v>
      </c>
      <c r="G27" s="4" t="s">
        <v>29</v>
      </c>
      <c r="H27" s="33">
        <v>0.21577192756641544</v>
      </c>
      <c r="I27" s="19">
        <f>'Pages 9.1.2 - 9.1.3'!O23</f>
        <v>-1828.647481645894</v>
      </c>
      <c r="J27" s="15"/>
    </row>
    <row r="28" spans="1:10" ht="12" customHeight="1" x14ac:dyDescent="0.2">
      <c r="A28" s="10"/>
      <c r="B28" s="32" t="s">
        <v>26</v>
      </c>
      <c r="C28" s="10"/>
      <c r="D28" s="17" t="s">
        <v>34</v>
      </c>
      <c r="E28" s="18" t="s">
        <v>11</v>
      </c>
      <c r="F28" s="19">
        <f t="shared" si="2"/>
        <v>8830.9338414889935</v>
      </c>
      <c r="G28" s="4" t="s">
        <v>19</v>
      </c>
      <c r="H28" s="33">
        <v>0.21577192756641544</v>
      </c>
      <c r="I28" s="19">
        <f>'Pages 9.1.2 - 9.1.3'!O24</f>
        <v>1905.4676171895699</v>
      </c>
      <c r="J28" s="15"/>
    </row>
    <row r="29" spans="1:10" ht="12" customHeight="1" x14ac:dyDescent="0.2">
      <c r="A29" s="10"/>
      <c r="B29" s="32" t="s">
        <v>26</v>
      </c>
      <c r="C29" s="10"/>
      <c r="D29" s="17" t="s">
        <v>34</v>
      </c>
      <c r="E29" s="18" t="s">
        <v>11</v>
      </c>
      <c r="F29" s="19">
        <f t="shared" si="2"/>
        <v>-58766.452134220737</v>
      </c>
      <c r="G29" s="4" t="s">
        <v>30</v>
      </c>
      <c r="H29" s="33">
        <v>7.8111041399714837E-2</v>
      </c>
      <c r="I29" s="19">
        <f>'Pages 9.1.2 - 9.1.3'!O25</f>
        <v>-4590.3087755704764</v>
      </c>
      <c r="J29" s="15"/>
    </row>
    <row r="30" spans="1:10" ht="12" customHeight="1" x14ac:dyDescent="0.2">
      <c r="A30" s="10"/>
      <c r="B30" s="32" t="s">
        <v>27</v>
      </c>
      <c r="C30" s="10"/>
      <c r="D30" s="17" t="s">
        <v>35</v>
      </c>
      <c r="E30" s="18" t="s">
        <v>11</v>
      </c>
      <c r="F30" s="19">
        <f t="shared" si="2"/>
        <v>212451.42188414387</v>
      </c>
      <c r="G30" s="4" t="s">
        <v>19</v>
      </c>
      <c r="H30" s="33">
        <v>0.21577192756641544</v>
      </c>
      <c r="I30" s="19">
        <f>'Pages 9.1.2 - 9.1.3'!O26</f>
        <v>45841.052814167459</v>
      </c>
      <c r="J30" s="15"/>
    </row>
    <row r="31" spans="1:10" ht="12" customHeight="1" x14ac:dyDescent="0.2">
      <c r="A31" s="10"/>
      <c r="B31" s="32" t="s">
        <v>28</v>
      </c>
      <c r="C31" s="10"/>
      <c r="D31" s="17" t="s">
        <v>36</v>
      </c>
      <c r="E31" s="18" t="s">
        <v>11</v>
      </c>
      <c r="F31" s="19">
        <f t="shared" si="2"/>
        <v>23652.530555155121</v>
      </c>
      <c r="G31" s="4" t="s">
        <v>19</v>
      </c>
      <c r="H31" s="33">
        <v>0.21577192756641544</v>
      </c>
      <c r="I31" s="19">
        <f>'Pages 9.1.2 - 9.1.3'!O27</f>
        <v>5103.5521097093588</v>
      </c>
      <c r="J31" s="15"/>
    </row>
    <row r="32" spans="1:10" ht="12" customHeight="1" x14ac:dyDescent="0.2">
      <c r="A32" s="10"/>
      <c r="B32" s="32" t="s">
        <v>28</v>
      </c>
      <c r="C32" s="10"/>
      <c r="D32" s="17" t="s">
        <v>36</v>
      </c>
      <c r="E32" s="18" t="s">
        <v>11</v>
      </c>
      <c r="F32" s="19">
        <f t="shared" si="2"/>
        <v>64224.27153360231</v>
      </c>
      <c r="G32" s="4" t="s">
        <v>30</v>
      </c>
      <c r="H32" s="33">
        <v>7.8111041399714837E-2</v>
      </c>
      <c r="I32" s="19">
        <f>'Pages 9.1.2 - 9.1.3'!O28</f>
        <v>5016.6247326277371</v>
      </c>
      <c r="J32" s="15"/>
    </row>
    <row r="33" spans="1:10" ht="12" customHeight="1" x14ac:dyDescent="0.2">
      <c r="A33" s="10"/>
      <c r="B33" s="11"/>
      <c r="C33" s="10"/>
      <c r="D33" s="17"/>
      <c r="E33" s="12"/>
      <c r="F33" s="24">
        <f>SUM(F27:F32)</f>
        <v>241917.79653758416</v>
      </c>
      <c r="G33" s="3"/>
      <c r="H33" s="17"/>
      <c r="I33" s="24">
        <f>SUM(I27:I32)</f>
        <v>51447.741016477754</v>
      </c>
      <c r="J33" s="15" t="s">
        <v>12</v>
      </c>
    </row>
    <row r="34" spans="1:10" ht="12" customHeight="1" x14ac:dyDescent="0.2">
      <c r="A34" s="10"/>
      <c r="B34" s="11"/>
      <c r="C34" s="10"/>
      <c r="D34" s="17"/>
      <c r="E34" s="12"/>
      <c r="F34" s="25"/>
      <c r="G34" s="3"/>
      <c r="H34" s="17"/>
      <c r="I34" s="25"/>
      <c r="J34" s="15"/>
    </row>
    <row r="35" spans="1:10" ht="15" customHeight="1" x14ac:dyDescent="0.2">
      <c r="A35" s="10"/>
      <c r="B35" s="11" t="s">
        <v>15</v>
      </c>
      <c r="C35" s="10"/>
      <c r="D35" s="17"/>
      <c r="E35" s="12"/>
      <c r="F35" s="19"/>
      <c r="G35" s="3"/>
      <c r="H35" s="14"/>
      <c r="I35" s="13"/>
      <c r="J35" s="15"/>
    </row>
    <row r="36" spans="1:10" ht="12" customHeight="1" x14ac:dyDescent="0.2">
      <c r="B36" s="32" t="s">
        <v>28</v>
      </c>
      <c r="C36" s="10"/>
      <c r="D36" s="17">
        <v>549</v>
      </c>
      <c r="E36" s="1" t="s">
        <v>11</v>
      </c>
      <c r="F36" s="26">
        <f t="shared" ref="F36" si="3">I36/H36</f>
        <v>-436623.33805675525</v>
      </c>
      <c r="G36" s="3" t="s">
        <v>30</v>
      </c>
      <c r="H36" s="33">
        <v>7.8111041399714837E-2</v>
      </c>
      <c r="I36" s="26">
        <f>'Pages 9.1.2 - 9.1.3'!O31</f>
        <v>-34105.103635032894</v>
      </c>
      <c r="J36" s="15" t="s">
        <v>12</v>
      </c>
    </row>
    <row r="37" spans="1:10" ht="12" customHeight="1" x14ac:dyDescent="0.2">
      <c r="B37" s="11"/>
      <c r="C37" s="10"/>
      <c r="D37" s="17"/>
      <c r="E37" s="12"/>
      <c r="F37" s="26"/>
      <c r="G37" s="3"/>
      <c r="H37" s="27"/>
      <c r="I37" s="26"/>
      <c r="J37" s="6"/>
    </row>
    <row r="38" spans="1:10" ht="12" customHeight="1" x14ac:dyDescent="0.2">
      <c r="B38" s="11" t="s">
        <v>16</v>
      </c>
      <c r="C38" s="10"/>
      <c r="D38" s="17"/>
      <c r="E38" s="12"/>
      <c r="F38" s="13"/>
      <c r="G38" s="3"/>
      <c r="H38" s="14"/>
      <c r="I38" s="13"/>
      <c r="J38" s="15"/>
    </row>
    <row r="39" spans="1:10" ht="12" customHeight="1" x14ac:dyDescent="0.2">
      <c r="B39" s="16" t="s">
        <v>37</v>
      </c>
      <c r="C39" s="10"/>
      <c r="D39" s="17" t="s">
        <v>41</v>
      </c>
      <c r="E39" s="1" t="s">
        <v>11</v>
      </c>
      <c r="F39" s="13">
        <f t="shared" ref="F39:F48" si="4">I39/H39</f>
        <v>-1727378.2991023446</v>
      </c>
      <c r="G39" s="3" t="s">
        <v>19</v>
      </c>
      <c r="H39" s="33">
        <v>0.21577192756641544</v>
      </c>
      <c r="I39" s="13">
        <f>'Pages 9.1.2 - 9.1.3'!O34</f>
        <v>-372719.74523370899</v>
      </c>
      <c r="J39" s="15"/>
    </row>
    <row r="40" spans="1:10" ht="12" customHeight="1" x14ac:dyDescent="0.2">
      <c r="B40" s="16" t="s">
        <v>37</v>
      </c>
      <c r="C40" s="10"/>
      <c r="D40" s="17" t="s">
        <v>41</v>
      </c>
      <c r="E40" s="1" t="s">
        <v>11</v>
      </c>
      <c r="F40" s="13">
        <f>I40</f>
        <v>307333.60092374496</v>
      </c>
      <c r="G40" s="3" t="s">
        <v>46</v>
      </c>
      <c r="H40" s="33" t="s">
        <v>48</v>
      </c>
      <c r="I40" s="13">
        <f>'Pages 9.1.2 - 9.1.3'!O35</f>
        <v>307333.60092374496</v>
      </c>
      <c r="J40" s="15"/>
    </row>
    <row r="41" spans="1:10" ht="12" customHeight="1" x14ac:dyDescent="0.2">
      <c r="B41" s="16" t="s">
        <v>38</v>
      </c>
      <c r="C41" s="10"/>
      <c r="D41" s="17" t="s">
        <v>42</v>
      </c>
      <c r="E41" s="1" t="s">
        <v>11</v>
      </c>
      <c r="F41" s="13">
        <f t="shared" si="4"/>
        <v>-3643462.7620611666</v>
      </c>
      <c r="G41" s="3" t="s">
        <v>19</v>
      </c>
      <c r="H41" s="33">
        <v>0.21577192756641544</v>
      </c>
      <c r="I41" s="13">
        <f>'Pages 9.1.2 - 9.1.3'!O36</f>
        <v>-786156.98318639398</v>
      </c>
      <c r="J41" s="15"/>
    </row>
    <row r="42" spans="1:10" ht="12" customHeight="1" x14ac:dyDescent="0.2">
      <c r="B42" s="16" t="s">
        <v>38</v>
      </c>
      <c r="C42" s="10"/>
      <c r="D42" s="17" t="s">
        <v>42</v>
      </c>
      <c r="E42" s="1" t="s">
        <v>11</v>
      </c>
      <c r="F42" s="13">
        <f t="shared" si="4"/>
        <v>-23021.396369907088</v>
      </c>
      <c r="G42" s="3" t="s">
        <v>47</v>
      </c>
      <c r="H42" s="33">
        <v>0.22591574269314921</v>
      </c>
      <c r="I42" s="13">
        <f>'Pages 9.1.2 - 9.1.3'!O37</f>
        <v>-5200.8958587409288</v>
      </c>
      <c r="J42" s="15"/>
    </row>
    <row r="43" spans="1:10" ht="12" customHeight="1" x14ac:dyDescent="0.2">
      <c r="B43" s="16" t="s">
        <v>38</v>
      </c>
      <c r="C43" s="10"/>
      <c r="D43" s="17" t="s">
        <v>42</v>
      </c>
      <c r="E43" s="1" t="s">
        <v>11</v>
      </c>
      <c r="F43" s="13">
        <f>I43</f>
        <v>146787.00911093876</v>
      </c>
      <c r="G43" s="3" t="s">
        <v>46</v>
      </c>
      <c r="H43" s="33" t="s">
        <v>48</v>
      </c>
      <c r="I43" s="13">
        <f>'Pages 9.1.2 - 9.1.3'!O38</f>
        <v>146787.00911093876</v>
      </c>
      <c r="J43" s="15"/>
    </row>
    <row r="44" spans="1:10" ht="12" customHeight="1" x14ac:dyDescent="0.2">
      <c r="B44" s="16" t="s">
        <v>39</v>
      </c>
      <c r="C44" s="10"/>
      <c r="D44" s="17" t="s">
        <v>43</v>
      </c>
      <c r="E44" s="1" t="s">
        <v>11</v>
      </c>
      <c r="F44" s="13">
        <f t="shared" si="4"/>
        <v>-2726236.4519954971</v>
      </c>
      <c r="G44" s="3" t="s">
        <v>19</v>
      </c>
      <c r="H44" s="33">
        <v>0.21577192756641544</v>
      </c>
      <c r="I44" s="13">
        <f>'Pages 9.1.2 - 9.1.3'!O39</f>
        <v>-588245.29424889386</v>
      </c>
      <c r="J44" s="15"/>
    </row>
    <row r="45" spans="1:10" ht="12" customHeight="1" x14ac:dyDescent="0.2">
      <c r="B45" s="16" t="s">
        <v>39</v>
      </c>
      <c r="C45" s="10"/>
      <c r="D45" s="17" t="s">
        <v>43</v>
      </c>
      <c r="E45" s="1" t="s">
        <v>11</v>
      </c>
      <c r="F45" s="13">
        <f>I45</f>
        <v>341400.8038603235</v>
      </c>
      <c r="G45" s="3" t="s">
        <v>46</v>
      </c>
      <c r="H45" s="33" t="s">
        <v>48</v>
      </c>
      <c r="I45" s="13">
        <f>'Pages 9.1.2 - 9.1.3'!O40</f>
        <v>341400.8038603235</v>
      </c>
      <c r="J45" s="15"/>
    </row>
    <row r="46" spans="1:10" ht="12" customHeight="1" x14ac:dyDescent="0.2">
      <c r="B46" s="16" t="s">
        <v>40</v>
      </c>
      <c r="C46" s="10"/>
      <c r="D46" s="17" t="s">
        <v>44</v>
      </c>
      <c r="E46" s="1" t="s">
        <v>11</v>
      </c>
      <c r="F46" s="13">
        <f t="shared" si="4"/>
        <v>-5381316.7513415553</v>
      </c>
      <c r="G46" s="3" t="s">
        <v>47</v>
      </c>
      <c r="H46" s="33">
        <v>0.22591574269314921</v>
      </c>
      <c r="I46" s="13">
        <f>'Pages 9.1.2 - 9.1.3'!O41</f>
        <v>-1215724.1705464125</v>
      </c>
      <c r="J46" s="15"/>
    </row>
    <row r="47" spans="1:10" ht="12" customHeight="1" x14ac:dyDescent="0.2">
      <c r="B47" s="16" t="s">
        <v>40</v>
      </c>
      <c r="C47" s="10"/>
      <c r="D47" s="17" t="s">
        <v>44</v>
      </c>
      <c r="E47" s="1" t="s">
        <v>11</v>
      </c>
      <c r="F47" s="13">
        <f>I47</f>
        <v>82750.474335195497</v>
      </c>
      <c r="G47" s="3" t="s">
        <v>46</v>
      </c>
      <c r="H47" s="33" t="s">
        <v>48</v>
      </c>
      <c r="I47" s="13">
        <f>'Pages 9.1.2 - 9.1.3'!O42</f>
        <v>82750.474335195497</v>
      </c>
      <c r="J47" s="15"/>
    </row>
    <row r="48" spans="1:10" ht="12" customHeight="1" x14ac:dyDescent="0.2">
      <c r="B48" s="16" t="s">
        <v>40</v>
      </c>
      <c r="C48" s="10"/>
      <c r="D48" s="17" t="s">
        <v>45</v>
      </c>
      <c r="E48" s="1" t="s">
        <v>11</v>
      </c>
      <c r="F48" s="13">
        <f t="shared" si="4"/>
        <v>-1330384.4433900041</v>
      </c>
      <c r="G48" s="3" t="s">
        <v>47</v>
      </c>
      <c r="H48" s="33">
        <v>0.22591574269314921</v>
      </c>
      <c r="I48" s="13">
        <f>'Pages 9.1.2 - 9.1.3'!O43</f>
        <v>-300554.78959586471</v>
      </c>
      <c r="J48" s="15"/>
    </row>
    <row r="49" spans="1:10" ht="12" customHeight="1" x14ac:dyDescent="0.2">
      <c r="B49" s="16" t="s">
        <v>40</v>
      </c>
      <c r="C49" s="10"/>
      <c r="D49" s="17" t="s">
        <v>45</v>
      </c>
      <c r="E49" s="1" t="s">
        <v>11</v>
      </c>
      <c r="F49" s="13">
        <f>I49</f>
        <v>-72869.241650233045</v>
      </c>
      <c r="G49" s="3" t="s">
        <v>46</v>
      </c>
      <c r="H49" s="14" t="s">
        <v>48</v>
      </c>
      <c r="I49" s="13">
        <f>'Pages 9.1.2 - 9.1.3'!O44</f>
        <v>-72869.241650233045</v>
      </c>
      <c r="J49" s="15"/>
    </row>
    <row r="50" spans="1:10" ht="12" customHeight="1" x14ac:dyDescent="0.2">
      <c r="B50" s="16"/>
      <c r="C50" s="10"/>
      <c r="D50" s="17"/>
      <c r="E50" s="12"/>
      <c r="F50" s="29">
        <f>-F39-F40+SUM(F41:F49)</f>
        <v>-11186308.061323307</v>
      </c>
      <c r="G50" s="3"/>
      <c r="H50" s="27"/>
      <c r="I50" s="29">
        <f>-I39-I40+SUM(I41:I49)</f>
        <v>-2332426.9434701172</v>
      </c>
      <c r="J50" s="6" t="s">
        <v>12</v>
      </c>
    </row>
    <row r="51" spans="1:10" ht="12" customHeight="1" x14ac:dyDescent="0.2">
      <c r="B51" s="16"/>
      <c r="C51" s="10"/>
      <c r="D51" s="17"/>
      <c r="E51" s="12"/>
      <c r="F51" s="13"/>
      <c r="G51" s="3"/>
      <c r="H51" s="27"/>
      <c r="I51" s="13"/>
      <c r="J51" s="6"/>
    </row>
    <row r="52" spans="1:10" ht="12" customHeight="1" x14ac:dyDescent="0.2">
      <c r="B52" s="16"/>
      <c r="C52" s="10"/>
      <c r="D52" s="17"/>
      <c r="E52" s="12"/>
      <c r="F52" s="13"/>
      <c r="G52" s="3"/>
      <c r="H52" s="27"/>
      <c r="I52" s="13"/>
      <c r="J52" s="6"/>
    </row>
    <row r="53" spans="1:10" ht="12" customHeight="1" thickBot="1" x14ac:dyDescent="0.25">
      <c r="B53" s="30" t="s">
        <v>22</v>
      </c>
      <c r="C53" s="10"/>
      <c r="D53" s="17"/>
      <c r="E53" s="12"/>
      <c r="F53" s="13"/>
      <c r="G53" s="3"/>
      <c r="H53" s="27"/>
      <c r="I53" s="13"/>
      <c r="J53" s="6"/>
    </row>
    <row r="54" spans="1:10" ht="12" customHeight="1" x14ac:dyDescent="0.2">
      <c r="A54" s="34"/>
      <c r="B54" s="117" t="s">
        <v>49</v>
      </c>
      <c r="C54" s="118"/>
      <c r="D54" s="118"/>
      <c r="E54" s="118"/>
      <c r="F54" s="118"/>
      <c r="G54" s="118"/>
      <c r="H54" s="118"/>
      <c r="I54" s="118"/>
      <c r="J54" s="119"/>
    </row>
    <row r="55" spans="1:10" ht="12" customHeight="1" x14ac:dyDescent="0.2">
      <c r="A55" s="35"/>
      <c r="B55" s="120"/>
      <c r="C55" s="120"/>
      <c r="D55" s="120"/>
      <c r="E55" s="120"/>
      <c r="F55" s="120"/>
      <c r="G55" s="120"/>
      <c r="H55" s="120"/>
      <c r="I55" s="120"/>
      <c r="J55" s="121"/>
    </row>
    <row r="56" spans="1:10" ht="12" customHeight="1" x14ac:dyDescent="0.2">
      <c r="A56" s="35"/>
      <c r="B56" s="120"/>
      <c r="C56" s="120"/>
      <c r="D56" s="120"/>
      <c r="E56" s="120"/>
      <c r="F56" s="120"/>
      <c r="G56" s="120"/>
      <c r="H56" s="120"/>
      <c r="I56" s="120"/>
      <c r="J56" s="121"/>
    </row>
    <row r="57" spans="1:10" ht="12" customHeight="1" x14ac:dyDescent="0.2">
      <c r="A57" s="35"/>
      <c r="B57" s="120"/>
      <c r="C57" s="120"/>
      <c r="D57" s="120"/>
      <c r="E57" s="120"/>
      <c r="F57" s="120"/>
      <c r="G57" s="120"/>
      <c r="H57" s="120"/>
      <c r="I57" s="120"/>
      <c r="J57" s="121"/>
    </row>
    <row r="58" spans="1:10" ht="12" customHeight="1" x14ac:dyDescent="0.2">
      <c r="A58" s="35"/>
      <c r="B58" s="120"/>
      <c r="C58" s="120"/>
      <c r="D58" s="120"/>
      <c r="E58" s="120"/>
      <c r="F58" s="120"/>
      <c r="G58" s="120"/>
      <c r="H58" s="120"/>
      <c r="I58" s="120"/>
      <c r="J58" s="121"/>
    </row>
    <row r="59" spans="1:10" ht="12" customHeight="1" x14ac:dyDescent="0.2">
      <c r="A59" s="35"/>
      <c r="B59" s="120"/>
      <c r="C59" s="120"/>
      <c r="D59" s="120"/>
      <c r="E59" s="120"/>
      <c r="F59" s="120"/>
      <c r="G59" s="120"/>
      <c r="H59" s="120"/>
      <c r="I59" s="120"/>
      <c r="J59" s="121"/>
    </row>
    <row r="60" spans="1:10" ht="12" customHeight="1" x14ac:dyDescent="0.2">
      <c r="A60" s="35"/>
      <c r="B60" s="120"/>
      <c r="C60" s="120"/>
      <c r="D60" s="120"/>
      <c r="E60" s="120"/>
      <c r="F60" s="120"/>
      <c r="G60" s="120"/>
      <c r="H60" s="120"/>
      <c r="I60" s="120"/>
      <c r="J60" s="121"/>
    </row>
    <row r="61" spans="1:10" ht="12" customHeight="1" x14ac:dyDescent="0.2">
      <c r="A61" s="35"/>
      <c r="B61" s="120"/>
      <c r="C61" s="120"/>
      <c r="D61" s="120"/>
      <c r="E61" s="120"/>
      <c r="F61" s="120"/>
      <c r="G61" s="120"/>
      <c r="H61" s="120"/>
      <c r="I61" s="120"/>
      <c r="J61" s="121"/>
    </row>
    <row r="62" spans="1:10" ht="12" customHeight="1" thickBot="1" x14ac:dyDescent="0.25">
      <c r="A62" s="36"/>
      <c r="B62" s="122"/>
      <c r="C62" s="122"/>
      <c r="D62" s="122"/>
      <c r="E62" s="122"/>
      <c r="F62" s="122"/>
      <c r="G62" s="122"/>
      <c r="H62" s="122"/>
      <c r="I62" s="122"/>
      <c r="J62" s="123"/>
    </row>
    <row r="63" spans="1:10" ht="12" customHeight="1" x14ac:dyDescent="0.2">
      <c r="A63" s="10"/>
      <c r="B63" s="37"/>
      <c r="C63" s="37"/>
      <c r="D63" s="37"/>
      <c r="E63" s="37"/>
      <c r="F63" s="37"/>
      <c r="G63" s="37"/>
      <c r="H63" s="37"/>
      <c r="I63" s="37"/>
      <c r="J63" s="37"/>
    </row>
    <row r="64" spans="1:10" ht="12" customHeight="1" x14ac:dyDescent="0.2">
      <c r="A64" s="10"/>
      <c r="B64" s="2" t="s">
        <v>0</v>
      </c>
      <c r="D64" s="3"/>
      <c r="E64" s="3"/>
      <c r="F64" s="3"/>
      <c r="G64" s="3"/>
      <c r="H64" s="4"/>
      <c r="I64" s="5" t="s">
        <v>25</v>
      </c>
      <c r="J64" s="3" t="s">
        <v>50</v>
      </c>
    </row>
    <row r="65" spans="1:10" ht="12" customHeight="1" x14ac:dyDescent="0.2">
      <c r="A65" s="10"/>
      <c r="B65" s="2" t="s">
        <v>24</v>
      </c>
      <c r="D65" s="3"/>
      <c r="E65" s="3"/>
      <c r="F65" s="3"/>
      <c r="G65" s="3"/>
      <c r="H65" s="4"/>
      <c r="J65" s="5"/>
    </row>
    <row r="66" spans="1:10" ht="12" customHeight="1" x14ac:dyDescent="0.2">
      <c r="A66" s="10"/>
      <c r="B66" s="2" t="s">
        <v>51</v>
      </c>
      <c r="D66" s="3"/>
      <c r="E66" s="3"/>
      <c r="F66" s="3"/>
      <c r="G66" s="3"/>
      <c r="H66" s="4"/>
      <c r="I66" s="3"/>
      <c r="J66" s="6"/>
    </row>
    <row r="67" spans="1:10" ht="12" customHeight="1" x14ac:dyDescent="0.2">
      <c r="A67" s="10"/>
      <c r="B67" s="37"/>
      <c r="C67" s="37"/>
      <c r="D67" s="37"/>
      <c r="E67" s="37"/>
      <c r="F67" s="37"/>
      <c r="G67" s="37"/>
      <c r="H67" s="37"/>
      <c r="I67" s="37"/>
      <c r="J67" s="37"/>
    </row>
    <row r="68" spans="1:10" ht="12" customHeight="1" x14ac:dyDescent="0.2">
      <c r="A68" s="10"/>
      <c r="B68" s="37"/>
      <c r="C68" s="37"/>
      <c r="D68" s="37"/>
      <c r="E68" s="37"/>
      <c r="F68" s="37"/>
      <c r="G68" s="37"/>
      <c r="H68" s="37"/>
      <c r="I68" s="37"/>
      <c r="J68" s="37"/>
    </row>
    <row r="69" spans="1:10" ht="12" customHeight="1" x14ac:dyDescent="0.2">
      <c r="A69" s="10"/>
      <c r="B69" s="37"/>
      <c r="C69" s="37"/>
      <c r="D69" s="3"/>
      <c r="E69" s="3"/>
      <c r="F69" s="3" t="s">
        <v>1</v>
      </c>
      <c r="G69" s="3"/>
      <c r="H69" s="4"/>
      <c r="I69" s="3" t="s">
        <v>88</v>
      </c>
      <c r="J69" s="6"/>
    </row>
    <row r="70" spans="1:10" ht="12" customHeight="1" x14ac:dyDescent="0.2">
      <c r="A70" s="10"/>
      <c r="B70" s="37"/>
      <c r="C70" s="37"/>
      <c r="D70" s="7" t="s">
        <v>3</v>
      </c>
      <c r="E70" s="7" t="s">
        <v>4</v>
      </c>
      <c r="F70" s="7" t="s">
        <v>5</v>
      </c>
      <c r="G70" s="7" t="s">
        <v>6</v>
      </c>
      <c r="H70" s="8" t="s">
        <v>7</v>
      </c>
      <c r="I70" s="7" t="s">
        <v>8</v>
      </c>
      <c r="J70" s="9" t="s">
        <v>9</v>
      </c>
    </row>
    <row r="71" spans="1:10" ht="12" customHeight="1" x14ac:dyDescent="0.2">
      <c r="B71" s="11" t="s">
        <v>17</v>
      </c>
      <c r="C71" s="10"/>
      <c r="D71" s="17"/>
      <c r="E71" s="12"/>
      <c r="F71" s="13"/>
      <c r="G71" s="3"/>
      <c r="H71" s="27"/>
      <c r="I71" s="13"/>
      <c r="J71" s="6"/>
    </row>
    <row r="72" spans="1:10" ht="12" customHeight="1" x14ac:dyDescent="0.2">
      <c r="B72" s="32" t="s">
        <v>18</v>
      </c>
      <c r="C72" s="10"/>
      <c r="D72" s="17">
        <v>456</v>
      </c>
      <c r="E72" s="1" t="s">
        <v>11</v>
      </c>
      <c r="F72" s="26">
        <f t="shared" ref="F72" si="5">I72/H72</f>
        <v>-46344.209162215811</v>
      </c>
      <c r="G72" s="3" t="s">
        <v>19</v>
      </c>
      <c r="H72" s="33">
        <v>0.21577192756641544</v>
      </c>
      <c r="I72" s="26">
        <f>'Pages 9.1.2 - 9.1.3'!O50</f>
        <v>-9999.7793424724368</v>
      </c>
      <c r="J72" s="6" t="s">
        <v>20</v>
      </c>
    </row>
    <row r="73" spans="1:10" ht="12" customHeight="1" x14ac:dyDescent="0.2">
      <c r="B73" s="16"/>
      <c r="C73" s="10"/>
      <c r="D73" s="17"/>
      <c r="F73" s="13"/>
      <c r="G73" s="3"/>
      <c r="H73" s="14"/>
      <c r="I73" s="13"/>
      <c r="J73" s="15"/>
    </row>
    <row r="74" spans="1:10" ht="12" customHeight="1" x14ac:dyDescent="0.2">
      <c r="A74" s="10"/>
      <c r="B74" s="11" t="s">
        <v>21</v>
      </c>
      <c r="C74" s="10"/>
      <c r="D74" s="17"/>
      <c r="F74" s="26"/>
      <c r="G74" s="3"/>
      <c r="H74" s="14"/>
      <c r="I74" s="26"/>
      <c r="J74" s="15"/>
    </row>
    <row r="75" spans="1:10" ht="12" customHeight="1" x14ac:dyDescent="0.2">
      <c r="A75" s="10"/>
      <c r="B75" s="16"/>
      <c r="C75" s="10"/>
      <c r="D75" s="17" t="s">
        <v>53</v>
      </c>
      <c r="E75" s="1" t="s">
        <v>11</v>
      </c>
      <c r="F75" s="13">
        <f t="shared" ref="F75:F94" si="6">I75/H75</f>
        <v>-8386.5468568933775</v>
      </c>
      <c r="G75" s="3" t="s">
        <v>29</v>
      </c>
      <c r="H75" s="33">
        <v>0.21577192756641544</v>
      </c>
      <c r="I75" s="13">
        <f>'Pages 9.1.2 - 9.1.3'!O53</f>
        <v>-1809.581380937947</v>
      </c>
      <c r="J75" s="15"/>
    </row>
    <row r="76" spans="1:10" ht="12" customHeight="1" x14ac:dyDescent="0.2">
      <c r="A76" s="10"/>
      <c r="B76" s="16"/>
      <c r="C76" s="10"/>
      <c r="D76" s="17" t="s">
        <v>53</v>
      </c>
      <c r="E76" s="1" t="s">
        <v>11</v>
      </c>
      <c r="F76" s="13">
        <f t="shared" si="6"/>
        <v>414445.85518367903</v>
      </c>
      <c r="G76" s="3" t="s">
        <v>19</v>
      </c>
      <c r="H76" s="33">
        <v>0.21577192756641544</v>
      </c>
      <c r="I76" s="13">
        <f>'Pages 9.1.2 - 9.1.3'!O54</f>
        <v>89425.781044893898</v>
      </c>
      <c r="J76" s="15"/>
    </row>
    <row r="77" spans="1:10" ht="12" customHeight="1" x14ac:dyDescent="0.2">
      <c r="A77" s="10"/>
      <c r="B77" s="16"/>
      <c r="C77" s="10"/>
      <c r="D77" s="17" t="s">
        <v>53</v>
      </c>
      <c r="E77" s="1" t="s">
        <v>11</v>
      </c>
      <c r="F77" s="13">
        <f>I77</f>
        <v>-14946.326466277475</v>
      </c>
      <c r="G77" s="3" t="s">
        <v>46</v>
      </c>
      <c r="H77" s="33" t="s">
        <v>48</v>
      </c>
      <c r="I77" s="13">
        <f>'Pages 9.1.2 - 9.1.3'!O55</f>
        <v>-14946.326466277475</v>
      </c>
      <c r="J77" s="15"/>
    </row>
    <row r="78" spans="1:10" ht="12" customHeight="1" x14ac:dyDescent="0.2">
      <c r="A78" s="10"/>
      <c r="B78" s="16"/>
      <c r="C78" s="10"/>
      <c r="D78" s="17" t="s">
        <v>53</v>
      </c>
      <c r="E78" s="1" t="s">
        <v>11</v>
      </c>
      <c r="F78" s="13">
        <f t="shared" si="6"/>
        <v>-125245.37689485776</v>
      </c>
      <c r="G78" s="3" t="s">
        <v>55</v>
      </c>
      <c r="H78" s="33">
        <v>6.7017620954721469E-2</v>
      </c>
      <c r="I78" s="13">
        <f>'Pages 9.1.2 - 9.1.3'!O56</f>
        <v>-8393.6471950708074</v>
      </c>
      <c r="J78" s="15"/>
    </row>
    <row r="79" spans="1:10" ht="12" customHeight="1" x14ac:dyDescent="0.2">
      <c r="A79" s="10"/>
      <c r="B79" s="16"/>
      <c r="C79" s="10"/>
      <c r="D79" s="17" t="s">
        <v>53</v>
      </c>
      <c r="E79" s="1" t="s">
        <v>11</v>
      </c>
      <c r="F79" s="13">
        <f t="shared" si="6"/>
        <v>28454.396486570855</v>
      </c>
      <c r="G79" s="3" t="s">
        <v>30</v>
      </c>
      <c r="H79" s="33">
        <v>7.8111041399714837E-2</v>
      </c>
      <c r="I79" s="13">
        <f>'Pages 9.1.2 - 9.1.3'!O57</f>
        <v>2222.6025419664365</v>
      </c>
      <c r="J79" s="15"/>
    </row>
    <row r="80" spans="1:10" ht="12" customHeight="1" x14ac:dyDescent="0.2">
      <c r="A80" s="10"/>
      <c r="B80" s="16"/>
      <c r="C80" s="10"/>
      <c r="D80" s="17" t="s">
        <v>54</v>
      </c>
      <c r="E80" s="1" t="s">
        <v>11</v>
      </c>
      <c r="F80" s="13">
        <f t="shared" si="6"/>
        <v>-29296.571700000022</v>
      </c>
      <c r="G80" s="3" t="s">
        <v>29</v>
      </c>
      <c r="H80" s="33">
        <v>0.21577192756641544</v>
      </c>
      <c r="I80" s="13">
        <f>'Pages 9.1.2 - 9.1.3'!O58</f>
        <v>-6321.3777467967011</v>
      </c>
      <c r="J80" s="15"/>
    </row>
    <row r="81" spans="1:10" ht="12" customHeight="1" x14ac:dyDescent="0.2">
      <c r="A81" s="10"/>
      <c r="B81" s="16"/>
      <c r="C81" s="10"/>
      <c r="D81" s="17" t="s">
        <v>54</v>
      </c>
      <c r="E81" s="1" t="s">
        <v>11</v>
      </c>
      <c r="F81" s="13">
        <f t="shared" si="6"/>
        <v>-54030.103200000158</v>
      </c>
      <c r="G81" s="3" t="s">
        <v>19</v>
      </c>
      <c r="H81" s="33">
        <v>0.21577192756641544</v>
      </c>
      <c r="I81" s="13">
        <f>'Pages 9.1.2 - 9.1.3'!O59</f>
        <v>-11658.179514076386</v>
      </c>
      <c r="J81" s="15"/>
    </row>
    <row r="82" spans="1:10" ht="12" customHeight="1" x14ac:dyDescent="0.2">
      <c r="A82" s="10"/>
      <c r="B82" s="16"/>
      <c r="C82" s="10"/>
      <c r="D82" s="17" t="s">
        <v>54</v>
      </c>
      <c r="E82" s="1" t="s">
        <v>11</v>
      </c>
      <c r="F82" s="13">
        <f>I82</f>
        <v>-24656.531100000022</v>
      </c>
      <c r="G82" s="3" t="s">
        <v>46</v>
      </c>
      <c r="H82" s="33" t="s">
        <v>48</v>
      </c>
      <c r="I82" s="13">
        <f>'Pages 9.1.2 - 9.1.3'!O60</f>
        <v>-24656.531100000022</v>
      </c>
      <c r="J82" s="15"/>
    </row>
    <row r="83" spans="1:10" ht="12" customHeight="1" x14ac:dyDescent="0.2">
      <c r="A83" s="10"/>
      <c r="B83" s="16"/>
      <c r="C83" s="10"/>
      <c r="D83" s="17" t="s">
        <v>54</v>
      </c>
      <c r="E83" s="1" t="s">
        <v>11</v>
      </c>
      <c r="F83" s="13">
        <f t="shared" si="6"/>
        <v>-322848.00420000026</v>
      </c>
      <c r="G83" s="3" t="s">
        <v>55</v>
      </c>
      <c r="H83" s="33">
        <v>6.7017620954721469E-2</v>
      </c>
      <c r="I83" s="13">
        <f>'Pages 9.1.2 - 9.1.3'!O61</f>
        <v>-21636.505171463941</v>
      </c>
      <c r="J83" s="15"/>
    </row>
    <row r="84" spans="1:10" ht="12" customHeight="1" x14ac:dyDescent="0.2">
      <c r="A84" s="10"/>
      <c r="B84" s="16"/>
      <c r="C84" s="10"/>
      <c r="D84" s="17" t="s">
        <v>54</v>
      </c>
      <c r="E84" s="1" t="s">
        <v>11</v>
      </c>
      <c r="F84" s="13">
        <f t="shared" si="6"/>
        <v>-7918459.1900999965</v>
      </c>
      <c r="G84" s="3" t="s">
        <v>30</v>
      </c>
      <c r="H84" s="33">
        <v>7.8111041399714837E-2</v>
      </c>
      <c r="I84" s="13">
        <f>'Pages 9.1.2 - 9.1.3'!O62</f>
        <v>-618519.09361985326</v>
      </c>
      <c r="J84" s="15"/>
    </row>
    <row r="85" spans="1:10" ht="12" customHeight="1" x14ac:dyDescent="0.2">
      <c r="A85" s="10"/>
      <c r="B85" s="16"/>
      <c r="C85" s="10"/>
      <c r="D85" s="17">
        <v>41010</v>
      </c>
      <c r="E85" s="1" t="s">
        <v>11</v>
      </c>
      <c r="F85" s="13">
        <f t="shared" si="6"/>
        <v>-5141.0250000000051</v>
      </c>
      <c r="G85" s="3" t="s">
        <v>29</v>
      </c>
      <c r="H85" s="33">
        <v>0.21577192756641544</v>
      </c>
      <c r="I85" s="13">
        <f>'Pages 9.1.2 - 9.1.3'!O63</f>
        <v>-1109.2888739171322</v>
      </c>
      <c r="J85" s="15"/>
    </row>
    <row r="86" spans="1:10" ht="12" customHeight="1" x14ac:dyDescent="0.2">
      <c r="A86" s="10"/>
      <c r="B86" s="11"/>
      <c r="C86" s="10"/>
      <c r="D86" s="17">
        <v>41010</v>
      </c>
      <c r="E86" s="1" t="s">
        <v>11</v>
      </c>
      <c r="F86" s="13">
        <f t="shared" si="6"/>
        <v>-115182.3492000001</v>
      </c>
      <c r="G86" s="3" t="s">
        <v>19</v>
      </c>
      <c r="H86" s="33">
        <v>0.21577192756641544</v>
      </c>
      <c r="I86" s="13">
        <f>'Pages 9.1.2 - 9.1.3'!O64</f>
        <v>-24853.11750851199</v>
      </c>
      <c r="J86" s="15"/>
    </row>
    <row r="87" spans="1:10" ht="12" customHeight="1" x14ac:dyDescent="0.2">
      <c r="A87" s="10"/>
      <c r="B87" s="11"/>
      <c r="C87" s="10"/>
      <c r="D87" s="17">
        <v>41010</v>
      </c>
      <c r="E87" s="1" t="s">
        <v>11</v>
      </c>
      <c r="F87" s="13">
        <f>I87</f>
        <v>-2387.3628000000026</v>
      </c>
      <c r="G87" s="3" t="s">
        <v>46</v>
      </c>
      <c r="H87" s="33" t="s">
        <v>48</v>
      </c>
      <c r="I87" s="13">
        <f>'Pages 9.1.2 - 9.1.3'!O65</f>
        <v>-2387.3628000000026</v>
      </c>
      <c r="J87" s="15"/>
    </row>
    <row r="88" spans="1:10" ht="12" customHeight="1" x14ac:dyDescent="0.2">
      <c r="A88" s="10"/>
      <c r="B88" s="11"/>
      <c r="C88" s="10"/>
      <c r="D88" s="17">
        <v>41010</v>
      </c>
      <c r="E88" s="1" t="s">
        <v>11</v>
      </c>
      <c r="F88" s="13">
        <f t="shared" si="6"/>
        <v>-48583.814100000149</v>
      </c>
      <c r="G88" s="3" t="s">
        <v>55</v>
      </c>
      <c r="H88" s="33">
        <v>6.7017620954721469E-2</v>
      </c>
      <c r="I88" s="13">
        <f>'Pages 9.1.2 - 9.1.3'!O66</f>
        <v>-3255.9716378884623</v>
      </c>
      <c r="J88" s="15"/>
    </row>
    <row r="89" spans="1:10" ht="12" customHeight="1" x14ac:dyDescent="0.2">
      <c r="A89" s="10"/>
      <c r="B89" s="11"/>
      <c r="C89" s="10"/>
      <c r="D89" s="17">
        <v>41010</v>
      </c>
      <c r="E89" s="1" t="s">
        <v>11</v>
      </c>
      <c r="F89" s="13">
        <f t="shared" si="6"/>
        <v>-1954559.2213920148</v>
      </c>
      <c r="G89" s="3" t="s">
        <v>30</v>
      </c>
      <c r="H89" s="33">
        <v>7.8111041399714837E-2</v>
      </c>
      <c r="I89" s="13">
        <f>'Pages 9.1.2 - 9.1.3'!O67</f>
        <v>-152672.65626034606</v>
      </c>
      <c r="J89" s="15"/>
    </row>
    <row r="90" spans="1:10" ht="12" customHeight="1" x14ac:dyDescent="0.2">
      <c r="A90" s="10"/>
      <c r="B90" s="11"/>
      <c r="C90" s="10"/>
      <c r="D90" s="17">
        <v>282</v>
      </c>
      <c r="E90" s="1" t="s">
        <v>11</v>
      </c>
      <c r="F90" s="13">
        <f t="shared" si="6"/>
        <v>-4625.7297258681338</v>
      </c>
      <c r="G90" s="3" t="s">
        <v>29</v>
      </c>
      <c r="H90" s="33">
        <v>0.21577192756641544</v>
      </c>
      <c r="I90" s="13">
        <f>'Pages 9.1.2 - 9.1.3'!O68</f>
        <v>-998.10261935183371</v>
      </c>
      <c r="J90" s="15"/>
    </row>
    <row r="91" spans="1:10" ht="12" customHeight="1" x14ac:dyDescent="0.2">
      <c r="A91" s="10"/>
      <c r="B91" s="11"/>
      <c r="C91" s="10"/>
      <c r="D91" s="17">
        <v>282</v>
      </c>
      <c r="E91" s="1" t="s">
        <v>11</v>
      </c>
      <c r="F91" s="13">
        <f t="shared" si="6"/>
        <v>63556.165200000185</v>
      </c>
      <c r="G91" s="3" t="s">
        <v>19</v>
      </c>
      <c r="H91" s="33">
        <v>0.21577192756641544</v>
      </c>
      <c r="I91" s="13">
        <f>'Pages 9.1.2 - 9.1.3'!O69</f>
        <v>13713.636273933575</v>
      </c>
      <c r="J91" s="15"/>
    </row>
    <row r="92" spans="1:10" ht="12" customHeight="1" x14ac:dyDescent="0.2">
      <c r="A92" s="10"/>
      <c r="B92" s="11"/>
      <c r="C92" s="10"/>
      <c r="D92" s="17">
        <v>282</v>
      </c>
      <c r="E92" s="1" t="s">
        <v>11</v>
      </c>
      <c r="F92" s="13">
        <f>I92</f>
        <v>3538.0983000000124</v>
      </c>
      <c r="G92" s="3" t="s">
        <v>46</v>
      </c>
      <c r="H92" s="33" t="s">
        <v>48</v>
      </c>
      <c r="I92" s="13">
        <f>'Pages 9.1.2 - 9.1.3'!O70</f>
        <v>3538.0983000000124</v>
      </c>
      <c r="J92" s="15"/>
    </row>
    <row r="93" spans="1:10" ht="12" customHeight="1" x14ac:dyDescent="0.2">
      <c r="A93" s="10"/>
      <c r="B93" s="11"/>
      <c r="C93" s="10"/>
      <c r="D93" s="17">
        <v>282</v>
      </c>
      <c r="E93" s="1" t="s">
        <v>11</v>
      </c>
      <c r="F93" s="13">
        <f t="shared" si="6"/>
        <v>61845.709500000245</v>
      </c>
      <c r="G93" s="3" t="s">
        <v>55</v>
      </c>
      <c r="H93" s="33">
        <v>6.7017620954721469E-2</v>
      </c>
      <c r="I93" s="13">
        <f>'Pages 9.1.2 - 9.1.3'!O71</f>
        <v>4144.7523169468332</v>
      </c>
      <c r="J93" s="15"/>
    </row>
    <row r="94" spans="1:10" ht="12" customHeight="1" x14ac:dyDescent="0.2">
      <c r="A94" s="10"/>
      <c r="B94" s="11"/>
      <c r="C94" s="10"/>
      <c r="D94" s="17">
        <v>282</v>
      </c>
      <c r="E94" s="1" t="s">
        <v>11</v>
      </c>
      <c r="F94" s="13">
        <f t="shared" si="6"/>
        <v>1874083.4334000025</v>
      </c>
      <c r="G94" s="3" t="s">
        <v>30</v>
      </c>
      <c r="H94" s="33">
        <v>7.8111041399714837E-2</v>
      </c>
      <c r="I94" s="13">
        <f>'Pages 9.1.2 - 9.1.3'!O72</f>
        <v>146386.60865282733</v>
      </c>
      <c r="J94" s="15"/>
    </row>
    <row r="95" spans="1:10" ht="12" customHeight="1" x14ac:dyDescent="0.2">
      <c r="A95" s="10"/>
      <c r="B95" s="11"/>
      <c r="C95" s="10"/>
      <c r="D95" s="17"/>
      <c r="F95" s="29">
        <f>SUM(F75:F94)</f>
        <v>-8182424.4946656553</v>
      </c>
      <c r="G95" s="3"/>
      <c r="H95" s="14"/>
      <c r="I95" s="29">
        <f>SUM(I75:I94)</f>
        <v>-633786.26276392373</v>
      </c>
      <c r="J95" s="15" t="s">
        <v>20</v>
      </c>
    </row>
    <row r="96" spans="1:10" ht="12" customHeight="1" x14ac:dyDescent="0.2">
      <c r="A96" s="10"/>
      <c r="B96" s="11"/>
      <c r="C96" s="10"/>
      <c r="D96" s="17"/>
      <c r="F96" s="26"/>
      <c r="G96" s="3"/>
      <c r="H96" s="14"/>
      <c r="I96" s="26"/>
      <c r="J96" s="15"/>
    </row>
    <row r="97" spans="1:10" ht="12" customHeight="1" x14ac:dyDescent="0.2">
      <c r="A97" s="10"/>
      <c r="B97" s="11"/>
      <c r="C97" s="10"/>
      <c r="D97" s="17"/>
      <c r="F97" s="26"/>
      <c r="G97" s="3"/>
      <c r="H97" s="14"/>
      <c r="I97" s="26"/>
      <c r="J97" s="15"/>
    </row>
    <row r="98" spans="1:10" ht="12" customHeight="1" x14ac:dyDescent="0.2">
      <c r="A98" s="10"/>
      <c r="B98" s="11"/>
      <c r="C98" s="10"/>
      <c r="D98" s="17"/>
      <c r="F98" s="26"/>
      <c r="G98" s="3"/>
      <c r="H98" s="14"/>
      <c r="I98" s="26"/>
      <c r="J98" s="15"/>
    </row>
    <row r="99" spans="1:10" ht="12" customHeight="1" x14ac:dyDescent="0.2">
      <c r="A99" s="10"/>
      <c r="B99" s="11"/>
      <c r="C99" s="10"/>
      <c r="D99" s="17"/>
      <c r="F99" s="26"/>
      <c r="G99" s="3"/>
      <c r="H99" s="14"/>
      <c r="I99" s="26"/>
      <c r="J99" s="15"/>
    </row>
    <row r="100" spans="1:10" ht="12" customHeight="1" x14ac:dyDescent="0.2">
      <c r="A100" s="10"/>
      <c r="B100" s="11"/>
      <c r="C100" s="10"/>
      <c r="D100" s="17"/>
      <c r="F100" s="26"/>
      <c r="G100" s="3"/>
      <c r="H100" s="14"/>
      <c r="I100" s="26"/>
      <c r="J100" s="15"/>
    </row>
    <row r="101" spans="1:10" ht="12" customHeight="1" x14ac:dyDescent="0.2">
      <c r="A101" s="10"/>
      <c r="B101" s="11"/>
      <c r="C101" s="10"/>
      <c r="D101" s="17"/>
      <c r="F101" s="26"/>
      <c r="G101" s="3"/>
      <c r="H101" s="14"/>
      <c r="I101" s="26"/>
      <c r="J101" s="15"/>
    </row>
    <row r="102" spans="1:10" ht="12" customHeight="1" x14ac:dyDescent="0.2">
      <c r="A102" s="10"/>
      <c r="B102" s="11"/>
      <c r="C102" s="10"/>
      <c r="D102" s="17"/>
      <c r="F102" s="26"/>
      <c r="G102" s="3"/>
      <c r="H102" s="14"/>
      <c r="I102" s="26"/>
      <c r="J102" s="15"/>
    </row>
    <row r="103" spans="1:10" ht="12" customHeight="1" x14ac:dyDescent="0.2">
      <c r="A103" s="10"/>
      <c r="B103" s="11"/>
      <c r="C103" s="10"/>
      <c r="D103" s="17"/>
      <c r="F103" s="26"/>
      <c r="G103" s="3"/>
      <c r="H103" s="14"/>
      <c r="I103" s="26"/>
      <c r="J103" s="15"/>
    </row>
    <row r="104" spans="1:10" ht="12" customHeight="1" x14ac:dyDescent="0.2">
      <c r="A104" s="10"/>
      <c r="B104" s="11"/>
      <c r="C104" s="10"/>
      <c r="D104" s="17"/>
      <c r="F104" s="26"/>
      <c r="G104" s="3"/>
      <c r="H104" s="14"/>
      <c r="I104" s="26"/>
      <c r="J104" s="15"/>
    </row>
    <row r="105" spans="1:10" ht="12" customHeight="1" x14ac:dyDescent="0.2">
      <c r="A105" s="10"/>
      <c r="B105" s="11"/>
      <c r="C105" s="10"/>
      <c r="D105" s="17"/>
      <c r="F105" s="26"/>
      <c r="G105" s="3"/>
      <c r="H105" s="14"/>
      <c r="I105" s="26"/>
      <c r="J105" s="15"/>
    </row>
    <row r="106" spans="1:10" ht="12" customHeight="1" x14ac:dyDescent="0.2">
      <c r="A106" s="10"/>
      <c r="B106" s="11"/>
      <c r="C106" s="10"/>
      <c r="D106" s="17"/>
      <c r="F106" s="26"/>
      <c r="G106" s="3"/>
      <c r="H106" s="14"/>
      <c r="I106" s="26"/>
      <c r="J106" s="15"/>
    </row>
    <row r="107" spans="1:10" ht="12" customHeight="1" x14ac:dyDescent="0.2">
      <c r="A107" s="10"/>
      <c r="B107" s="11"/>
      <c r="C107" s="10"/>
      <c r="D107" s="17"/>
      <c r="F107" s="26"/>
      <c r="G107" s="3"/>
      <c r="H107" s="14"/>
      <c r="I107" s="26"/>
      <c r="J107" s="15"/>
    </row>
    <row r="108" spans="1:10" ht="12" customHeight="1" x14ac:dyDescent="0.2">
      <c r="A108" s="10"/>
      <c r="B108" s="11"/>
      <c r="C108" s="10"/>
      <c r="D108" s="17"/>
      <c r="F108" s="26"/>
      <c r="G108" s="3"/>
      <c r="H108" s="14"/>
      <c r="I108" s="26"/>
      <c r="J108" s="15"/>
    </row>
    <row r="109" spans="1:10" ht="12" customHeight="1" x14ac:dyDescent="0.2">
      <c r="A109" s="10"/>
      <c r="B109" s="11"/>
      <c r="C109" s="10"/>
      <c r="D109" s="17"/>
      <c r="F109" s="26"/>
      <c r="G109" s="3"/>
      <c r="H109" s="14"/>
      <c r="I109" s="26"/>
      <c r="J109" s="15"/>
    </row>
    <row r="110" spans="1:10" ht="12" customHeight="1" x14ac:dyDescent="0.2">
      <c r="A110" s="10"/>
      <c r="B110" s="11"/>
      <c r="C110" s="10"/>
      <c r="D110" s="17"/>
      <c r="F110" s="26"/>
      <c r="G110" s="3"/>
      <c r="H110" s="14"/>
      <c r="I110" s="26"/>
      <c r="J110" s="15"/>
    </row>
    <row r="111" spans="1:10" ht="12" customHeight="1" x14ac:dyDescent="0.2">
      <c r="A111" s="10"/>
      <c r="B111" s="11"/>
      <c r="C111" s="10"/>
      <c r="D111" s="17"/>
      <c r="F111" s="26"/>
      <c r="G111" s="3"/>
      <c r="H111" s="14"/>
      <c r="I111" s="26"/>
      <c r="J111" s="15"/>
    </row>
    <row r="112" spans="1:10" ht="12" customHeight="1" x14ac:dyDescent="0.2">
      <c r="A112" s="10"/>
      <c r="B112" s="11"/>
      <c r="C112" s="10"/>
      <c r="D112" s="17"/>
      <c r="F112" s="26"/>
      <c r="G112" s="3"/>
      <c r="H112" s="14"/>
      <c r="I112" s="26"/>
      <c r="J112" s="15"/>
    </row>
    <row r="113" spans="1:10" ht="12" customHeight="1" x14ac:dyDescent="0.2">
      <c r="A113" s="10"/>
      <c r="B113" s="11"/>
      <c r="C113" s="10"/>
      <c r="D113" s="17"/>
      <c r="F113" s="26"/>
      <c r="G113" s="3"/>
      <c r="H113" s="14"/>
      <c r="I113" s="26"/>
      <c r="J113" s="15"/>
    </row>
    <row r="114" spans="1:10" ht="12" customHeight="1" x14ac:dyDescent="0.2">
      <c r="A114" s="10"/>
      <c r="B114" s="11"/>
      <c r="C114" s="10"/>
      <c r="D114" s="17"/>
      <c r="F114" s="26"/>
      <c r="G114" s="3"/>
      <c r="H114" s="14"/>
      <c r="I114" s="26"/>
      <c r="J114" s="15"/>
    </row>
    <row r="115" spans="1:10" ht="12" customHeight="1" x14ac:dyDescent="0.2">
      <c r="A115" s="10"/>
      <c r="B115" s="11"/>
      <c r="C115" s="10"/>
      <c r="D115" s="17"/>
      <c r="F115" s="26"/>
      <c r="G115" s="3"/>
      <c r="H115" s="14"/>
      <c r="I115" s="26"/>
      <c r="J115" s="15"/>
    </row>
    <row r="116" spans="1:10" ht="12" customHeight="1" x14ac:dyDescent="0.2">
      <c r="A116" s="10"/>
      <c r="B116" s="11"/>
      <c r="C116" s="10"/>
      <c r="D116" s="17"/>
      <c r="F116" s="26"/>
      <c r="G116" s="3"/>
      <c r="H116" s="14"/>
      <c r="I116" s="26"/>
      <c r="J116" s="15"/>
    </row>
    <row r="117" spans="1:10" ht="12" customHeight="1" x14ac:dyDescent="0.2">
      <c r="A117" s="10"/>
      <c r="B117" s="11"/>
      <c r="C117" s="10"/>
      <c r="D117" s="17"/>
      <c r="F117" s="26"/>
      <c r="G117" s="3"/>
      <c r="H117" s="14"/>
      <c r="I117" s="26"/>
      <c r="J117" s="15"/>
    </row>
    <row r="118" spans="1:10" ht="12" customHeight="1" x14ac:dyDescent="0.2">
      <c r="A118" s="10"/>
      <c r="B118" s="11"/>
      <c r="C118" s="10"/>
      <c r="D118" s="17"/>
      <c r="F118" s="13"/>
      <c r="G118" s="3"/>
      <c r="H118" s="14"/>
      <c r="I118" s="13"/>
      <c r="J118" s="15"/>
    </row>
    <row r="119" spans="1:10" ht="12" customHeight="1" thickBot="1" x14ac:dyDescent="0.25">
      <c r="A119" s="10"/>
      <c r="B119" s="30" t="s">
        <v>22</v>
      </c>
      <c r="C119" s="10"/>
      <c r="D119" s="12"/>
      <c r="E119" s="12"/>
      <c r="F119" s="31"/>
      <c r="G119" s="12"/>
      <c r="H119" s="17"/>
      <c r="I119" s="12"/>
      <c r="J119" s="6"/>
    </row>
    <row r="120" spans="1:10" ht="12" customHeight="1" x14ac:dyDescent="0.2">
      <c r="A120" s="38"/>
      <c r="B120" s="117" t="s">
        <v>23</v>
      </c>
      <c r="C120" s="117"/>
      <c r="D120" s="117"/>
      <c r="E120" s="117"/>
      <c r="F120" s="117"/>
      <c r="G120" s="117"/>
      <c r="H120" s="117"/>
      <c r="I120" s="117"/>
      <c r="J120" s="124"/>
    </row>
    <row r="121" spans="1:10" ht="12" customHeight="1" x14ac:dyDescent="0.2">
      <c r="A121" s="39"/>
      <c r="B121" s="125"/>
      <c r="C121" s="125"/>
      <c r="D121" s="125"/>
      <c r="E121" s="125"/>
      <c r="F121" s="125"/>
      <c r="G121" s="125"/>
      <c r="H121" s="125"/>
      <c r="I121" s="125"/>
      <c r="J121" s="126"/>
    </row>
    <row r="122" spans="1:10" ht="12" customHeight="1" x14ac:dyDescent="0.2">
      <c r="A122" s="39"/>
      <c r="B122" s="125"/>
      <c r="C122" s="125"/>
      <c r="D122" s="125"/>
      <c r="E122" s="125"/>
      <c r="F122" s="125"/>
      <c r="G122" s="125"/>
      <c r="H122" s="125"/>
      <c r="I122" s="125"/>
      <c r="J122" s="126"/>
    </row>
    <row r="123" spans="1:10" ht="12" customHeight="1" x14ac:dyDescent="0.2">
      <c r="A123" s="39"/>
      <c r="B123" s="125"/>
      <c r="C123" s="125"/>
      <c r="D123" s="125"/>
      <c r="E123" s="125"/>
      <c r="F123" s="125"/>
      <c r="G123" s="125"/>
      <c r="H123" s="125"/>
      <c r="I123" s="125"/>
      <c r="J123" s="126"/>
    </row>
    <row r="124" spans="1:10" ht="12" customHeight="1" thickBot="1" x14ac:dyDescent="0.25">
      <c r="A124" s="40"/>
      <c r="B124" s="127"/>
      <c r="C124" s="127"/>
      <c r="D124" s="127"/>
      <c r="E124" s="127"/>
      <c r="F124" s="127"/>
      <c r="G124" s="127"/>
      <c r="H124" s="127"/>
      <c r="I124" s="127"/>
      <c r="J124" s="128"/>
    </row>
    <row r="127" spans="1:10" x14ac:dyDescent="0.2">
      <c r="F127" s="28"/>
    </row>
  </sheetData>
  <mergeCells count="2">
    <mergeCell ref="B54:J62"/>
    <mergeCell ref="B120:J124"/>
  </mergeCells>
  <conditionalFormatting sqref="B35 B9:B10 B12:B25">
    <cfRule type="cellIs" dxfId="4" priority="5" stopIfTrue="1" operator="equal">
      <formula>"Title"</formula>
    </cfRule>
  </conditionalFormatting>
  <conditionalFormatting sqref="B27:B34">
    <cfRule type="cellIs" dxfId="3" priority="4" stopIfTrue="1" operator="equal">
      <formula>"Adjustment to Income/Expense/Rate Base:"</formula>
    </cfRule>
  </conditionalFormatting>
  <conditionalFormatting sqref="I7">
    <cfRule type="cellIs" dxfId="2" priority="3" stopIfTrue="1" operator="equal">
      <formula>"Update"</formula>
    </cfRule>
  </conditionalFormatting>
  <conditionalFormatting sqref="B11">
    <cfRule type="cellIs" dxfId="1" priority="2" stopIfTrue="1" operator="equal">
      <formula>"Title"</formula>
    </cfRule>
  </conditionalFormatting>
  <conditionalFormatting sqref="I69">
    <cfRule type="cellIs" dxfId="0" priority="1" stopIfTrue="1" operator="equal">
      <formula>"Update"</formula>
    </cfRule>
  </conditionalFormatting>
  <dataValidations count="5">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4:E25 E15:E17 E9 E35 E37:E38 E50:E53 E71">
      <formula1>"1, 2, 3"</formula1>
    </dataValidation>
    <dataValidation type="list" errorStyle="warning" allowBlank="1" showInputMessage="1" showErrorMessage="1" errorTitle="FERC ACCOUNT" error="This FERC Account is not included in the drop-down list. Is this the account you want to use?" sqref="D9">
      <formula1>#REF!</formula1>
    </dataValidation>
    <dataValidation allowBlank="1" showInputMessage="1" showErrorMessage="1" errorTitle="Oops!" error="You must enter a state, or, if the adjustment is system, enter all states." sqref="I69"/>
    <dataValidation type="list" errorStyle="warning" allowBlank="1" showInputMessage="1" showErrorMessage="1" errorTitle="Factor" error="This factor is not included in the drop-down list. Is this the factor you want to use?" sqref="G9">
      <formula1>#REF!</formula1>
    </dataValidation>
    <dataValidation allowBlank="1" showInputMessage="1" showErrorMessage="1" errorTitle="Oops!" error="You must enter a state, or, if the adjustment is system, enter all states." sqref="I7"/>
  </dataValidations>
  <pageMargins left="0.7" right="0.7" top="0.75" bottom="0.42" header="0.3" footer="0.3"/>
  <pageSetup scale="86" fitToHeight="2" orientation="portrait" r:id="rId1"/>
  <rowBreaks count="1" manualBreakCount="1">
    <brk id="62" max="9" man="1"/>
  </rowBreaks>
  <ignoredErrors>
    <ignoredError sqref="F40:F49 F77:F9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0"/>
  <sheetViews>
    <sheetView view="pageBreakPreview" zoomScale="90" zoomScaleNormal="90" zoomScaleSheetLayoutView="90" workbookViewId="0">
      <selection activeCell="A4" sqref="A4"/>
    </sheetView>
  </sheetViews>
  <sheetFormatPr defaultRowHeight="12" x14ac:dyDescent="0.2"/>
  <cols>
    <col min="1" max="1" width="27.140625" style="43" customWidth="1"/>
    <col min="2" max="2" width="10.140625" style="60" bestFit="1" customWidth="1"/>
    <col min="3" max="3" width="10.5703125" style="60" bestFit="1" customWidth="1"/>
    <col min="4" max="4" width="12" style="43" bestFit="1" customWidth="1"/>
    <col min="5" max="5" width="11.7109375" style="43" customWidth="1"/>
    <col min="6" max="6" width="10.5703125" style="43" bestFit="1" customWidth="1"/>
    <col min="7" max="8" width="11.5703125" style="43" bestFit="1" customWidth="1"/>
    <col min="9" max="11" width="12.5703125" style="43" bestFit="1" customWidth="1"/>
    <col min="12" max="12" width="12" style="43" bestFit="1" customWidth="1"/>
    <col min="13" max="13" width="10.5703125" style="43" bestFit="1" customWidth="1"/>
    <col min="14" max="14" width="12" style="43" bestFit="1" customWidth="1"/>
    <col min="15" max="15" width="11.42578125" style="43" bestFit="1" customWidth="1"/>
    <col min="16" max="16" width="4.85546875" style="60" bestFit="1" customWidth="1"/>
    <col min="17" max="16384" width="9.140625" style="43"/>
  </cols>
  <sheetData>
    <row r="1" spans="1:16" ht="12.75" x14ac:dyDescent="0.2">
      <c r="A1" s="54" t="s">
        <v>0</v>
      </c>
      <c r="D1" s="41"/>
      <c r="E1" s="41"/>
      <c r="F1" s="41"/>
      <c r="G1" s="41"/>
      <c r="H1" s="41"/>
      <c r="I1" s="42"/>
      <c r="J1" s="42"/>
      <c r="K1" s="42"/>
      <c r="L1" s="41"/>
      <c r="M1" s="41"/>
      <c r="N1" s="41"/>
      <c r="O1" s="74"/>
      <c r="P1" s="74"/>
    </row>
    <row r="2" spans="1:16" x14ac:dyDescent="0.2">
      <c r="A2" s="54" t="s">
        <v>24</v>
      </c>
      <c r="D2" s="41"/>
      <c r="E2" s="41"/>
      <c r="F2" s="41"/>
      <c r="G2" s="41"/>
      <c r="H2" s="41"/>
      <c r="I2" s="41"/>
      <c r="J2" s="41"/>
      <c r="K2" s="41"/>
      <c r="L2" s="41"/>
      <c r="M2" s="41"/>
      <c r="N2" s="41"/>
      <c r="O2" s="41"/>
      <c r="P2" s="75"/>
    </row>
    <row r="3" spans="1:16" x14ac:dyDescent="0.2">
      <c r="A3" s="54" t="s">
        <v>52</v>
      </c>
    </row>
    <row r="4" spans="1:16" ht="44.25" customHeight="1" thickBot="1" x14ac:dyDescent="0.25">
      <c r="L4" s="76" t="s">
        <v>56</v>
      </c>
      <c r="N4" s="76" t="s">
        <v>57</v>
      </c>
    </row>
    <row r="5" spans="1:16" ht="24" x14ac:dyDescent="0.2">
      <c r="D5" s="77" t="s">
        <v>58</v>
      </c>
      <c r="E5" s="44"/>
      <c r="F5" s="44"/>
      <c r="G5" s="44"/>
      <c r="H5" s="44"/>
      <c r="I5" s="42"/>
      <c r="J5" s="42"/>
      <c r="K5" s="42"/>
      <c r="L5" s="77" t="s">
        <v>59</v>
      </c>
      <c r="N5" s="77" t="s">
        <v>59</v>
      </c>
    </row>
    <row r="6" spans="1:16" s="80" customFormat="1" ht="65.25" customHeight="1" x14ac:dyDescent="0.2">
      <c r="A6" s="78" t="s">
        <v>60</v>
      </c>
      <c r="B6" s="79" t="s">
        <v>61</v>
      </c>
      <c r="C6" s="79" t="s">
        <v>62</v>
      </c>
      <c r="D6" s="45" t="s">
        <v>63</v>
      </c>
      <c r="E6" s="46" t="s">
        <v>64</v>
      </c>
      <c r="F6" s="46" t="s">
        <v>65</v>
      </c>
      <c r="G6" s="46" t="s">
        <v>66</v>
      </c>
      <c r="H6" s="47" t="s">
        <v>67</v>
      </c>
      <c r="I6" s="46" t="s">
        <v>68</v>
      </c>
      <c r="J6" s="47" t="s">
        <v>69</v>
      </c>
      <c r="K6" s="47" t="s">
        <v>70</v>
      </c>
      <c r="L6" s="45" t="s">
        <v>63</v>
      </c>
      <c r="M6" s="79" t="s">
        <v>52</v>
      </c>
      <c r="N6" s="45" t="s">
        <v>63</v>
      </c>
      <c r="O6" s="79" t="s">
        <v>71</v>
      </c>
      <c r="P6" s="79" t="s">
        <v>72</v>
      </c>
    </row>
    <row r="7" spans="1:16" s="80" customFormat="1" x14ac:dyDescent="0.2">
      <c r="A7" s="81" t="s">
        <v>10</v>
      </c>
      <c r="B7" s="48"/>
      <c r="C7" s="48"/>
      <c r="D7" s="82"/>
      <c r="E7" s="48"/>
      <c r="F7" s="48"/>
      <c r="G7" s="48"/>
      <c r="H7" s="48"/>
      <c r="I7" s="48"/>
      <c r="J7" s="48"/>
      <c r="K7" s="48"/>
      <c r="L7" s="82"/>
      <c r="M7" s="48"/>
      <c r="N7" s="82"/>
      <c r="O7" s="48"/>
    </row>
    <row r="8" spans="1:16" x14ac:dyDescent="0.2">
      <c r="A8" s="83" t="s">
        <v>26</v>
      </c>
      <c r="B8" s="49">
        <v>312</v>
      </c>
      <c r="C8" s="60" t="s">
        <v>29</v>
      </c>
      <c r="D8" s="50">
        <v>0</v>
      </c>
      <c r="E8" s="51"/>
      <c r="F8" s="51"/>
      <c r="G8" s="51"/>
      <c r="H8" s="51">
        <v>3988170.7701696116</v>
      </c>
      <c r="I8" s="51">
        <v>-1066060.7289281213</v>
      </c>
      <c r="J8" s="51"/>
      <c r="K8" s="51"/>
      <c r="L8" s="50">
        <f>SUM(D8:K8)</f>
        <v>2922110.0412414903</v>
      </c>
      <c r="M8" s="61">
        <f>'Page 9.1.4'!$C$21</f>
        <v>0.97809999999999997</v>
      </c>
      <c r="N8" s="50">
        <f>L8*M8</f>
        <v>2858115.8313383018</v>
      </c>
      <c r="O8" s="51">
        <f>N8-L8</f>
        <v>-63994.209903188515</v>
      </c>
      <c r="P8" s="60">
        <v>9.1</v>
      </c>
    </row>
    <row r="9" spans="1:16" x14ac:dyDescent="0.2">
      <c r="A9" s="83" t="s">
        <v>26</v>
      </c>
      <c r="B9" s="49">
        <v>312</v>
      </c>
      <c r="C9" s="60" t="s">
        <v>19</v>
      </c>
      <c r="D9" s="50"/>
      <c r="E9" s="51"/>
      <c r="F9" s="51"/>
      <c r="G9" s="51"/>
      <c r="H9" s="51">
        <v>1866097.1675480313</v>
      </c>
      <c r="I9" s="51"/>
      <c r="J9" s="51"/>
      <c r="K9" s="51"/>
      <c r="L9" s="50">
        <f>SUM(D9:K9)</f>
        <v>1866097.1675480313</v>
      </c>
      <c r="M9" s="61">
        <f>'Page 9.1.4'!$C$21</f>
        <v>0.97809999999999997</v>
      </c>
      <c r="N9" s="50">
        <f>L9*M9</f>
        <v>1825229.6395787294</v>
      </c>
      <c r="O9" s="51">
        <f>N9-L9</f>
        <v>-40867.527969301911</v>
      </c>
      <c r="P9" s="60">
        <v>9.1</v>
      </c>
    </row>
    <row r="10" spans="1:16" x14ac:dyDescent="0.2">
      <c r="A10" s="83" t="s">
        <v>27</v>
      </c>
      <c r="B10" s="49">
        <v>332</v>
      </c>
      <c r="C10" s="60" t="s">
        <v>19</v>
      </c>
      <c r="D10" s="50">
        <v>0</v>
      </c>
      <c r="E10" s="51"/>
      <c r="F10" s="51"/>
      <c r="G10" s="51"/>
      <c r="H10" s="51">
        <v>7657880.4591942858</v>
      </c>
      <c r="I10" s="51"/>
      <c r="J10" s="51"/>
      <c r="K10" s="51"/>
      <c r="L10" s="50">
        <f>SUM(D10:K10)</f>
        <v>7657880.4591942858</v>
      </c>
      <c r="M10" s="61">
        <f>'Page 9.1.4'!$C$21</f>
        <v>0.97809999999999997</v>
      </c>
      <c r="N10" s="50">
        <f>L10*M10</f>
        <v>7490172.8771379311</v>
      </c>
      <c r="O10" s="51">
        <f t="shared" ref="O10:O12" si="0">N10-L10</f>
        <v>-167707.58205635473</v>
      </c>
      <c r="P10" s="60">
        <v>9.1</v>
      </c>
    </row>
    <row r="11" spans="1:16" x14ac:dyDescent="0.2">
      <c r="A11" s="83" t="s">
        <v>28</v>
      </c>
      <c r="B11" s="49">
        <v>343</v>
      </c>
      <c r="C11" s="60" t="s">
        <v>30</v>
      </c>
      <c r="D11" s="50">
        <v>0</v>
      </c>
      <c r="E11" s="51"/>
      <c r="F11" s="51"/>
      <c r="G11" s="51"/>
      <c r="H11" s="51"/>
      <c r="I11" s="51"/>
      <c r="J11" s="51">
        <v>-10956613.03877151</v>
      </c>
      <c r="K11" s="51">
        <v>128014922.87329482</v>
      </c>
      <c r="L11" s="50">
        <f>SUM(D11:K11)</f>
        <v>117058309.83452331</v>
      </c>
      <c r="M11" s="61">
        <f>'Page 9.1.4'!$C$21</f>
        <v>0.97809999999999997</v>
      </c>
      <c r="N11" s="50">
        <f t="shared" ref="N11:N12" si="1">L11*M11</f>
        <v>114494732.84914725</v>
      </c>
      <c r="O11" s="51">
        <f t="shared" si="0"/>
        <v>-2563576.98537606</v>
      </c>
      <c r="P11" s="60">
        <v>9.1</v>
      </c>
    </row>
    <row r="12" spans="1:16" x14ac:dyDescent="0.2">
      <c r="A12" s="83" t="s">
        <v>28</v>
      </c>
      <c r="B12" s="49">
        <v>343</v>
      </c>
      <c r="C12" s="60" t="s">
        <v>19</v>
      </c>
      <c r="D12" s="50">
        <v>0</v>
      </c>
      <c r="E12" s="51"/>
      <c r="F12" s="51"/>
      <c r="G12" s="51"/>
      <c r="H12" s="51">
        <v>-2350775.2083159629</v>
      </c>
      <c r="I12" s="51"/>
      <c r="J12" s="51"/>
      <c r="K12" s="51"/>
      <c r="L12" s="50">
        <f>SUM(D12:K12)</f>
        <v>-2350775.2083159629</v>
      </c>
      <c r="M12" s="61">
        <f>'Page 9.1.4'!$C$21</f>
        <v>0.97809999999999997</v>
      </c>
      <c r="N12" s="50">
        <f t="shared" si="1"/>
        <v>-2299293.2312538433</v>
      </c>
      <c r="O12" s="51">
        <f t="shared" si="0"/>
        <v>51481.977062119637</v>
      </c>
      <c r="P12" s="60">
        <v>9.1</v>
      </c>
    </row>
    <row r="13" spans="1:16" x14ac:dyDescent="0.2">
      <c r="D13" s="63">
        <f t="shared" ref="D13:L13" si="2">SUM(D8:D12)</f>
        <v>0</v>
      </c>
      <c r="E13" s="52">
        <f t="shared" si="2"/>
        <v>0</v>
      </c>
      <c r="F13" s="52">
        <f t="shared" si="2"/>
        <v>0</v>
      </c>
      <c r="G13" s="52">
        <f t="shared" si="2"/>
        <v>0</v>
      </c>
      <c r="H13" s="52">
        <f t="shared" si="2"/>
        <v>11161373.188595966</v>
      </c>
      <c r="I13" s="52">
        <f t="shared" si="2"/>
        <v>-1066060.7289281213</v>
      </c>
      <c r="J13" s="52">
        <f t="shared" si="2"/>
        <v>-10956613.03877151</v>
      </c>
      <c r="K13" s="52">
        <f t="shared" si="2"/>
        <v>128014922.87329482</v>
      </c>
      <c r="L13" s="63">
        <f t="shared" si="2"/>
        <v>127153622.29419115</v>
      </c>
      <c r="M13" s="84"/>
      <c r="N13" s="63">
        <f>SUM(N8:N12)</f>
        <v>124368957.96594836</v>
      </c>
      <c r="O13" s="52">
        <f>SUM(O8:O12)</f>
        <v>-2784664.3282427858</v>
      </c>
      <c r="P13" s="60">
        <v>9.1</v>
      </c>
    </row>
    <row r="14" spans="1:16" x14ac:dyDescent="0.2">
      <c r="A14" s="54" t="s">
        <v>13</v>
      </c>
      <c r="D14" s="53"/>
      <c r="E14" s="54"/>
      <c r="F14" s="54"/>
      <c r="G14" s="54"/>
      <c r="H14" s="54"/>
      <c r="I14" s="54"/>
      <c r="J14" s="54"/>
      <c r="K14" s="54"/>
      <c r="L14" s="53"/>
      <c r="M14" s="60"/>
      <c r="N14" s="53"/>
    </row>
    <row r="15" spans="1:16" x14ac:dyDescent="0.2">
      <c r="A15" s="43" t="s">
        <v>26</v>
      </c>
      <c r="B15" s="60" t="s">
        <v>31</v>
      </c>
      <c r="C15" s="60" t="s">
        <v>29</v>
      </c>
      <c r="D15" s="50">
        <v>0</v>
      </c>
      <c r="E15" s="51"/>
      <c r="F15" s="51"/>
      <c r="G15" s="51"/>
      <c r="H15" s="51">
        <v>-7585416.1964477366</v>
      </c>
      <c r="I15" s="51">
        <v>2065030.6312098589</v>
      </c>
      <c r="J15" s="51"/>
      <c r="K15" s="51"/>
      <c r="L15" s="50">
        <f t="shared" ref="L15:L20" si="3">SUM(D15:K15)</f>
        <v>-5520385.5652378779</v>
      </c>
      <c r="M15" s="61">
        <f>'Page 9.1.4'!$C$21</f>
        <v>0.97809999999999997</v>
      </c>
      <c r="N15" s="50">
        <f t="shared" ref="N15:N18" si="4">L15*M15</f>
        <v>-5399489.1213591686</v>
      </c>
      <c r="O15" s="51">
        <f t="shared" ref="O15:O18" si="5">N15-L15</f>
        <v>120896.44387870934</v>
      </c>
      <c r="P15" s="60">
        <v>9.1</v>
      </c>
    </row>
    <row r="16" spans="1:16" x14ac:dyDescent="0.2">
      <c r="A16" s="43" t="s">
        <v>26</v>
      </c>
      <c r="B16" s="60" t="s">
        <v>31</v>
      </c>
      <c r="C16" s="60" t="s">
        <v>19</v>
      </c>
      <c r="D16" s="50">
        <v>0</v>
      </c>
      <c r="E16" s="51"/>
      <c r="F16" s="51"/>
      <c r="G16" s="51"/>
      <c r="H16" s="51">
        <v>-196944.22750008258</v>
      </c>
      <c r="I16" s="51"/>
      <c r="J16" s="51"/>
      <c r="K16" s="51"/>
      <c r="L16" s="50">
        <f t="shared" si="3"/>
        <v>-196944.22750008258</v>
      </c>
      <c r="M16" s="61">
        <f>'Page 9.1.4'!$C$21</f>
        <v>0.97809999999999997</v>
      </c>
      <c r="N16" s="50">
        <f t="shared" si="4"/>
        <v>-192631.14891783075</v>
      </c>
      <c r="O16" s="51">
        <f t="shared" si="5"/>
        <v>4313.0785822518228</v>
      </c>
      <c r="P16" s="60">
        <v>9.1</v>
      </c>
    </row>
    <row r="17" spans="1:16" x14ac:dyDescent="0.2">
      <c r="A17" s="43" t="s">
        <v>26</v>
      </c>
      <c r="B17" s="60" t="s">
        <v>31</v>
      </c>
      <c r="C17" s="60" t="s">
        <v>30</v>
      </c>
      <c r="D17" s="50">
        <v>0</v>
      </c>
      <c r="E17" s="51"/>
      <c r="F17" s="51"/>
      <c r="G17" s="51"/>
      <c r="H17" s="51">
        <v>-314404.7106555124</v>
      </c>
      <c r="I17" s="51"/>
      <c r="J17" s="51"/>
      <c r="K17" s="51"/>
      <c r="L17" s="50">
        <f t="shared" si="3"/>
        <v>-314404.7106555124</v>
      </c>
      <c r="M17" s="61">
        <f>'Page 9.1.4'!$C$21</f>
        <v>0.97809999999999997</v>
      </c>
      <c r="N17" s="50">
        <f t="shared" si="4"/>
        <v>-307519.24749215669</v>
      </c>
      <c r="O17" s="51">
        <f t="shared" si="5"/>
        <v>6885.4631633557146</v>
      </c>
      <c r="P17" s="60">
        <v>9.1</v>
      </c>
    </row>
    <row r="18" spans="1:16" x14ac:dyDescent="0.2">
      <c r="A18" s="43" t="s">
        <v>27</v>
      </c>
      <c r="B18" s="60" t="s">
        <v>32</v>
      </c>
      <c r="C18" s="60" t="s">
        <v>19</v>
      </c>
      <c r="D18" s="50">
        <v>0</v>
      </c>
      <c r="E18" s="51"/>
      <c r="F18" s="51"/>
      <c r="G18" s="51"/>
      <c r="H18" s="51">
        <v>-6992712.7156915804</v>
      </c>
      <c r="I18" s="51"/>
      <c r="J18" s="51"/>
      <c r="K18" s="51"/>
      <c r="L18" s="50">
        <f t="shared" si="3"/>
        <v>-6992712.7156915804</v>
      </c>
      <c r="M18" s="61">
        <f>'Page 9.1.4'!$C$21</f>
        <v>0.97809999999999997</v>
      </c>
      <c r="N18" s="50">
        <f t="shared" si="4"/>
        <v>-6839572.3072179342</v>
      </c>
      <c r="O18" s="51">
        <f t="shared" si="5"/>
        <v>153140.40847364627</v>
      </c>
      <c r="P18" s="60">
        <v>9.1</v>
      </c>
    </row>
    <row r="19" spans="1:16" x14ac:dyDescent="0.2">
      <c r="A19" s="43" t="s">
        <v>28</v>
      </c>
      <c r="B19" s="60" t="s">
        <v>33</v>
      </c>
      <c r="C19" s="60" t="s">
        <v>19</v>
      </c>
      <c r="D19" s="50">
        <v>0</v>
      </c>
      <c r="E19" s="51"/>
      <c r="F19" s="51"/>
      <c r="G19" s="51"/>
      <c r="H19" s="51">
        <v>-9791719.7368267402</v>
      </c>
      <c r="I19" s="51"/>
      <c r="J19" s="51"/>
      <c r="K19" s="51"/>
      <c r="L19" s="50">
        <f t="shared" si="3"/>
        <v>-9791719.7368267402</v>
      </c>
      <c r="M19" s="61">
        <f>'Page 9.1.4'!$C$21</f>
        <v>0.97809999999999997</v>
      </c>
      <c r="N19" s="50">
        <f>L19*M19</f>
        <v>-9577281.0745902341</v>
      </c>
      <c r="O19" s="51">
        <f>N19-L19</f>
        <v>214438.66223650612</v>
      </c>
      <c r="P19" s="60">
        <v>9.1</v>
      </c>
    </row>
    <row r="20" spans="1:16" x14ac:dyDescent="0.2">
      <c r="A20" s="43" t="s">
        <v>28</v>
      </c>
      <c r="B20" s="60" t="s">
        <v>33</v>
      </c>
      <c r="C20" s="60" t="s">
        <v>30</v>
      </c>
      <c r="D20" s="50">
        <v>0</v>
      </c>
      <c r="E20" s="51"/>
      <c r="F20" s="51"/>
      <c r="G20" s="51"/>
      <c r="H20" s="51"/>
      <c r="I20" s="51"/>
      <c r="J20" s="51">
        <v>98064728.905458614</v>
      </c>
      <c r="K20" s="51">
        <v>-176812.6915833067</v>
      </c>
      <c r="L20" s="50">
        <f t="shared" si="3"/>
        <v>97887916.213875309</v>
      </c>
      <c r="M20" s="61">
        <f>'Page 9.1.4'!$C$21</f>
        <v>0.97809999999999997</v>
      </c>
      <c r="N20" s="50">
        <f>L20*M20</f>
        <v>95744170.848791435</v>
      </c>
      <c r="O20" s="51">
        <f>N20-L20</f>
        <v>-2143745.3650838733</v>
      </c>
      <c r="P20" s="60">
        <v>9.1</v>
      </c>
    </row>
    <row r="21" spans="1:16" x14ac:dyDescent="0.2">
      <c r="D21" s="55">
        <f t="shared" ref="D21:L21" si="6">SUM(D15:D20)</f>
        <v>0</v>
      </c>
      <c r="E21" s="56">
        <f t="shared" si="6"/>
        <v>0</v>
      </c>
      <c r="F21" s="56">
        <f t="shared" si="6"/>
        <v>0</v>
      </c>
      <c r="G21" s="56">
        <f t="shared" si="6"/>
        <v>0</v>
      </c>
      <c r="H21" s="56">
        <f t="shared" si="6"/>
        <v>-24881197.587121651</v>
      </c>
      <c r="I21" s="56">
        <f t="shared" si="6"/>
        <v>2065030.6312098589</v>
      </c>
      <c r="J21" s="56">
        <f t="shared" si="6"/>
        <v>98064728.905458614</v>
      </c>
      <c r="K21" s="56">
        <f t="shared" si="6"/>
        <v>-176812.6915833067</v>
      </c>
      <c r="L21" s="55">
        <f t="shared" si="6"/>
        <v>75071749.257963508</v>
      </c>
      <c r="M21" s="84"/>
      <c r="N21" s="55">
        <f>SUM(N15:N20)</f>
        <v>73427677.949214101</v>
      </c>
      <c r="O21" s="56">
        <f>SUM(O15:O20)</f>
        <v>-1644071.308749404</v>
      </c>
      <c r="P21" s="60">
        <v>9.1</v>
      </c>
    </row>
    <row r="22" spans="1:16" x14ac:dyDescent="0.2">
      <c r="A22" s="81" t="s">
        <v>14</v>
      </c>
      <c r="D22" s="57"/>
      <c r="L22" s="57"/>
      <c r="M22" s="60"/>
      <c r="N22" s="57"/>
    </row>
    <row r="23" spans="1:16" x14ac:dyDescent="0.2">
      <c r="A23" s="43" t="s">
        <v>26</v>
      </c>
      <c r="B23" s="60" t="s">
        <v>34</v>
      </c>
      <c r="C23" s="60" t="s">
        <v>29</v>
      </c>
      <c r="D23" s="50">
        <v>0</v>
      </c>
      <c r="E23" s="51"/>
      <c r="F23" s="51"/>
      <c r="G23" s="51"/>
      <c r="H23" s="51">
        <v>83499.885006662022</v>
      </c>
      <c r="I23" s="51"/>
      <c r="J23" s="51"/>
      <c r="K23" s="51"/>
      <c r="L23" s="50">
        <f t="shared" ref="L23:L28" si="7">SUM(D23:K23)</f>
        <v>83499.885006662022</v>
      </c>
      <c r="M23" s="61">
        <f>'Page 9.1.4'!$C$21</f>
        <v>0.97809999999999997</v>
      </c>
      <c r="N23" s="50">
        <f t="shared" ref="N23:N28" si="8">L23*M23</f>
        <v>81671.237525016128</v>
      </c>
      <c r="O23" s="51">
        <f t="shared" ref="O23:O28" si="9">N23-L23</f>
        <v>-1828.647481645894</v>
      </c>
      <c r="P23" s="60">
        <v>9.1</v>
      </c>
    </row>
    <row r="24" spans="1:16" x14ac:dyDescent="0.2">
      <c r="A24" s="43" t="s">
        <v>26</v>
      </c>
      <c r="B24" s="60" t="s">
        <v>34</v>
      </c>
      <c r="C24" s="60" t="s">
        <v>19</v>
      </c>
      <c r="D24" s="50">
        <v>0</v>
      </c>
      <c r="E24" s="51"/>
      <c r="F24" s="51"/>
      <c r="G24" s="51"/>
      <c r="H24" s="51">
        <v>-87007.653752948303</v>
      </c>
      <c r="I24" s="51"/>
      <c r="J24" s="51"/>
      <c r="K24" s="51"/>
      <c r="L24" s="50">
        <f t="shared" si="7"/>
        <v>-87007.653752948303</v>
      </c>
      <c r="M24" s="61">
        <f>'Page 9.1.4'!$C$21</f>
        <v>0.97809999999999997</v>
      </c>
      <c r="N24" s="50">
        <f t="shared" si="8"/>
        <v>-85102.186135758733</v>
      </c>
      <c r="O24" s="51">
        <f t="shared" si="9"/>
        <v>1905.4676171895699</v>
      </c>
      <c r="P24" s="60">
        <v>9.1</v>
      </c>
    </row>
    <row r="25" spans="1:16" x14ac:dyDescent="0.2">
      <c r="A25" s="43" t="s">
        <v>26</v>
      </c>
      <c r="B25" s="60" t="s">
        <v>34</v>
      </c>
      <c r="C25" s="60" t="s">
        <v>30</v>
      </c>
      <c r="D25" s="50">
        <v>0</v>
      </c>
      <c r="E25" s="51"/>
      <c r="F25" s="51"/>
      <c r="G25" s="51"/>
      <c r="H25" s="51">
        <v>209603.14043700826</v>
      </c>
      <c r="I25" s="51"/>
      <c r="J25" s="51"/>
      <c r="K25" s="51"/>
      <c r="L25" s="50">
        <f t="shared" si="7"/>
        <v>209603.14043700826</v>
      </c>
      <c r="M25" s="61">
        <f>'Page 9.1.4'!$C$21</f>
        <v>0.97809999999999997</v>
      </c>
      <c r="N25" s="50">
        <f t="shared" si="8"/>
        <v>205012.83166143778</v>
      </c>
      <c r="O25" s="51">
        <f t="shared" si="9"/>
        <v>-4590.3087755704764</v>
      </c>
      <c r="P25" s="60">
        <v>9.1</v>
      </c>
    </row>
    <row r="26" spans="1:16" x14ac:dyDescent="0.2">
      <c r="A26" s="43" t="s">
        <v>27</v>
      </c>
      <c r="B26" s="60" t="s">
        <v>35</v>
      </c>
      <c r="C26" s="60" t="s">
        <v>19</v>
      </c>
      <c r="D26" s="50">
        <v>0</v>
      </c>
      <c r="E26" s="51"/>
      <c r="F26" s="51"/>
      <c r="G26" s="51"/>
      <c r="H26" s="51">
        <v>-2093198.7586377843</v>
      </c>
      <c r="I26" s="51"/>
      <c r="J26" s="51"/>
      <c r="K26" s="51"/>
      <c r="L26" s="50">
        <f t="shared" si="7"/>
        <v>-2093198.7586377843</v>
      </c>
      <c r="M26" s="61">
        <f>'Page 9.1.4'!$C$21</f>
        <v>0.97809999999999997</v>
      </c>
      <c r="N26" s="50">
        <f t="shared" si="8"/>
        <v>-2047357.7058236168</v>
      </c>
      <c r="O26" s="51">
        <f t="shared" si="9"/>
        <v>45841.052814167459</v>
      </c>
      <c r="P26" s="60">
        <v>9.1</v>
      </c>
    </row>
    <row r="27" spans="1:16" x14ac:dyDescent="0.2">
      <c r="A27" s="43" t="s">
        <v>28</v>
      </c>
      <c r="B27" s="60" t="s">
        <v>36</v>
      </c>
      <c r="C27" s="60" t="s">
        <v>19</v>
      </c>
      <c r="D27" s="50">
        <v>0</v>
      </c>
      <c r="E27" s="51"/>
      <c r="F27" s="51"/>
      <c r="G27" s="51"/>
      <c r="H27" s="51">
        <v>-233038.90911914804</v>
      </c>
      <c r="I27" s="51"/>
      <c r="J27" s="51"/>
      <c r="K27" s="51"/>
      <c r="L27" s="50">
        <f t="shared" si="7"/>
        <v>-233038.90911914804</v>
      </c>
      <c r="M27" s="61">
        <f>'Page 9.1.4'!$C$21</f>
        <v>0.97809999999999997</v>
      </c>
      <c r="N27" s="50">
        <f t="shared" si="8"/>
        <v>-227935.35700943868</v>
      </c>
      <c r="O27" s="51">
        <f t="shared" si="9"/>
        <v>5103.5521097093588</v>
      </c>
      <c r="P27" s="60">
        <v>9.1</v>
      </c>
    </row>
    <row r="28" spans="1:16" x14ac:dyDescent="0.2">
      <c r="A28" s="43" t="s">
        <v>28</v>
      </c>
      <c r="B28" s="60" t="s">
        <v>36</v>
      </c>
      <c r="C28" s="60" t="s">
        <v>30</v>
      </c>
      <c r="D28" s="50">
        <v>0</v>
      </c>
      <c r="E28" s="51"/>
      <c r="F28" s="51"/>
      <c r="G28" s="51"/>
      <c r="H28" s="51"/>
      <c r="I28" s="51"/>
      <c r="J28" s="51">
        <v>-405882.31407772377</v>
      </c>
      <c r="K28" s="51">
        <v>176812.6915833067</v>
      </c>
      <c r="L28" s="50">
        <f t="shared" si="7"/>
        <v>-229069.62249441707</v>
      </c>
      <c r="M28" s="61">
        <f>'Page 9.1.4'!$C$21</f>
        <v>0.97809999999999997</v>
      </c>
      <c r="N28" s="50">
        <f t="shared" si="8"/>
        <v>-224052.99776178933</v>
      </c>
      <c r="O28" s="51">
        <f t="shared" si="9"/>
        <v>5016.6247326277371</v>
      </c>
      <c r="P28" s="60">
        <v>9.1</v>
      </c>
    </row>
    <row r="29" spans="1:16" x14ac:dyDescent="0.2">
      <c r="D29" s="55">
        <f t="shared" ref="D29:L29" si="10">SUM(D23:D28)</f>
        <v>0</v>
      </c>
      <c r="E29" s="56">
        <f t="shared" si="10"/>
        <v>0</v>
      </c>
      <c r="F29" s="56">
        <f t="shared" si="10"/>
        <v>0</v>
      </c>
      <c r="G29" s="56">
        <f t="shared" si="10"/>
        <v>0</v>
      </c>
      <c r="H29" s="56">
        <f t="shared" si="10"/>
        <v>-2120142.2960662106</v>
      </c>
      <c r="I29" s="56">
        <f t="shared" si="10"/>
        <v>0</v>
      </c>
      <c r="J29" s="56">
        <f t="shared" si="10"/>
        <v>-405882.31407772377</v>
      </c>
      <c r="K29" s="56">
        <f t="shared" si="10"/>
        <v>176812.6915833067</v>
      </c>
      <c r="L29" s="55">
        <f t="shared" si="10"/>
        <v>-2349211.9185606278</v>
      </c>
      <c r="M29" s="84"/>
      <c r="N29" s="55">
        <f>SUM(N23:N28)</f>
        <v>-2297764.1775441496</v>
      </c>
      <c r="O29" s="56">
        <f>SUM(O23:O28)</f>
        <v>51447.741016477754</v>
      </c>
      <c r="P29" s="60">
        <v>9.1</v>
      </c>
    </row>
    <row r="30" spans="1:16" x14ac:dyDescent="0.2">
      <c r="A30" s="54" t="s">
        <v>15</v>
      </c>
      <c r="D30" s="57"/>
      <c r="L30" s="57"/>
      <c r="M30" s="60"/>
      <c r="N30" s="57"/>
    </row>
    <row r="31" spans="1:16" x14ac:dyDescent="0.2">
      <c r="A31" s="43" t="s">
        <v>28</v>
      </c>
      <c r="B31" s="85">
        <v>549</v>
      </c>
      <c r="C31" s="60" t="s">
        <v>30</v>
      </c>
      <c r="D31" s="50">
        <v>0</v>
      </c>
      <c r="E31" s="51"/>
      <c r="F31" s="51"/>
      <c r="G31" s="51"/>
      <c r="H31" s="51"/>
      <c r="I31" s="51"/>
      <c r="J31" s="51"/>
      <c r="K31" s="51">
        <v>1557310.668266339</v>
      </c>
      <c r="L31" s="86">
        <f>SUM(D31:K31)</f>
        <v>1557310.668266339</v>
      </c>
      <c r="M31" s="61">
        <f>'Page 9.1.4'!$C$21</f>
        <v>0.97809999999999997</v>
      </c>
      <c r="N31" s="86">
        <f t="shared" ref="N31" si="11">L31*M31</f>
        <v>1523205.5646313061</v>
      </c>
      <c r="O31" s="87">
        <f t="shared" ref="O31" si="12">N31-L31</f>
        <v>-34105.103635032894</v>
      </c>
      <c r="P31" s="60">
        <v>9.1</v>
      </c>
    </row>
    <row r="32" spans="1:16" x14ac:dyDescent="0.2">
      <c r="B32" s="85"/>
      <c r="D32" s="50"/>
      <c r="E32" s="51"/>
      <c r="F32" s="51"/>
      <c r="G32" s="51"/>
      <c r="H32" s="51"/>
      <c r="I32" s="51"/>
      <c r="J32" s="51"/>
      <c r="K32" s="51"/>
      <c r="L32" s="58"/>
      <c r="M32" s="61"/>
      <c r="N32" s="58"/>
      <c r="O32" s="51"/>
    </row>
    <row r="33" spans="1:16" x14ac:dyDescent="0.2">
      <c r="A33" s="54" t="s">
        <v>16</v>
      </c>
      <c r="D33" s="58"/>
      <c r="E33" s="59"/>
      <c r="F33" s="59"/>
      <c r="G33" s="59"/>
      <c r="H33" s="59"/>
      <c r="I33" s="59"/>
      <c r="J33" s="59"/>
      <c r="K33" s="59"/>
      <c r="L33" s="58"/>
      <c r="M33" s="61"/>
      <c r="N33" s="58"/>
      <c r="O33" s="51"/>
    </row>
    <row r="34" spans="1:16" x14ac:dyDescent="0.2">
      <c r="A34" s="43" t="s">
        <v>37</v>
      </c>
      <c r="B34" s="60" t="s">
        <v>41</v>
      </c>
      <c r="C34" s="60" t="s">
        <v>19</v>
      </c>
      <c r="D34" s="50">
        <v>17019166.449027743</v>
      </c>
      <c r="E34" s="51"/>
      <c r="F34" s="51"/>
      <c r="G34" s="51"/>
      <c r="H34" s="51"/>
      <c r="I34" s="51"/>
      <c r="J34" s="51"/>
      <c r="K34" s="51"/>
      <c r="L34" s="58">
        <f t="shared" ref="L34:L44" si="13">SUM(D34:K34)</f>
        <v>17019166.449027743</v>
      </c>
      <c r="M34" s="61">
        <f>'Page 9.1.4'!$C$21</f>
        <v>0.97809999999999997</v>
      </c>
      <c r="N34" s="58">
        <f t="shared" ref="N34:N42" si="14">L34*M34</f>
        <v>16646446.703794034</v>
      </c>
      <c r="O34" s="51">
        <f t="shared" ref="O34:O42" si="15">N34-L34</f>
        <v>-372719.74523370899</v>
      </c>
      <c r="P34" s="60">
        <v>9.1</v>
      </c>
    </row>
    <row r="35" spans="1:16" x14ac:dyDescent="0.2">
      <c r="A35" s="43" t="s">
        <v>37</v>
      </c>
      <c r="B35" s="60" t="s">
        <v>41</v>
      </c>
      <c r="C35" s="60" t="s">
        <v>46</v>
      </c>
      <c r="D35" s="50">
        <v>0</v>
      </c>
      <c r="E35" s="51"/>
      <c r="F35" s="51"/>
      <c r="G35" s="51">
        <v>-14033497.759075094</v>
      </c>
      <c r="H35" s="51"/>
      <c r="I35" s="51"/>
      <c r="J35" s="51"/>
      <c r="K35" s="51"/>
      <c r="L35" s="58">
        <f t="shared" si="13"/>
        <v>-14033497.759075094</v>
      </c>
      <c r="M35" s="61">
        <f>'Page 9.1.4'!$C$21</f>
        <v>0.97809999999999997</v>
      </c>
      <c r="N35" s="58">
        <f t="shared" si="14"/>
        <v>-13726164.158151349</v>
      </c>
      <c r="O35" s="51">
        <f t="shared" si="15"/>
        <v>307333.60092374496</v>
      </c>
      <c r="P35" s="60">
        <v>9.1</v>
      </c>
    </row>
    <row r="36" spans="1:16" x14ac:dyDescent="0.2">
      <c r="A36" s="43" t="s">
        <v>38</v>
      </c>
      <c r="B36" s="60" t="s">
        <v>42</v>
      </c>
      <c r="C36" s="60" t="s">
        <v>19</v>
      </c>
      <c r="D36" s="50">
        <v>41573210.291267931</v>
      </c>
      <c r="E36" s="51"/>
      <c r="F36" s="51">
        <v>-5675631.1503366409</v>
      </c>
      <c r="G36" s="51"/>
      <c r="H36" s="51"/>
      <c r="I36" s="51"/>
      <c r="J36" s="51"/>
      <c r="K36" s="51"/>
      <c r="L36" s="58">
        <f t="shared" si="13"/>
        <v>35897579.140931293</v>
      </c>
      <c r="M36" s="61">
        <f>'Page 9.1.4'!$C$21</f>
        <v>0.97809999999999997</v>
      </c>
      <c r="N36" s="58">
        <f t="shared" si="14"/>
        <v>35111422.157744899</v>
      </c>
      <c r="O36" s="51">
        <f t="shared" si="15"/>
        <v>-786156.98318639398</v>
      </c>
      <c r="P36" s="60">
        <v>9.1</v>
      </c>
    </row>
    <row r="37" spans="1:16" x14ac:dyDescent="0.2">
      <c r="A37" s="43" t="s">
        <v>38</v>
      </c>
      <c r="B37" s="60" t="s">
        <v>42</v>
      </c>
      <c r="C37" s="60" t="s">
        <v>47</v>
      </c>
      <c r="D37" s="50">
        <v>237483.82916625257</v>
      </c>
      <c r="E37" s="51"/>
      <c r="F37" s="51"/>
      <c r="G37" s="51"/>
      <c r="H37" s="51"/>
      <c r="I37" s="51"/>
      <c r="J37" s="51"/>
      <c r="K37" s="51"/>
      <c r="L37" s="58">
        <f t="shared" si="13"/>
        <v>237483.82916625257</v>
      </c>
      <c r="M37" s="61">
        <f>'Page 9.1.4'!$C$21</f>
        <v>0.97809999999999997</v>
      </c>
      <c r="N37" s="58">
        <f t="shared" si="14"/>
        <v>232282.93330751164</v>
      </c>
      <c r="O37" s="51">
        <f t="shared" si="15"/>
        <v>-5200.8958587409288</v>
      </c>
      <c r="P37" s="60">
        <v>9.1</v>
      </c>
    </row>
    <row r="38" spans="1:16" x14ac:dyDescent="0.2">
      <c r="A38" s="43" t="s">
        <v>38</v>
      </c>
      <c r="B38" s="60" t="s">
        <v>42</v>
      </c>
      <c r="C38" s="60" t="s">
        <v>46</v>
      </c>
      <c r="D38" s="50">
        <v>215591.50000000006</v>
      </c>
      <c r="E38" s="51"/>
      <c r="F38" s="51"/>
      <c r="G38" s="51">
        <v>-6918194.6557506043</v>
      </c>
      <c r="H38" s="51"/>
      <c r="I38" s="51"/>
      <c r="J38" s="51"/>
      <c r="K38" s="51"/>
      <c r="L38" s="58">
        <f t="shared" si="13"/>
        <v>-6702603.1557506043</v>
      </c>
      <c r="M38" s="61">
        <f>'Page 9.1.4'!$C$21</f>
        <v>0.97809999999999997</v>
      </c>
      <c r="N38" s="58">
        <f t="shared" si="14"/>
        <v>-6555816.1466396656</v>
      </c>
      <c r="O38" s="51">
        <f t="shared" si="15"/>
        <v>146787.00911093876</v>
      </c>
      <c r="P38" s="60">
        <v>9.1</v>
      </c>
    </row>
    <row r="39" spans="1:16" x14ac:dyDescent="0.2">
      <c r="A39" s="43" t="s">
        <v>39</v>
      </c>
      <c r="B39" s="60" t="s">
        <v>43</v>
      </c>
      <c r="C39" s="60" t="s">
        <v>19</v>
      </c>
      <c r="D39" s="50">
        <v>26860515.719127484</v>
      </c>
      <c r="E39" s="51"/>
      <c r="F39" s="51">
        <v>4.6566128730773926E-10</v>
      </c>
      <c r="G39" s="51"/>
      <c r="H39" s="51"/>
      <c r="I39" s="51"/>
      <c r="J39" s="51"/>
      <c r="K39" s="51"/>
      <c r="L39" s="58">
        <f t="shared" si="13"/>
        <v>26860515.719127484</v>
      </c>
      <c r="M39" s="61">
        <f>'Page 9.1.4'!$C$21</f>
        <v>0.97809999999999997</v>
      </c>
      <c r="N39" s="58">
        <f t="shared" si="14"/>
        <v>26272270.42487859</v>
      </c>
      <c r="O39" s="51">
        <f t="shared" si="15"/>
        <v>-588245.29424889386</v>
      </c>
      <c r="P39" s="60">
        <v>9.1</v>
      </c>
    </row>
    <row r="40" spans="1:16" x14ac:dyDescent="0.2">
      <c r="A40" s="43" t="s">
        <v>39</v>
      </c>
      <c r="B40" s="60" t="s">
        <v>43</v>
      </c>
      <c r="C40" s="60" t="s">
        <v>46</v>
      </c>
      <c r="D40" s="50">
        <v>0</v>
      </c>
      <c r="E40" s="51"/>
      <c r="F40" s="51"/>
      <c r="G40" s="51">
        <v>-15589077.80184127</v>
      </c>
      <c r="H40" s="51"/>
      <c r="I40" s="51"/>
      <c r="J40" s="51"/>
      <c r="K40" s="51"/>
      <c r="L40" s="58">
        <f t="shared" si="13"/>
        <v>-15589077.80184127</v>
      </c>
      <c r="M40" s="61">
        <f>'Page 9.1.4'!$C$21</f>
        <v>0.97809999999999997</v>
      </c>
      <c r="N40" s="58">
        <f t="shared" si="14"/>
        <v>-15247676.997980947</v>
      </c>
      <c r="O40" s="51">
        <f t="shared" si="15"/>
        <v>341400.8038603235</v>
      </c>
      <c r="P40" s="60">
        <v>9.1</v>
      </c>
    </row>
    <row r="41" spans="1:16" x14ac:dyDescent="0.2">
      <c r="A41" s="43" t="s">
        <v>40</v>
      </c>
      <c r="B41" s="60" t="s">
        <v>44</v>
      </c>
      <c r="C41" s="60" t="s">
        <v>47</v>
      </c>
      <c r="D41" s="50">
        <v>55512519.203032568</v>
      </c>
      <c r="E41" s="51"/>
      <c r="F41" s="51"/>
      <c r="G41" s="51"/>
      <c r="H41" s="51"/>
      <c r="I41" s="51"/>
      <c r="J41" s="51"/>
      <c r="K41" s="51"/>
      <c r="L41" s="58">
        <f t="shared" si="13"/>
        <v>55512519.203032568</v>
      </c>
      <c r="M41" s="61">
        <f>'Page 9.1.4'!$C$21</f>
        <v>0.97809999999999997</v>
      </c>
      <c r="N41" s="58">
        <f t="shared" si="14"/>
        <v>54296795.032486156</v>
      </c>
      <c r="O41" s="51">
        <f t="shared" si="15"/>
        <v>-1215724.1705464125</v>
      </c>
      <c r="P41" s="60">
        <v>9.1</v>
      </c>
    </row>
    <row r="42" spans="1:16" x14ac:dyDescent="0.2">
      <c r="A42" s="43" t="s">
        <v>40</v>
      </c>
      <c r="B42" s="60" t="s">
        <v>44</v>
      </c>
      <c r="C42" s="60" t="s">
        <v>46</v>
      </c>
      <c r="D42" s="50">
        <v>0</v>
      </c>
      <c r="E42" s="51"/>
      <c r="F42" s="51"/>
      <c r="G42" s="51">
        <v>-3778560.4719267339</v>
      </c>
      <c r="H42" s="51"/>
      <c r="I42" s="51"/>
      <c r="J42" s="51"/>
      <c r="K42" s="51"/>
      <c r="L42" s="58">
        <f t="shared" si="13"/>
        <v>-3778560.4719267339</v>
      </c>
      <c r="M42" s="61">
        <f>'Page 9.1.4'!$C$21</f>
        <v>0.97809999999999997</v>
      </c>
      <c r="N42" s="58">
        <f t="shared" si="14"/>
        <v>-3695809.9975915384</v>
      </c>
      <c r="O42" s="51">
        <f t="shared" si="15"/>
        <v>82750.474335195497</v>
      </c>
      <c r="P42" s="60">
        <v>9.1</v>
      </c>
    </row>
    <row r="43" spans="1:16" x14ac:dyDescent="0.2">
      <c r="A43" s="43" t="s">
        <v>40</v>
      </c>
      <c r="B43" s="60" t="s">
        <v>45</v>
      </c>
      <c r="C43" s="60" t="s">
        <v>47</v>
      </c>
      <c r="D43" s="50">
        <v>13723962.99524492</v>
      </c>
      <c r="E43" s="51"/>
      <c r="F43" s="51"/>
      <c r="G43" s="51"/>
      <c r="H43" s="51"/>
      <c r="I43" s="51"/>
      <c r="J43" s="51"/>
      <c r="K43" s="51"/>
      <c r="L43" s="58">
        <f t="shared" si="13"/>
        <v>13723962.99524492</v>
      </c>
      <c r="M43" s="61">
        <f>'Page 9.1.4'!$C$21</f>
        <v>0.97809999999999997</v>
      </c>
      <c r="N43" s="58">
        <f>L43*M43</f>
        <v>13423408.205649056</v>
      </c>
      <c r="O43" s="51">
        <f>N43-L43</f>
        <v>-300554.78959586471</v>
      </c>
      <c r="P43" s="60">
        <v>9.1</v>
      </c>
    </row>
    <row r="44" spans="1:16" x14ac:dyDescent="0.2">
      <c r="A44" s="43" t="s">
        <v>40</v>
      </c>
      <c r="B44" s="60" t="s">
        <v>45</v>
      </c>
      <c r="C44" s="60" t="s">
        <v>46</v>
      </c>
      <c r="D44" s="50">
        <v>0</v>
      </c>
      <c r="E44" s="51"/>
      <c r="F44" s="51"/>
      <c r="G44" s="51">
        <v>3327362.6324307192</v>
      </c>
      <c r="H44" s="51"/>
      <c r="I44" s="51"/>
      <c r="J44" s="51"/>
      <c r="K44" s="51"/>
      <c r="L44" s="58">
        <f t="shared" si="13"/>
        <v>3327362.6324307192</v>
      </c>
      <c r="M44" s="61">
        <f>'Page 9.1.4'!$C$21</f>
        <v>0.97809999999999997</v>
      </c>
      <c r="N44" s="58">
        <f>L44*M44</f>
        <v>3254493.3907804862</v>
      </c>
      <c r="O44" s="51">
        <f>N44-L44</f>
        <v>-72869.241650233045</v>
      </c>
      <c r="P44" s="60">
        <v>9.1</v>
      </c>
    </row>
    <row r="45" spans="1:16" x14ac:dyDescent="0.2">
      <c r="B45" s="43"/>
      <c r="C45" s="43"/>
      <c r="D45" s="63">
        <f t="shared" ref="D45:L45" si="16">SUM(D36:D44)-D34-D35</f>
        <v>121104117.08881143</v>
      </c>
      <c r="E45" s="52">
        <f t="shared" si="16"/>
        <v>0</v>
      </c>
      <c r="F45" s="52">
        <f t="shared" si="16"/>
        <v>-5675631.15033664</v>
      </c>
      <c r="G45" s="52">
        <f t="shared" si="16"/>
        <v>-8924972.5380127989</v>
      </c>
      <c r="H45" s="52">
        <f t="shared" si="16"/>
        <v>0</v>
      </c>
      <c r="I45" s="52">
        <f t="shared" si="16"/>
        <v>0</v>
      </c>
      <c r="J45" s="52">
        <f t="shared" si="16"/>
        <v>0</v>
      </c>
      <c r="K45" s="52">
        <f t="shared" si="16"/>
        <v>0</v>
      </c>
      <c r="L45" s="63">
        <f t="shared" si="16"/>
        <v>106503513.40046197</v>
      </c>
      <c r="M45" s="64"/>
      <c r="N45" s="63">
        <f>SUM(N36:N44)-N34-N35</f>
        <v>104171086.45699187</v>
      </c>
      <c r="O45" s="52">
        <f>SUM(O36:O44)-O34-O35</f>
        <v>-2332426.9434701172</v>
      </c>
      <c r="P45" s="60">
        <v>9.1</v>
      </c>
    </row>
    <row r="46" spans="1:16" x14ac:dyDescent="0.2">
      <c r="B46" s="43"/>
      <c r="C46" s="43"/>
      <c r="D46" s="65"/>
      <c r="E46" s="64"/>
      <c r="F46" s="64"/>
      <c r="G46" s="64"/>
      <c r="H46" s="64"/>
      <c r="I46" s="64"/>
      <c r="J46" s="64"/>
      <c r="K46" s="65"/>
      <c r="L46" s="65"/>
      <c r="M46" s="64"/>
      <c r="N46" s="65"/>
      <c r="O46" s="64"/>
    </row>
    <row r="47" spans="1:16" x14ac:dyDescent="0.2">
      <c r="A47" s="66"/>
      <c r="B47" s="66"/>
      <c r="C47" s="66"/>
      <c r="D47" s="64"/>
      <c r="E47" s="64"/>
      <c r="F47" s="64"/>
      <c r="G47" s="64"/>
      <c r="H47" s="64"/>
      <c r="I47" s="64"/>
      <c r="J47" s="64"/>
      <c r="K47" s="64"/>
      <c r="L47" s="64"/>
      <c r="M47" s="64"/>
      <c r="N47" s="64"/>
      <c r="O47" s="64"/>
      <c r="P47" s="49"/>
    </row>
    <row r="48" spans="1:16" ht="12.75" thickBot="1" x14ac:dyDescent="0.25">
      <c r="B48" s="43"/>
      <c r="C48" s="66"/>
      <c r="D48" s="64"/>
      <c r="E48" s="64"/>
      <c r="F48" s="64"/>
      <c r="G48" s="64"/>
      <c r="H48" s="64"/>
      <c r="I48" s="64"/>
      <c r="J48" s="64"/>
      <c r="K48" s="64"/>
      <c r="L48" s="64"/>
      <c r="M48" s="64"/>
      <c r="N48" s="64"/>
      <c r="O48" s="64"/>
    </row>
    <row r="49" spans="1:16" x14ac:dyDescent="0.2">
      <c r="A49" s="54" t="s">
        <v>17</v>
      </c>
      <c r="D49" s="88"/>
      <c r="E49" s="59"/>
      <c r="F49" s="59"/>
      <c r="G49" s="59"/>
      <c r="H49" s="59"/>
      <c r="I49" s="59"/>
      <c r="J49" s="59"/>
      <c r="K49" s="59"/>
      <c r="L49" s="89"/>
      <c r="M49" s="90"/>
      <c r="N49" s="89"/>
      <c r="O49" s="51"/>
    </row>
    <row r="50" spans="1:16" x14ac:dyDescent="0.2">
      <c r="A50" s="43" t="s">
        <v>18</v>
      </c>
      <c r="B50" s="60">
        <v>456</v>
      </c>
      <c r="C50" s="60" t="s">
        <v>19</v>
      </c>
      <c r="D50" s="67">
        <v>0</v>
      </c>
      <c r="E50" s="59">
        <v>456610.92888002045</v>
      </c>
      <c r="F50" s="59"/>
      <c r="G50" s="59"/>
      <c r="H50" s="59"/>
      <c r="I50" s="59"/>
      <c r="J50" s="59"/>
      <c r="K50" s="59"/>
      <c r="L50" s="86">
        <f>SUM(D50:K50)</f>
        <v>456610.92888002045</v>
      </c>
      <c r="M50" s="61">
        <f>'Page 9.1.4'!$C$21</f>
        <v>0.97809999999999997</v>
      </c>
      <c r="N50" s="86">
        <f>L50*M50</f>
        <v>446611.14953754802</v>
      </c>
      <c r="O50" s="87">
        <f>N50-L50</f>
        <v>-9999.7793424724368</v>
      </c>
      <c r="P50" s="60" t="s">
        <v>50</v>
      </c>
    </row>
    <row r="51" spans="1:16" x14ac:dyDescent="0.2">
      <c r="D51" s="67"/>
      <c r="E51" s="68"/>
      <c r="F51" s="68"/>
      <c r="G51" s="68"/>
      <c r="H51" s="68"/>
      <c r="I51" s="68"/>
      <c r="J51" s="68"/>
      <c r="K51" s="68"/>
      <c r="L51" s="69"/>
      <c r="M51" s="91"/>
      <c r="N51" s="69"/>
      <c r="O51" s="68"/>
    </row>
    <row r="52" spans="1:16" x14ac:dyDescent="0.2">
      <c r="A52" s="54" t="s">
        <v>21</v>
      </c>
      <c r="D52" s="67"/>
      <c r="E52" s="68"/>
      <c r="F52" s="68"/>
      <c r="G52" s="68"/>
      <c r="H52" s="68"/>
      <c r="I52" s="68"/>
      <c r="J52" s="68"/>
      <c r="K52" s="68"/>
      <c r="L52" s="69"/>
      <c r="M52" s="91"/>
      <c r="N52" s="69"/>
      <c r="O52" s="68"/>
    </row>
    <row r="53" spans="1:16" x14ac:dyDescent="0.2">
      <c r="B53" s="60" t="s">
        <v>53</v>
      </c>
      <c r="C53" s="60" t="s">
        <v>29</v>
      </c>
      <c r="D53" s="67">
        <v>0</v>
      </c>
      <c r="E53" s="70"/>
      <c r="F53" s="70"/>
      <c r="G53" s="70"/>
      <c r="H53" s="70">
        <v>82629.286800819318</v>
      </c>
      <c r="I53" s="68"/>
      <c r="J53" s="70"/>
      <c r="K53" s="70"/>
      <c r="L53" s="58">
        <f t="shared" ref="L53:L72" si="17">SUM(D53:K53)</f>
        <v>82629.286800819318</v>
      </c>
      <c r="M53" s="61">
        <f>'Page 9.1.4'!$C$21</f>
        <v>0.97809999999999997</v>
      </c>
      <c r="N53" s="58">
        <f t="shared" ref="N53:N72" si="18">L53*M53</f>
        <v>80819.705419881371</v>
      </c>
      <c r="O53" s="51">
        <f t="shared" ref="O53:O72" si="19">N53-L53</f>
        <v>-1809.581380937947</v>
      </c>
      <c r="P53" s="60" t="s">
        <v>50</v>
      </c>
    </row>
    <row r="54" spans="1:16" x14ac:dyDescent="0.2">
      <c r="B54" s="60" t="s">
        <v>53</v>
      </c>
      <c r="C54" s="60" t="s">
        <v>19</v>
      </c>
      <c r="D54" s="67">
        <v>0</v>
      </c>
      <c r="E54" s="70"/>
      <c r="F54" s="70"/>
      <c r="G54" s="70"/>
      <c r="H54" s="70">
        <v>-4083368.9974837434</v>
      </c>
      <c r="I54" s="68"/>
      <c r="J54" s="70"/>
      <c r="K54" s="70"/>
      <c r="L54" s="58">
        <f t="shared" si="17"/>
        <v>-4083368.9974837434</v>
      </c>
      <c r="M54" s="61">
        <f>'Page 9.1.4'!$C$21</f>
        <v>0.97809999999999997</v>
      </c>
      <c r="N54" s="58">
        <f t="shared" si="18"/>
        <v>-3993943.2164388495</v>
      </c>
      <c r="O54" s="51">
        <f t="shared" si="19"/>
        <v>89425.781044893898</v>
      </c>
      <c r="P54" s="60" t="s">
        <v>50</v>
      </c>
    </row>
    <row r="55" spans="1:16" x14ac:dyDescent="0.2">
      <c r="B55" s="60" t="s">
        <v>53</v>
      </c>
      <c r="C55" s="60" t="s">
        <v>46</v>
      </c>
      <c r="D55" s="67"/>
      <c r="E55" s="70"/>
      <c r="F55" s="70"/>
      <c r="G55" s="70"/>
      <c r="H55" s="70">
        <v>682480.66056061257</v>
      </c>
      <c r="I55" s="68"/>
      <c r="J55" s="70"/>
      <c r="K55" s="70"/>
      <c r="L55" s="58">
        <f t="shared" si="17"/>
        <v>682480.66056061257</v>
      </c>
      <c r="M55" s="61">
        <f>'Page 9.1.4'!$C$21</f>
        <v>0.97809999999999997</v>
      </c>
      <c r="N55" s="58">
        <f t="shared" si="18"/>
        <v>667534.33409433509</v>
      </c>
      <c r="O55" s="51">
        <f t="shared" si="19"/>
        <v>-14946.326466277475</v>
      </c>
      <c r="P55" s="60" t="s">
        <v>50</v>
      </c>
    </row>
    <row r="56" spans="1:16" x14ac:dyDescent="0.2">
      <c r="B56" s="60" t="s">
        <v>53</v>
      </c>
      <c r="C56" s="60" t="s">
        <v>55</v>
      </c>
      <c r="D56" s="67"/>
      <c r="E56" s="70"/>
      <c r="F56" s="70"/>
      <c r="G56" s="70"/>
      <c r="H56" s="70">
        <v>383271.56141875783</v>
      </c>
      <c r="I56" s="68"/>
      <c r="J56" s="70"/>
      <c r="K56" s="70"/>
      <c r="L56" s="58">
        <f t="shared" si="17"/>
        <v>383271.56141875783</v>
      </c>
      <c r="M56" s="61">
        <f>'Page 9.1.4'!$C$21</f>
        <v>0.97809999999999997</v>
      </c>
      <c r="N56" s="58">
        <f t="shared" si="18"/>
        <v>374877.91422368702</v>
      </c>
      <c r="O56" s="51">
        <f t="shared" si="19"/>
        <v>-8393.6471950708074</v>
      </c>
      <c r="P56" s="60" t="s">
        <v>50</v>
      </c>
    </row>
    <row r="57" spans="1:16" x14ac:dyDescent="0.2">
      <c r="B57" s="60" t="s">
        <v>53</v>
      </c>
      <c r="C57" s="60" t="s">
        <v>30</v>
      </c>
      <c r="D57" s="67"/>
      <c r="E57" s="70"/>
      <c r="F57" s="70"/>
      <c r="G57" s="70"/>
      <c r="H57" s="70">
        <v>-392769.30436635023</v>
      </c>
      <c r="I57" s="68"/>
      <c r="J57" s="70">
        <v>114467.90373025351</v>
      </c>
      <c r="K57" s="70">
        <v>176812.70008968431</v>
      </c>
      <c r="L57" s="58">
        <f t="shared" si="17"/>
        <v>-101488.70054641241</v>
      </c>
      <c r="M57" s="61">
        <f>'Page 9.1.4'!$C$21</f>
        <v>0.97809999999999997</v>
      </c>
      <c r="N57" s="58">
        <f t="shared" si="18"/>
        <v>-99266.098004445972</v>
      </c>
      <c r="O57" s="51">
        <f t="shared" si="19"/>
        <v>2222.6025419664365</v>
      </c>
      <c r="P57" s="60" t="s">
        <v>50</v>
      </c>
    </row>
    <row r="58" spans="1:16" x14ac:dyDescent="0.2">
      <c r="B58" s="60" t="s">
        <v>54</v>
      </c>
      <c r="C58" s="60" t="s">
        <v>29</v>
      </c>
      <c r="D58" s="67">
        <v>0</v>
      </c>
      <c r="E58" s="70"/>
      <c r="F58" s="70"/>
      <c r="G58" s="70"/>
      <c r="H58" s="70">
        <v>288647.38569847931</v>
      </c>
      <c r="I58" s="68"/>
      <c r="J58" s="70"/>
      <c r="K58" s="70"/>
      <c r="L58" s="58">
        <f t="shared" si="17"/>
        <v>288647.38569847931</v>
      </c>
      <c r="M58" s="61">
        <f>'Page 9.1.4'!$C$21</f>
        <v>0.97809999999999997</v>
      </c>
      <c r="N58" s="58">
        <f t="shared" si="18"/>
        <v>282326.00795168261</v>
      </c>
      <c r="O58" s="51">
        <f t="shared" si="19"/>
        <v>-6321.3777467967011</v>
      </c>
      <c r="P58" s="60" t="s">
        <v>50</v>
      </c>
    </row>
    <row r="59" spans="1:16" x14ac:dyDescent="0.2">
      <c r="B59" s="60" t="s">
        <v>54</v>
      </c>
      <c r="C59" s="60" t="s">
        <v>19</v>
      </c>
      <c r="D59" s="67">
        <v>0</v>
      </c>
      <c r="E59" s="70"/>
      <c r="F59" s="70"/>
      <c r="G59" s="70"/>
      <c r="H59" s="70">
        <v>532336.9641130754</v>
      </c>
      <c r="I59" s="68"/>
      <c r="J59" s="70"/>
      <c r="K59" s="70"/>
      <c r="L59" s="58">
        <f t="shared" si="17"/>
        <v>532336.9641130754</v>
      </c>
      <c r="M59" s="61">
        <f>'Page 9.1.4'!$C$21</f>
        <v>0.97809999999999997</v>
      </c>
      <c r="N59" s="58">
        <f t="shared" si="18"/>
        <v>520678.78459899902</v>
      </c>
      <c r="O59" s="51">
        <f t="shared" si="19"/>
        <v>-11658.179514076386</v>
      </c>
      <c r="P59" s="60" t="s">
        <v>50</v>
      </c>
    </row>
    <row r="60" spans="1:16" x14ac:dyDescent="0.2">
      <c r="B60" s="60" t="s">
        <v>54</v>
      </c>
      <c r="C60" s="60" t="s">
        <v>46</v>
      </c>
      <c r="D60" s="67"/>
      <c r="E60" s="70"/>
      <c r="F60" s="70"/>
      <c r="G60" s="70"/>
      <c r="H60" s="70">
        <v>1125869</v>
      </c>
      <c r="I60" s="68"/>
      <c r="J60" s="70"/>
      <c r="K60" s="70"/>
      <c r="L60" s="58">
        <f t="shared" si="17"/>
        <v>1125869</v>
      </c>
      <c r="M60" s="61">
        <f>'Page 9.1.4'!$C$21</f>
        <v>0.97809999999999997</v>
      </c>
      <c r="N60" s="58">
        <f t="shared" si="18"/>
        <v>1101212.4689</v>
      </c>
      <c r="O60" s="51">
        <f t="shared" si="19"/>
        <v>-24656.531100000022</v>
      </c>
      <c r="P60" s="60" t="s">
        <v>50</v>
      </c>
    </row>
    <row r="61" spans="1:16" x14ac:dyDescent="0.2">
      <c r="B61" s="60" t="s">
        <v>54</v>
      </c>
      <c r="C61" s="60" t="s">
        <v>55</v>
      </c>
      <c r="D61" s="67"/>
      <c r="E61" s="70"/>
      <c r="F61" s="70"/>
      <c r="G61" s="70"/>
      <c r="H61" s="70">
        <v>987968.27266958565</v>
      </c>
      <c r="I61" s="68"/>
      <c r="J61" s="70"/>
      <c r="K61" s="70"/>
      <c r="L61" s="58">
        <f t="shared" si="17"/>
        <v>987968.27266958565</v>
      </c>
      <c r="M61" s="61">
        <f>'Page 9.1.4'!$C$21</f>
        <v>0.97809999999999997</v>
      </c>
      <c r="N61" s="58">
        <f t="shared" si="18"/>
        <v>966331.76749812171</v>
      </c>
      <c r="O61" s="51">
        <f t="shared" si="19"/>
        <v>-21636.505171463941</v>
      </c>
      <c r="P61" s="60" t="s">
        <v>50</v>
      </c>
    </row>
    <row r="62" spans="1:16" x14ac:dyDescent="0.2">
      <c r="B62" s="60" t="s">
        <v>54</v>
      </c>
      <c r="C62" s="60" t="s">
        <v>30</v>
      </c>
      <c r="D62" s="67"/>
      <c r="E62" s="70"/>
      <c r="F62" s="70"/>
      <c r="G62" s="70"/>
      <c r="H62" s="70"/>
      <c r="I62" s="68"/>
      <c r="J62" s="70">
        <v>3247671.0408995287</v>
      </c>
      <c r="K62" s="70">
        <v>24995209.946308393</v>
      </c>
      <c r="L62" s="58">
        <f t="shared" si="17"/>
        <v>28242880.987207923</v>
      </c>
      <c r="M62" s="61">
        <f>'Page 9.1.4'!$C$21</f>
        <v>0.97809999999999997</v>
      </c>
      <c r="N62" s="58">
        <f t="shared" si="18"/>
        <v>27624361.89358807</v>
      </c>
      <c r="O62" s="51">
        <f t="shared" si="19"/>
        <v>-618519.09361985326</v>
      </c>
      <c r="P62" s="60" t="s">
        <v>50</v>
      </c>
    </row>
    <row r="63" spans="1:16" x14ac:dyDescent="0.2">
      <c r="B63" s="60">
        <v>41010</v>
      </c>
      <c r="C63" s="60" t="s">
        <v>29</v>
      </c>
      <c r="D63" s="67">
        <v>0</v>
      </c>
      <c r="E63" s="70"/>
      <c r="F63" s="70"/>
      <c r="G63" s="70"/>
      <c r="H63" s="70">
        <v>50652.459996216028</v>
      </c>
      <c r="I63" s="68"/>
      <c r="J63" s="70"/>
      <c r="K63" s="70"/>
      <c r="L63" s="58">
        <f t="shared" si="17"/>
        <v>50652.459996216028</v>
      </c>
      <c r="M63" s="61">
        <f>'Page 9.1.4'!$C$21</f>
        <v>0.97809999999999997</v>
      </c>
      <c r="N63" s="58">
        <f t="shared" si="18"/>
        <v>49543.171122298896</v>
      </c>
      <c r="O63" s="51">
        <f t="shared" si="19"/>
        <v>-1109.2888739171322</v>
      </c>
      <c r="P63" s="60" t="s">
        <v>50</v>
      </c>
    </row>
    <row r="64" spans="1:16" x14ac:dyDescent="0.2">
      <c r="B64" s="60">
        <v>41010</v>
      </c>
      <c r="C64" s="60" t="s">
        <v>19</v>
      </c>
      <c r="D64" s="67">
        <v>0</v>
      </c>
      <c r="E64" s="70"/>
      <c r="F64" s="70"/>
      <c r="G64" s="70"/>
      <c r="H64" s="70">
        <v>1134845.54833388</v>
      </c>
      <c r="I64" s="68"/>
      <c r="J64" s="70"/>
      <c r="K64" s="70"/>
      <c r="L64" s="58">
        <f t="shared" si="17"/>
        <v>1134845.54833388</v>
      </c>
      <c r="M64" s="61">
        <f>'Page 9.1.4'!$C$21</f>
        <v>0.97809999999999997</v>
      </c>
      <c r="N64" s="58">
        <f t="shared" si="18"/>
        <v>1109992.430825368</v>
      </c>
      <c r="O64" s="51">
        <f t="shared" si="19"/>
        <v>-24853.11750851199</v>
      </c>
      <c r="P64" s="60" t="s">
        <v>50</v>
      </c>
    </row>
    <row r="65" spans="1:16" x14ac:dyDescent="0.2">
      <c r="B65" s="60">
        <v>41010</v>
      </c>
      <c r="C65" s="60" t="s">
        <v>46</v>
      </c>
      <c r="D65" s="67"/>
      <c r="E65" s="70"/>
      <c r="F65" s="70"/>
      <c r="G65" s="70"/>
      <c r="H65" s="92">
        <v>109012</v>
      </c>
      <c r="I65" s="68"/>
      <c r="J65" s="70"/>
      <c r="K65" s="70"/>
      <c r="L65" s="58">
        <f t="shared" si="17"/>
        <v>109012</v>
      </c>
      <c r="M65" s="61">
        <f>'Page 9.1.4'!$C$21</f>
        <v>0.97809999999999997</v>
      </c>
      <c r="N65" s="58">
        <f t="shared" si="18"/>
        <v>106624.6372</v>
      </c>
      <c r="O65" s="51">
        <f t="shared" si="19"/>
        <v>-2387.3628000000026</v>
      </c>
      <c r="P65" s="60" t="s">
        <v>50</v>
      </c>
    </row>
    <row r="66" spans="1:16" x14ac:dyDescent="0.2">
      <c r="B66" s="60">
        <v>41010</v>
      </c>
      <c r="C66" s="60" t="s">
        <v>55</v>
      </c>
      <c r="D66" s="67"/>
      <c r="E66" s="70"/>
      <c r="F66" s="70"/>
      <c r="G66" s="70"/>
      <c r="H66" s="70">
        <v>148674.50401317133</v>
      </c>
      <c r="I66" s="68"/>
      <c r="J66" s="70"/>
      <c r="K66" s="70"/>
      <c r="L66" s="58">
        <f t="shared" si="17"/>
        <v>148674.50401317133</v>
      </c>
      <c r="M66" s="61">
        <f>'Page 9.1.4'!$C$21</f>
        <v>0.97809999999999997</v>
      </c>
      <c r="N66" s="58">
        <f t="shared" si="18"/>
        <v>145418.53237528287</v>
      </c>
      <c r="O66" s="51">
        <f t="shared" si="19"/>
        <v>-3255.9716378884623</v>
      </c>
      <c r="P66" s="60" t="s">
        <v>50</v>
      </c>
    </row>
    <row r="67" spans="1:16" x14ac:dyDescent="0.2">
      <c r="B67" s="60">
        <v>41010</v>
      </c>
      <c r="C67" s="60" t="s">
        <v>30</v>
      </c>
      <c r="D67" s="67"/>
      <c r="E67" s="70"/>
      <c r="F67" s="70"/>
      <c r="G67" s="70"/>
      <c r="H67" s="70">
        <v>96568.602371426052</v>
      </c>
      <c r="I67" s="68"/>
      <c r="J67" s="70">
        <v>771191.56151604699</v>
      </c>
      <c r="K67" s="70">
        <v>6103594.003251615</v>
      </c>
      <c r="L67" s="58">
        <f t="shared" si="17"/>
        <v>6971354.1671390878</v>
      </c>
      <c r="M67" s="61">
        <f>'Page 9.1.4'!$C$21</f>
        <v>0.97809999999999997</v>
      </c>
      <c r="N67" s="58">
        <f t="shared" si="18"/>
        <v>6818681.5108787417</v>
      </c>
      <c r="O67" s="51">
        <f t="shared" si="19"/>
        <v>-152672.65626034606</v>
      </c>
      <c r="P67" s="60" t="s">
        <v>50</v>
      </c>
    </row>
    <row r="68" spans="1:16" x14ac:dyDescent="0.2">
      <c r="B68" s="60">
        <v>282</v>
      </c>
      <c r="C68" s="60" t="s">
        <v>29</v>
      </c>
      <c r="D68" s="67">
        <v>0</v>
      </c>
      <c r="E68" s="70"/>
      <c r="F68" s="70"/>
      <c r="G68" s="70"/>
      <c r="H68" s="70">
        <v>-51622.139038699497</v>
      </c>
      <c r="I68" s="70">
        <v>97197.601109559298</v>
      </c>
      <c r="J68" s="70"/>
      <c r="K68" s="70"/>
      <c r="L68" s="58">
        <f t="shared" si="17"/>
        <v>45575.462070859801</v>
      </c>
      <c r="M68" s="61">
        <f>'Page 9.1.4'!$C$21</f>
        <v>0.97809999999999997</v>
      </c>
      <c r="N68" s="58">
        <f t="shared" si="18"/>
        <v>44577.359451507968</v>
      </c>
      <c r="O68" s="51">
        <f t="shared" si="19"/>
        <v>-998.10261935183371</v>
      </c>
      <c r="P68" s="60" t="s">
        <v>50</v>
      </c>
    </row>
    <row r="69" spans="1:16" x14ac:dyDescent="0.2">
      <c r="B69" s="60">
        <v>282</v>
      </c>
      <c r="C69" s="60" t="s">
        <v>19</v>
      </c>
      <c r="D69" s="67">
        <v>0</v>
      </c>
      <c r="E69" s="70"/>
      <c r="F69" s="70"/>
      <c r="G69" s="70"/>
      <c r="H69" s="70">
        <v>-626193.4371659148</v>
      </c>
      <c r="I69" s="68"/>
      <c r="J69" s="70"/>
      <c r="K69" s="70"/>
      <c r="L69" s="58">
        <f t="shared" si="17"/>
        <v>-626193.4371659148</v>
      </c>
      <c r="M69" s="61">
        <f>'Page 9.1.4'!$C$21</f>
        <v>0.97809999999999997</v>
      </c>
      <c r="N69" s="58">
        <f t="shared" si="18"/>
        <v>-612479.80089198123</v>
      </c>
      <c r="O69" s="51">
        <f t="shared" si="19"/>
        <v>13713.636273933575</v>
      </c>
      <c r="P69" s="60" t="s">
        <v>50</v>
      </c>
    </row>
    <row r="70" spans="1:16" x14ac:dyDescent="0.2">
      <c r="B70" s="60">
        <v>282</v>
      </c>
      <c r="C70" s="60" t="s">
        <v>46</v>
      </c>
      <c r="D70" s="67"/>
      <c r="E70" s="70"/>
      <c r="F70" s="70"/>
      <c r="G70" s="70"/>
      <c r="H70" s="70">
        <v>-161557</v>
      </c>
      <c r="I70" s="68"/>
      <c r="J70" s="70"/>
      <c r="K70" s="70"/>
      <c r="L70" s="58">
        <f t="shared" si="17"/>
        <v>-161557</v>
      </c>
      <c r="M70" s="61">
        <f>'Page 9.1.4'!$C$21</f>
        <v>0.97809999999999997</v>
      </c>
      <c r="N70" s="58">
        <f t="shared" si="18"/>
        <v>-158018.90169999999</v>
      </c>
      <c r="O70" s="51">
        <f t="shared" si="19"/>
        <v>3538.0983000000124</v>
      </c>
      <c r="P70" s="60" t="s">
        <v>50</v>
      </c>
    </row>
    <row r="71" spans="1:16" x14ac:dyDescent="0.2">
      <c r="B71" s="60">
        <v>282</v>
      </c>
      <c r="C71" s="60" t="s">
        <v>55</v>
      </c>
      <c r="D71" s="67"/>
      <c r="E71" s="70"/>
      <c r="F71" s="70"/>
      <c r="G71" s="70"/>
      <c r="H71" s="70">
        <v>-189258.0966642382</v>
      </c>
      <c r="I71" s="68"/>
      <c r="J71" s="70"/>
      <c r="K71" s="70"/>
      <c r="L71" s="58">
        <f t="shared" si="17"/>
        <v>-189258.0966642382</v>
      </c>
      <c r="M71" s="61">
        <f>'Page 9.1.4'!$C$21</f>
        <v>0.97809999999999997</v>
      </c>
      <c r="N71" s="58">
        <f t="shared" si="18"/>
        <v>-185113.34434729136</v>
      </c>
      <c r="O71" s="51">
        <f t="shared" si="19"/>
        <v>4144.7523169468332</v>
      </c>
      <c r="P71" s="60" t="s">
        <v>50</v>
      </c>
    </row>
    <row r="72" spans="1:16" x14ac:dyDescent="0.2">
      <c r="B72" s="60">
        <v>282</v>
      </c>
      <c r="C72" s="60" t="s">
        <v>30</v>
      </c>
      <c r="D72" s="67"/>
      <c r="E72" s="70"/>
      <c r="F72" s="70"/>
      <c r="G72" s="70"/>
      <c r="H72" s="70">
        <v>-48284.340241233724</v>
      </c>
      <c r="I72" s="68"/>
      <c r="J72" s="70">
        <v>-744140.61432474619</v>
      </c>
      <c r="K72" s="70">
        <v>-5891895.0752434777</v>
      </c>
      <c r="L72" s="58">
        <f t="shared" si="17"/>
        <v>-6684320.0298094572</v>
      </c>
      <c r="M72" s="61">
        <f>'Page 9.1.4'!$C$21</f>
        <v>0.97809999999999997</v>
      </c>
      <c r="N72" s="58">
        <f t="shared" si="18"/>
        <v>-6537933.4211566299</v>
      </c>
      <c r="O72" s="51">
        <f t="shared" si="19"/>
        <v>146386.60865282733</v>
      </c>
      <c r="P72" s="60" t="s">
        <v>50</v>
      </c>
    </row>
    <row r="73" spans="1:16" ht="12.75" thickBot="1" x14ac:dyDescent="0.25">
      <c r="D73" s="71">
        <f>SUM(D53:D72)</f>
        <v>0</v>
      </c>
      <c r="E73" s="56">
        <f>SUM(E53:E72)</f>
        <v>0</v>
      </c>
      <c r="F73" s="56">
        <f>SUM(F53:F72)</f>
        <v>0</v>
      </c>
      <c r="G73" s="56">
        <f>SUM(G53:G72)</f>
        <v>0</v>
      </c>
      <c r="H73" s="56">
        <f t="shared" ref="H73:K73" si="20">SUM(H53:H72)</f>
        <v>69902.931015843671</v>
      </c>
      <c r="I73" s="56">
        <f t="shared" si="20"/>
        <v>97197.601109559298</v>
      </c>
      <c r="J73" s="56">
        <f t="shared" si="20"/>
        <v>3389189.8918210831</v>
      </c>
      <c r="K73" s="56">
        <f t="shared" si="20"/>
        <v>25383721.574406218</v>
      </c>
      <c r="L73" s="72">
        <f>SUM(L53:L72)</f>
        <v>28940011.998352703</v>
      </c>
      <c r="M73" s="93"/>
      <c r="N73" s="72">
        <f>SUM(N53:N72)</f>
        <v>28306225.735588782</v>
      </c>
      <c r="O73" s="73">
        <f>SUM(O53:O72)</f>
        <v>-633786.26276392373</v>
      </c>
    </row>
    <row r="76" spans="1:16" x14ac:dyDescent="0.2">
      <c r="B76" s="94"/>
      <c r="D76" s="70"/>
      <c r="E76" s="95"/>
      <c r="F76" s="95"/>
      <c r="G76" s="95"/>
      <c r="I76" s="95"/>
    </row>
    <row r="77" spans="1:16" x14ac:dyDescent="0.2">
      <c r="B77" s="94"/>
      <c r="D77" s="70"/>
      <c r="E77" s="95"/>
      <c r="F77" s="95"/>
      <c r="G77" s="95"/>
      <c r="I77" s="95"/>
    </row>
    <row r="78" spans="1:16" x14ac:dyDescent="0.2">
      <c r="A78" s="96"/>
      <c r="B78" s="97"/>
      <c r="C78" s="49"/>
      <c r="D78" s="98"/>
      <c r="E78" s="96"/>
      <c r="F78" s="96"/>
      <c r="G78" s="96"/>
      <c r="H78" s="66"/>
      <c r="I78" s="96"/>
      <c r="J78" s="66"/>
      <c r="K78" s="66"/>
      <c r="O78" s="62"/>
    </row>
    <row r="80" spans="1:16" x14ac:dyDescent="0.2">
      <c r="A80" s="54"/>
    </row>
  </sheetData>
  <pageMargins left="0.75" right="0.75" top="1" bottom="0.75" header="0.5" footer="0.3"/>
  <pageSetup scale="62" firstPageNumber="2" fitToHeight="0" orientation="landscape" useFirstPageNumber="1" r:id="rId1"/>
  <headerFooter>
    <oddFooter>&amp;C&amp;"Arial,Regular"&amp;10Page 9.1.&amp;P</oddFooter>
  </headerFooter>
  <rowBreaks count="1" manualBreakCount="1">
    <brk id="46"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85" zoomScaleNormal="100" zoomScaleSheetLayoutView="85" workbookViewId="0">
      <selection activeCell="D36" sqref="D36"/>
    </sheetView>
  </sheetViews>
  <sheetFormatPr defaultRowHeight="12.75" x14ac:dyDescent="0.2"/>
  <cols>
    <col min="1" max="1" width="9.140625" style="99"/>
    <col min="2" max="2" width="18.5703125" style="99" customWidth="1"/>
    <col min="3" max="3" width="12.28515625" style="99" customWidth="1"/>
    <col min="4" max="4" width="8" style="99" customWidth="1"/>
    <col min="5" max="5" width="15.28515625" style="99" customWidth="1"/>
    <col min="6" max="6" width="9.85546875" style="99" bestFit="1" customWidth="1"/>
    <col min="7" max="7" width="6.28515625" style="99" bestFit="1" customWidth="1"/>
    <col min="8" max="8" width="9" style="99" customWidth="1"/>
    <col min="9" max="16384" width="9.140625" style="99"/>
  </cols>
  <sheetData>
    <row r="1" spans="1:8" x14ac:dyDescent="0.2">
      <c r="A1" s="42" t="s">
        <v>0</v>
      </c>
      <c r="G1" s="100" t="s">
        <v>25</v>
      </c>
      <c r="H1" s="114" t="s">
        <v>87</v>
      </c>
    </row>
    <row r="2" spans="1:8" x14ac:dyDescent="0.2">
      <c r="A2" s="42" t="s">
        <v>24</v>
      </c>
    </row>
    <row r="3" spans="1:8" x14ac:dyDescent="0.2">
      <c r="A3" s="42" t="s">
        <v>52</v>
      </c>
    </row>
    <row r="5" spans="1:8" x14ac:dyDescent="0.2">
      <c r="A5" s="101"/>
      <c r="B5" s="101"/>
      <c r="C5" s="101"/>
      <c r="D5" s="101"/>
      <c r="E5" s="101"/>
      <c r="F5" s="101"/>
      <c r="G5" s="101"/>
      <c r="H5" s="101"/>
    </row>
    <row r="6" spans="1:8" x14ac:dyDescent="0.2">
      <c r="A6" s="102" t="s">
        <v>73</v>
      </c>
      <c r="H6" s="103"/>
    </row>
    <row r="7" spans="1:8" x14ac:dyDescent="0.2">
      <c r="A7" s="103"/>
      <c r="H7" s="103"/>
    </row>
    <row r="8" spans="1:8" x14ac:dyDescent="0.2">
      <c r="C8" s="104" t="s">
        <v>2</v>
      </c>
      <c r="H8" s="103"/>
    </row>
    <row r="9" spans="1:8" x14ac:dyDescent="0.2">
      <c r="A9" s="99" t="s">
        <v>74</v>
      </c>
      <c r="C9" s="105">
        <v>4107500.61</v>
      </c>
      <c r="E9" s="101"/>
      <c r="F9" s="101"/>
      <c r="G9" s="106"/>
      <c r="H9" s="107"/>
    </row>
    <row r="10" spans="1:8" x14ac:dyDescent="0.2">
      <c r="A10" s="99" t="s">
        <v>75</v>
      </c>
      <c r="C10" s="105">
        <v>734.95903366104278</v>
      </c>
      <c r="E10" s="108"/>
      <c r="F10" s="101"/>
      <c r="G10" s="106"/>
      <c r="H10" s="107"/>
    </row>
    <row r="11" spans="1:8" x14ac:dyDescent="0.2">
      <c r="A11" s="99" t="s">
        <v>76</v>
      </c>
      <c r="C11" s="109">
        <v>-77101.942939100001</v>
      </c>
      <c r="E11" s="108"/>
      <c r="F11" s="101"/>
      <c r="G11" s="106"/>
      <c r="H11" s="107"/>
    </row>
    <row r="12" spans="1:8" ht="6" customHeight="1" x14ac:dyDescent="0.2">
      <c r="C12" s="104"/>
      <c r="H12" s="103"/>
    </row>
    <row r="13" spans="1:8" x14ac:dyDescent="0.2">
      <c r="A13" s="99" t="s">
        <v>77</v>
      </c>
      <c r="C13" s="105">
        <f>SUM(C9:C11)</f>
        <v>4031133.6260945611</v>
      </c>
      <c r="D13" s="99" t="s">
        <v>78</v>
      </c>
      <c r="H13" s="99" t="s">
        <v>79</v>
      </c>
    </row>
    <row r="14" spans="1:8" x14ac:dyDescent="0.2">
      <c r="H14" s="103"/>
    </row>
    <row r="15" spans="1:8" x14ac:dyDescent="0.2">
      <c r="H15" s="103"/>
    </row>
    <row r="16" spans="1:8" x14ac:dyDescent="0.2">
      <c r="A16" s="102" t="s">
        <v>80</v>
      </c>
      <c r="H16" s="103"/>
    </row>
    <row r="17" spans="1:8" x14ac:dyDescent="0.2">
      <c r="A17" s="103"/>
      <c r="H17" s="103"/>
    </row>
    <row r="18" spans="1:8" x14ac:dyDescent="0.2">
      <c r="C18" s="104" t="s">
        <v>2</v>
      </c>
      <c r="H18" s="103"/>
    </row>
    <row r="19" spans="1:8" x14ac:dyDescent="0.2">
      <c r="A19" s="99" t="s">
        <v>81</v>
      </c>
      <c r="C19" s="105">
        <v>4121391.2170616323</v>
      </c>
      <c r="D19" s="99" t="s">
        <v>82</v>
      </c>
    </row>
    <row r="20" spans="1:8" x14ac:dyDescent="0.2">
      <c r="C20" s="105"/>
    </row>
    <row r="21" spans="1:8" x14ac:dyDescent="0.2">
      <c r="A21" s="42" t="s">
        <v>52</v>
      </c>
      <c r="B21" s="42"/>
      <c r="C21" s="110">
        <f>ROUND(C13/C19,5)</f>
        <v>0.97809999999999997</v>
      </c>
      <c r="H21" s="99" t="s">
        <v>83</v>
      </c>
    </row>
    <row r="25" spans="1:8" x14ac:dyDescent="0.2">
      <c r="B25" s="129" t="s">
        <v>52</v>
      </c>
      <c r="C25" s="130"/>
      <c r="D25" s="130"/>
      <c r="E25" s="130"/>
      <c r="F25" s="131"/>
    </row>
    <row r="27" spans="1:8" x14ac:dyDescent="0.2">
      <c r="C27" s="111"/>
      <c r="E27" s="112" t="s">
        <v>84</v>
      </c>
      <c r="F27" s="113">
        <f>C13</f>
        <v>4031133.6260945611</v>
      </c>
      <c r="G27" s="99" t="s">
        <v>85</v>
      </c>
    </row>
    <row r="28" spans="1:8" x14ac:dyDescent="0.2">
      <c r="C28" s="111"/>
      <c r="E28" s="112" t="s">
        <v>86</v>
      </c>
      <c r="F28" s="113">
        <f>C19</f>
        <v>4121391.2170616323</v>
      </c>
      <c r="G28" s="99" t="s">
        <v>85</v>
      </c>
    </row>
    <row r="29" spans="1:8" x14ac:dyDescent="0.2">
      <c r="C29" s="114"/>
    </row>
    <row r="30" spans="1:8" x14ac:dyDescent="0.2">
      <c r="C30" s="111" t="s">
        <v>52</v>
      </c>
      <c r="F30" s="115">
        <f>ROUND(F27/F28,5)</f>
        <v>0.97809999999999997</v>
      </c>
      <c r="G30" s="116"/>
    </row>
  </sheetData>
  <mergeCells count="1">
    <mergeCell ref="B25:F25"/>
  </mergeCells>
  <pageMargins left="0.75" right="0.75" top="1" bottom="1" header="0.5" footer="0.5"/>
  <pageSetup scale="8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2020-04-01T07:00:00+00:00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BA1B0DFC-8FF5-43F3-ACC5-4266DA303CA1}"/>
</file>

<file path=customXml/itemProps2.xml><?xml version="1.0" encoding="utf-8"?>
<ds:datastoreItem xmlns:ds="http://schemas.openxmlformats.org/officeDocument/2006/customXml" ds:itemID="{FC2A6101-BDE7-4789-B8E5-750D0AEA7091}"/>
</file>

<file path=customXml/itemProps3.xml><?xml version="1.0" encoding="utf-8"?>
<ds:datastoreItem xmlns:ds="http://schemas.openxmlformats.org/officeDocument/2006/customXml" ds:itemID="{89F3B0FE-AFC5-4AA1-A5A7-AD758B733A32}"/>
</file>

<file path=customXml/itemProps4.xml><?xml version="1.0" encoding="utf-8"?>
<ds:datastoreItem xmlns:ds="http://schemas.openxmlformats.org/officeDocument/2006/customXml" ds:itemID="{FBE8E63D-745B-4F4E-BEA3-8DE3103580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Pages 9.1 - 9.1.1</vt:lpstr>
      <vt:lpstr>Pages 9.1.2 - 9.1.3</vt:lpstr>
      <vt:lpstr>Page 9.1.4</vt:lpstr>
      <vt:lpstr>'Pages 9.1 - 9.1.1'!Print_Area</vt:lpstr>
      <vt:lpstr>'Pages 9.1.2 - 9.1.3'!Print_Area</vt:lpstr>
      <vt:lpstr>'Pages 9.1.2 - 9.1.3'!Print_Titles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2019-11-26T00:33:58Z</dcterms:created>
  <dcterms:modified xsi:type="dcterms:W3CDTF">2019-12-06T19:03:01Z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