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15" yWindow="660" windowWidth="29040" windowHeight="9990"/>
  </bookViews>
  <sheets>
    <sheet name="Page 7.6" sheetId="4" r:id="rId1"/>
    <sheet name="Page 7.6.1" sheetId="8" r:id="rId2"/>
    <sheet name="Page 7.6.2 - 7.6.3" sheetId="10" r:id="rId3"/>
  </sheets>
  <definedNames>
    <definedName name="_xlnm.Print_Area" localSheetId="0">'Page 7.6'!$A$1:$I$66</definedName>
    <definedName name="_xlnm.Print_Titles" localSheetId="2">'Page 7.6.2 - 7.6.3'!$1:$9</definedName>
  </definedNames>
  <calcPr calcId="152511"/>
</workbook>
</file>

<file path=xl/calcChain.xml><?xml version="1.0" encoding="utf-8"?>
<calcChain xmlns="http://schemas.openxmlformats.org/spreadsheetml/2006/main">
  <c r="H15" i="4" l="1"/>
  <c r="H14" i="4"/>
  <c r="H12" i="4"/>
  <c r="H10" i="4"/>
  <c r="E5" i="10"/>
  <c r="D65" i="10" s="1"/>
  <c r="A2" i="8"/>
  <c r="D44" i="10" l="1"/>
  <c r="E44" i="10" s="1"/>
  <c r="F44" i="10" s="1"/>
  <c r="D43" i="10" l="1"/>
  <c r="E43" i="10" s="1"/>
  <c r="F43" i="10" s="1"/>
  <c r="C57" i="10" l="1"/>
  <c r="E32" i="10" l="1"/>
  <c r="F32" i="10" s="1"/>
  <c r="C47" i="10"/>
  <c r="E26" i="10"/>
  <c r="F26" i="10" s="1"/>
  <c r="C65" i="10"/>
  <c r="D10" i="8" l="1"/>
  <c r="D56" i="10" l="1"/>
  <c r="E56" i="10" s="1"/>
  <c r="F56" i="10" s="1"/>
  <c r="D55" i="10"/>
  <c r="E55" i="10" s="1"/>
  <c r="F55" i="10" s="1"/>
  <c r="D33" i="10"/>
  <c r="E33" i="10" s="1"/>
  <c r="F33" i="10" s="1"/>
  <c r="D35" i="10"/>
  <c r="E35" i="10" s="1"/>
  <c r="F35" i="10" s="1"/>
  <c r="D37" i="10"/>
  <c r="E37" i="10" s="1"/>
  <c r="F37" i="10" s="1"/>
  <c r="D39" i="10"/>
  <c r="E39" i="10" s="1"/>
  <c r="F39" i="10" s="1"/>
  <c r="D34" i="10"/>
  <c r="E34" i="10" s="1"/>
  <c r="F34" i="10" s="1"/>
  <c r="D38" i="10"/>
  <c r="E38" i="10" s="1"/>
  <c r="F38" i="10" s="1"/>
  <c r="D40" i="10"/>
  <c r="E40" i="10" s="1"/>
  <c r="F40" i="10" s="1"/>
  <c r="D36" i="10"/>
  <c r="E36" i="10" s="1"/>
  <c r="F36" i="10" s="1"/>
  <c r="D42" i="10"/>
  <c r="E42" i="10" s="1"/>
  <c r="F42" i="10" s="1"/>
  <c r="D12" i="10"/>
  <c r="E12" i="10" s="1"/>
  <c r="F12" i="10" s="1"/>
  <c r="D16" i="10"/>
  <c r="E16" i="10" s="1"/>
  <c r="F16" i="10" s="1"/>
  <c r="D20" i="10"/>
  <c r="E20" i="10" s="1"/>
  <c r="F20" i="10" s="1"/>
  <c r="D24" i="10"/>
  <c r="E24" i="10" s="1"/>
  <c r="F24" i="10" s="1"/>
  <c r="D29" i="10"/>
  <c r="E29" i="10" s="1"/>
  <c r="F29" i="10" s="1"/>
  <c r="D15" i="10"/>
  <c r="E15" i="10" s="1"/>
  <c r="F15" i="10" s="1"/>
  <c r="D23" i="10"/>
  <c r="E23" i="10" s="1"/>
  <c r="F23" i="10" s="1"/>
  <c r="D45" i="10"/>
  <c r="E45" i="10" s="1"/>
  <c r="F45" i="10" s="1"/>
  <c r="D13" i="10"/>
  <c r="E13" i="10" s="1"/>
  <c r="F13" i="10" s="1"/>
  <c r="D17" i="10"/>
  <c r="E17" i="10" s="1"/>
  <c r="F17" i="10" s="1"/>
  <c r="D21" i="10"/>
  <c r="E21" i="10" s="1"/>
  <c r="F21" i="10" s="1"/>
  <c r="D25" i="10"/>
  <c r="E25" i="10" s="1"/>
  <c r="F25" i="10" s="1"/>
  <c r="D30" i="10"/>
  <c r="E30" i="10" s="1"/>
  <c r="F30" i="10" s="1"/>
  <c r="D46" i="10"/>
  <c r="E46" i="10" s="1"/>
  <c r="F46" i="10" s="1"/>
  <c r="D14" i="10"/>
  <c r="E14" i="10" s="1"/>
  <c r="F14" i="10" s="1"/>
  <c r="D18" i="10"/>
  <c r="E18" i="10" s="1"/>
  <c r="F18" i="10" s="1"/>
  <c r="D22" i="10"/>
  <c r="E22" i="10" s="1"/>
  <c r="F22" i="10" s="1"/>
  <c r="D27" i="10"/>
  <c r="E27" i="10" s="1"/>
  <c r="F27" i="10" s="1"/>
  <c r="D31" i="10"/>
  <c r="E31" i="10" s="1"/>
  <c r="F31" i="10" s="1"/>
  <c r="D11" i="10"/>
  <c r="E11" i="10" s="1"/>
  <c r="D19" i="10"/>
  <c r="E19" i="10" s="1"/>
  <c r="F19" i="10" s="1"/>
  <c r="D28" i="10"/>
  <c r="E28" i="10" s="1"/>
  <c r="F28" i="10" s="1"/>
  <c r="D63" i="10"/>
  <c r="E63" i="10" s="1"/>
  <c r="F63" i="10" s="1"/>
  <c r="D59" i="10"/>
  <c r="E59" i="10" s="1"/>
  <c r="D62" i="10"/>
  <c r="E62" i="10" s="1"/>
  <c r="F62" i="10" s="1"/>
  <c r="D61" i="10"/>
  <c r="E61" i="10" s="1"/>
  <c r="F61" i="10" s="1"/>
  <c r="D64" i="10"/>
  <c r="E64" i="10" s="1"/>
  <c r="F64" i="10" s="1"/>
  <c r="D60" i="10"/>
  <c r="E60" i="10" s="1"/>
  <c r="F60" i="10" s="1"/>
  <c r="F11" i="10" l="1"/>
  <c r="F59" i="10"/>
  <c r="F65" i="10" s="1"/>
  <c r="E15" i="4" s="1"/>
  <c r="E65" i="10"/>
  <c r="D50" i="10" l="1"/>
  <c r="E50" i="10" s="1"/>
  <c r="F50" i="10" s="1"/>
  <c r="D49" i="10" l="1"/>
  <c r="E49" i="10" s="1"/>
  <c r="D54" i="10"/>
  <c r="E54" i="10" s="1"/>
  <c r="F54" i="10" s="1"/>
  <c r="D53" i="10"/>
  <c r="E53" i="10" s="1"/>
  <c r="F53" i="10" s="1"/>
  <c r="D51" i="10"/>
  <c r="E51" i="10" s="1"/>
  <c r="F51" i="10" s="1"/>
  <c r="D41" i="10"/>
  <c r="E41" i="10" s="1"/>
  <c r="D52" i="10"/>
  <c r="E52" i="10" s="1"/>
  <c r="F52" i="10" s="1"/>
  <c r="C15" i="8"/>
  <c r="D15" i="8" s="1"/>
  <c r="F49" i="10" l="1"/>
  <c r="F57" i="10" s="1"/>
  <c r="E57" i="10"/>
  <c r="F41" i="10"/>
  <c r="F47" i="10" s="1"/>
  <c r="E12" i="4" s="1"/>
  <c r="E47" i="10"/>
  <c r="C17" i="8"/>
  <c r="C19" i="8" s="1"/>
  <c r="E10" i="4" s="1"/>
  <c r="F67" i="10" l="1"/>
  <c r="D19" i="8" s="1"/>
  <c r="E14" i="4"/>
</calcChain>
</file>

<file path=xl/sharedStrings.xml><?xml version="1.0" encoding="utf-8"?>
<sst xmlns="http://schemas.openxmlformats.org/spreadsheetml/2006/main" count="181" uniqueCount="106">
  <si>
    <t>PAGE</t>
  </si>
  <si>
    <t>ACCOUNT</t>
  </si>
  <si>
    <t>Type</t>
  </si>
  <si>
    <t>FACTOR</t>
  </si>
  <si>
    <t>FACTOR %</t>
  </si>
  <si>
    <t>ALLOCATED</t>
  </si>
  <si>
    <t>REF#</t>
  </si>
  <si>
    <t>Description of Adjustment:</t>
  </si>
  <si>
    <t>WA</t>
  </si>
  <si>
    <t>Def Inc Tax Expense</t>
  </si>
  <si>
    <t>Adjustment to Tax:</t>
  </si>
  <si>
    <t>ADIT Balance</t>
  </si>
  <si>
    <t>Remove Deferred State Tax Expense &amp; Balance</t>
  </si>
  <si>
    <t>FERC</t>
  </si>
  <si>
    <t>Account</t>
  </si>
  <si>
    <t>Description</t>
  </si>
  <si>
    <t>PacifiCorp</t>
  </si>
  <si>
    <t>Page</t>
  </si>
  <si>
    <t>Tax Rates</t>
  </si>
  <si>
    <t>ADIT State Balance</t>
  </si>
  <si>
    <t>Total Deferred Income Tax Expense Allocated to Washington</t>
  </si>
  <si>
    <t>Def State Tax Rate in the Combined Deferred Tax Rate</t>
  </si>
  <si>
    <t>Combined Deferred Tax Rate</t>
  </si>
  <si>
    <t>Ratio of Deferred State Tax Rate to Combined Deferred Tax rate</t>
  </si>
  <si>
    <t>Portion of Total Deferred Income Tax Expense related to State</t>
  </si>
  <si>
    <t>Adjustment to remove the State portion of Def Inc Tax Exp &amp; ADIT</t>
  </si>
  <si>
    <t>Washington Allocated</t>
  </si>
  <si>
    <t>ADIT Bal</t>
  </si>
  <si>
    <t>Company</t>
  </si>
  <si>
    <t>Def State</t>
  </si>
  <si>
    <t>Allocation</t>
  </si>
  <si>
    <t>State Portion</t>
  </si>
  <si>
    <t>Adjustment</t>
  </si>
  <si>
    <t>Factors</t>
  </si>
  <si>
    <t xml:space="preserve"> </t>
  </si>
  <si>
    <t>Total Deferred Income Tax Balance Allocated to Washington before removal of State Tax portion</t>
  </si>
  <si>
    <t xml:space="preserve">     before removal of State Tax portion</t>
  </si>
  <si>
    <t xml:space="preserve">Ratio of </t>
  </si>
  <si>
    <t>Balance times</t>
  </si>
  <si>
    <t>Rate</t>
  </si>
  <si>
    <t>WA Accelerated Depreciation</t>
  </si>
  <si>
    <t>Total Account 190</t>
  </si>
  <si>
    <t>Total Account 282</t>
  </si>
  <si>
    <t>Development of Removal of State Deferreds</t>
  </si>
  <si>
    <t>Hermiston Swap</t>
  </si>
  <si>
    <t>Other Prepaid</t>
  </si>
  <si>
    <t>Post Merger Loss - Reacquired Debt</t>
  </si>
  <si>
    <t>Property Taxes - Lien Date</t>
  </si>
  <si>
    <t>Prepaid Aircraft Maintenance Costs</t>
  </si>
  <si>
    <t>PMI-Fuel Cost Adjustment</t>
  </si>
  <si>
    <t>Reg Asset - Repowering Deferral</t>
  </si>
  <si>
    <t>Reg Asset - Renewable Energy Credits Deferral</t>
  </si>
  <si>
    <t>Reg Asset - Accel Deprec. Reg Liability</t>
  </si>
  <si>
    <t>Insurance Reserve</t>
  </si>
  <si>
    <t>Contra Receivable from Joint Owners</t>
  </si>
  <si>
    <t>Chehalis WA EFSEC C02 Mitigation Obligation</t>
  </si>
  <si>
    <t>PMI EITF04-06 Pre-Stripping Cost</t>
  </si>
  <si>
    <t>Accrued Bonus</t>
  </si>
  <si>
    <t>Deferred Compensation Plan Benefits - PPL</t>
  </si>
  <si>
    <t>Accrued Severance</t>
  </si>
  <si>
    <t>Pension/Retirement Accrual</t>
  </si>
  <si>
    <t>Accrued Vacation</t>
  </si>
  <si>
    <t>MCI FOG Wire Lease</t>
  </si>
  <si>
    <t>Transmission Service Deposits</t>
  </si>
  <si>
    <t>Bad Debt Allowances</t>
  </si>
  <si>
    <t>Injuries and Damage reserve</t>
  </si>
  <si>
    <t>Unearned Joint Use Pole Contact Revenue</t>
  </si>
  <si>
    <t>DTA 930.100 OR BETC</t>
  </si>
  <si>
    <t>WA Flow-through - Non-Property - DTL</t>
  </si>
  <si>
    <t xml:space="preserve">Accrued Retention Bonus </t>
  </si>
  <si>
    <t>Inventory Reserve</t>
  </si>
  <si>
    <t>Reg Liability - Depreciation Decrease Deferral - WA</t>
  </si>
  <si>
    <t>Bridger Coal Company Extraction Taxes Payable - PMI</t>
  </si>
  <si>
    <t>Coal Mine Development Expense - PMI</t>
  </si>
  <si>
    <t>PMI Development Cost Amortization</t>
  </si>
  <si>
    <t>Vacation Accrual - PMI</t>
  </si>
  <si>
    <t>Sec. 263A Inventory Change - PMI</t>
  </si>
  <si>
    <t>Book Depreciation - PMI</t>
  </si>
  <si>
    <t>Bridger Coal Company Underground Mine Cost Depletion</t>
  </si>
  <si>
    <t>Sick Leave Accrual-PMI</t>
  </si>
  <si>
    <t>Inventory Reserve - PMI</t>
  </si>
  <si>
    <t>Total Account 283</t>
  </si>
  <si>
    <t>DTA BETC Generated Credits</t>
  </si>
  <si>
    <t>Basis Intangible Difference</t>
  </si>
  <si>
    <t>Amortization NOPAs 99-00 RAR</t>
  </si>
  <si>
    <t>Twelve Months Ended Balance - December 2020</t>
  </si>
  <si>
    <t>7.6.1</t>
  </si>
  <si>
    <t>Ref. 7.6</t>
  </si>
  <si>
    <t>PP&amp;E Adjustment - CAGW</t>
  </si>
  <si>
    <t>PP&amp;E Adjustment - JBG</t>
  </si>
  <si>
    <t>PP&amp;E Adjustment - SG</t>
  </si>
  <si>
    <t>PP&amp;E Adjustment - WA</t>
  </si>
  <si>
    <t>PP&amp;E Adjustment - CN</t>
  </si>
  <si>
    <t>PP&amp;E Adjustment - SO</t>
  </si>
  <si>
    <t>TOTAL</t>
  </si>
  <si>
    <t>Other Plant Closure Costs</t>
  </si>
  <si>
    <t>Washington General Rate Case - 2021</t>
  </si>
  <si>
    <t>PRO</t>
  </si>
  <si>
    <t>Situs</t>
  </si>
  <si>
    <t>Deferred - State Rate</t>
  </si>
  <si>
    <t>Total Deferred Rate</t>
  </si>
  <si>
    <t>Ref. 7.6.1</t>
  </si>
  <si>
    <t>Ref. 7.6.3</t>
  </si>
  <si>
    <t>WASHINGTON</t>
  </si>
  <si>
    <t>7.6.3</t>
  </si>
  <si>
    <t>This adjustment removes the deferred state income tax expense and associated balances from results since state income tax expense is excluded under the WCA allocation methodology, and WIJAM.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</si>
</sst>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7" formatCode="0.000%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i/>
      <sz val="10"/>
      <color rgb="FFFF0000"/>
      <name val="Arial"/>
      <family val="2"/>
    </font>
    <font>
      <sz val="10"/>
      <color rgb="FFFF000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3" fillId="0" borderId="9" applyNumberFormat="0" applyProtection="0">
      <alignment horizontal="left" vertical="center" indent="1"/>
    </xf>
    <xf numFmtId="4" fontId="3" fillId="0" borderId="9" applyNumberFormat="0" applyProtection="0">
      <alignment horizontal="right"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1" fontId="2" fillId="0" borderId="0" applyFont="0" applyFill="0" applyBorder="0" applyAlignment="0" applyProtection="0"/>
  </cellStyleXfs>
  <cellXfs count="99">
    <xf numFmtId="0" fontId="0" fillId="0" borderId="0" xfId="0"/>
    <xf numFmtId="0" fontId="1" fillId="0" borderId="0" xfId="0" applyFont="1"/>
    <xf numFmtId="0" fontId="6" fillId="0" borderId="0" xfId="0" applyFont="1"/>
    <xf numFmtId="164" fontId="1" fillId="0" borderId="0" xfId="1" applyNumberFormat="1" applyFont="1"/>
    <xf numFmtId="0" fontId="1" fillId="0" borderId="19" xfId="0" applyFont="1" applyBorder="1"/>
    <xf numFmtId="0" fontId="1" fillId="0" borderId="15" xfId="0" applyFont="1" applyBorder="1"/>
    <xf numFmtId="0" fontId="1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7" fontId="4" fillId="0" borderId="0" xfId="0" applyNumberFormat="1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4" fillId="0" borderId="0" xfId="0" applyFont="1" applyBorder="1"/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41" fontId="8" fillId="0" borderId="0" xfId="1" applyNumberFormat="1" applyFont="1" applyBorder="1" applyAlignment="1">
      <alignment horizontal="center"/>
    </xf>
    <xf numFmtId="165" fontId="4" fillId="0" borderId="0" xfId="2" applyNumberFormat="1" applyFont="1" applyAlignment="1">
      <alignment horizontal="center"/>
    </xf>
    <xf numFmtId="41" fontId="4" fillId="0" borderId="0" xfId="1" applyNumberFormat="1" applyFont="1" applyAlignment="1">
      <alignment horizontal="center"/>
    </xf>
    <xf numFmtId="41" fontId="8" fillId="0" borderId="0" xfId="1" applyNumberFormat="1" applyFont="1" applyFill="1" applyBorder="1" applyAlignment="1">
      <alignment horizontal="center"/>
    </xf>
    <xf numFmtId="165" fontId="4" fillId="0" borderId="0" xfId="2" applyNumberFormat="1" applyFont="1" applyBorder="1" applyAlignment="1">
      <alignment horizontal="center"/>
    </xf>
    <xf numFmtId="41" fontId="4" fillId="0" borderId="0" xfId="1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quotePrefix="1" applyFont="1" applyBorder="1" applyAlignment="1">
      <alignment horizontal="left"/>
    </xf>
    <xf numFmtId="0" fontId="5" fillId="0" borderId="0" xfId="0" applyFont="1" applyBorder="1"/>
    <xf numFmtId="0" fontId="4" fillId="0" borderId="1" xfId="0" applyFont="1" applyBorder="1"/>
    <xf numFmtId="0" fontId="4" fillId="0" borderId="4" xfId="0" applyFont="1" applyBorder="1"/>
    <xf numFmtId="0" fontId="4" fillId="0" borderId="6" xfId="0" applyFont="1" applyBorder="1"/>
    <xf numFmtId="41" fontId="4" fillId="0" borderId="0" xfId="1" applyNumberFormat="1" applyFont="1" applyFill="1" applyBorder="1" applyAlignment="1">
      <alignment horizontal="center"/>
    </xf>
    <xf numFmtId="0" fontId="6" fillId="0" borderId="0" xfId="0" applyFont="1" applyBorder="1"/>
    <xf numFmtId="0" fontId="1" fillId="0" borderId="0" xfId="0" applyFont="1" applyBorder="1"/>
    <xf numFmtId="41" fontId="1" fillId="0" borderId="0" xfId="10" applyFont="1" applyBorder="1" applyAlignment="1">
      <alignment horizontal="right"/>
    </xf>
    <xf numFmtId="41" fontId="1" fillId="0" borderId="0" xfId="10" applyFont="1" applyBorder="1"/>
    <xf numFmtId="0" fontId="1" fillId="0" borderId="16" xfId="0" applyFont="1" applyBorder="1"/>
    <xf numFmtId="0" fontId="1" fillId="0" borderId="14" xfId="0" applyFont="1" applyBorder="1"/>
    <xf numFmtId="41" fontId="1" fillId="0" borderId="14" xfId="10" applyFont="1" applyBorder="1" applyAlignment="1">
      <alignment horizontal="center"/>
    </xf>
    <xf numFmtId="0" fontId="1" fillId="0" borderId="12" xfId="0" applyFont="1" applyBorder="1"/>
    <xf numFmtId="37" fontId="5" fillId="0" borderId="0" xfId="5" applyNumberFormat="1" applyFont="1" applyBorder="1" applyAlignment="1">
      <alignment horizontal="center"/>
    </xf>
    <xf numFmtId="17" fontId="1" fillId="0" borderId="16" xfId="0" applyNumberFormat="1" applyFont="1" applyBorder="1"/>
    <xf numFmtId="0" fontId="1" fillId="0" borderId="13" xfId="0" applyFont="1" applyBorder="1"/>
    <xf numFmtId="41" fontId="1" fillId="0" borderId="13" xfId="10" applyFont="1" applyBorder="1"/>
    <xf numFmtId="0" fontId="1" fillId="0" borderId="17" xfId="0" applyFont="1" applyBorder="1"/>
    <xf numFmtId="41" fontId="1" fillId="0" borderId="15" xfId="10" applyFont="1" applyBorder="1"/>
    <xf numFmtId="17" fontId="1" fillId="0" borderId="16" xfId="0" applyNumberFormat="1" applyFont="1" applyBorder="1" applyAlignment="1">
      <alignment vertical="top" wrapText="1"/>
    </xf>
    <xf numFmtId="41" fontId="1" fillId="0" borderId="12" xfId="0" applyNumberFormat="1" applyFont="1" applyBorder="1"/>
    <xf numFmtId="0" fontId="4" fillId="0" borderId="17" xfId="0" applyFont="1" applyBorder="1"/>
    <xf numFmtId="167" fontId="1" fillId="0" borderId="15" xfId="2" applyNumberFormat="1" applyFont="1" applyBorder="1" applyAlignment="1">
      <alignment horizontal="right"/>
    </xf>
    <xf numFmtId="0" fontId="1" fillId="0" borderId="12" xfId="0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37" fontId="1" fillId="0" borderId="0" xfId="0" applyNumberFormat="1" applyFont="1" applyFill="1" applyBorder="1"/>
    <xf numFmtId="167" fontId="1" fillId="0" borderId="15" xfId="2" applyNumberFormat="1" applyFont="1" applyBorder="1"/>
    <xf numFmtId="17" fontId="1" fillId="0" borderId="17" xfId="0" applyNumberFormat="1" applyFont="1" applyBorder="1"/>
    <xf numFmtId="41" fontId="1" fillId="0" borderId="12" xfId="10" applyFont="1" applyBorder="1"/>
    <xf numFmtId="41" fontId="6" fillId="0" borderId="18" xfId="10" applyFont="1" applyBorder="1"/>
    <xf numFmtId="41" fontId="6" fillId="0" borderId="15" xfId="10" applyFont="1" applyBorder="1"/>
    <xf numFmtId="41" fontId="6" fillId="0" borderId="0" xfId="10" applyFont="1" applyAlignment="1">
      <alignment horizontal="right"/>
    </xf>
    <xf numFmtId="17" fontId="1" fillId="0" borderId="0" xfId="0" applyNumberFormat="1" applyFont="1" applyBorder="1"/>
    <xf numFmtId="41" fontId="1" fillId="0" borderId="0" xfId="10" applyFont="1"/>
    <xf numFmtId="0" fontId="1" fillId="0" borderId="0" xfId="0" applyFont="1" applyAlignment="1">
      <alignment horizontal="center"/>
    </xf>
    <xf numFmtId="0" fontId="1" fillId="0" borderId="10" xfId="0" applyFont="1" applyFill="1" applyBorder="1" applyAlignment="1">
      <alignment horizontal="center"/>
    </xf>
    <xf numFmtId="41" fontId="1" fillId="0" borderId="10" xfId="1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167" fontId="1" fillId="0" borderId="12" xfId="0" applyNumberFormat="1" applyFont="1" applyBorder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1" fillId="0" borderId="19" xfId="0" applyFont="1" applyBorder="1" applyAlignment="1">
      <alignment horizontal="center"/>
    </xf>
    <xf numFmtId="17" fontId="1" fillId="0" borderId="19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164" fontId="1" fillId="0" borderId="0" xfId="1" applyNumberFormat="1" applyFont="1" applyAlignment="1">
      <alignment horizontal="center"/>
    </xf>
    <xf numFmtId="164" fontId="1" fillId="0" borderId="0" xfId="0" applyNumberFormat="1" applyFont="1" applyFill="1"/>
    <xf numFmtId="0" fontId="4" fillId="0" borderId="0" xfId="0" applyFont="1" applyFill="1" applyBorder="1" applyAlignment="1">
      <alignment horizontal="center"/>
    </xf>
    <xf numFmtId="164" fontId="1" fillId="0" borderId="0" xfId="1" applyNumberFormat="1" applyFont="1" applyFill="1"/>
    <xf numFmtId="164" fontId="1" fillId="0" borderId="20" xfId="1" applyNumberFormat="1" applyFont="1" applyFill="1" applyBorder="1"/>
    <xf numFmtId="164" fontId="1" fillId="0" borderId="0" xfId="1" applyNumberFormat="1" applyFont="1" applyFill="1" applyBorder="1"/>
    <xf numFmtId="164" fontId="1" fillId="0" borderId="20" xfId="1" applyNumberFormat="1" applyFont="1" applyBorder="1"/>
    <xf numFmtId="0" fontId="1" fillId="0" borderId="22" xfId="0" applyFont="1" applyBorder="1"/>
    <xf numFmtId="0" fontId="1" fillId="0" borderId="23" xfId="0" applyFont="1" applyBorder="1" applyAlignment="1">
      <alignment horizontal="right"/>
    </xf>
    <xf numFmtId="0" fontId="1" fillId="0" borderId="21" xfId="0" applyFont="1" applyBorder="1" applyAlignment="1">
      <alignment horizontal="right"/>
    </xf>
    <xf numFmtId="164" fontId="6" fillId="0" borderId="20" xfId="1" applyNumberFormat="1" applyFont="1" applyBorder="1"/>
    <xf numFmtId="164" fontId="6" fillId="0" borderId="20" xfId="1" applyNumberFormat="1" applyFont="1" applyFill="1" applyBorder="1"/>
    <xf numFmtId="164" fontId="6" fillId="0" borderId="0" xfId="0" applyNumberFormat="1" applyFont="1"/>
    <xf numFmtId="167" fontId="1" fillId="0" borderId="0" xfId="2" applyNumberFormat="1" applyFont="1"/>
    <xf numFmtId="167" fontId="1" fillId="0" borderId="24" xfId="2" applyNumberFormat="1" applyFont="1" applyBorder="1"/>
    <xf numFmtId="167" fontId="1" fillId="0" borderId="18" xfId="2" applyNumberFormat="1" applyFont="1" applyBorder="1"/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</cellXfs>
  <cellStyles count="11">
    <cellStyle name="Comma" xfId="1" builtinId="3"/>
    <cellStyle name="Comma [0]" xfId="10" builtinId="6"/>
    <cellStyle name="Normal" xfId="0" builtinId="0"/>
    <cellStyle name="Normal 16" xfId="8"/>
    <cellStyle name="Normal 18" xfId="5"/>
    <cellStyle name="Normal 19" xfId="6"/>
    <cellStyle name="Normal 22" xfId="7"/>
    <cellStyle name="Normal 6" xfId="9"/>
    <cellStyle name="Percent" xfId="2" builtinId="5"/>
    <cellStyle name="SAPBEXstdData" xfId="4"/>
    <cellStyle name="SAPBEXstdItem" xfId="3"/>
  </cellStyles>
  <dxfs count="4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tabSelected="1" view="pageBreakPreview" zoomScale="90" zoomScaleNormal="100" zoomScaleSheetLayoutView="90" workbookViewId="0"/>
  </sheetViews>
  <sheetFormatPr defaultRowHeight="12.75" x14ac:dyDescent="0.2"/>
  <cols>
    <col min="1" max="1" width="1.85546875" style="7" customWidth="1"/>
    <col min="2" max="2" width="35" style="7" bestFit="1" customWidth="1"/>
    <col min="3" max="3" width="10.42578125" style="7" bestFit="1" customWidth="1"/>
    <col min="4" max="4" width="5.28515625" style="7" bestFit="1" customWidth="1"/>
    <col min="5" max="5" width="12.140625" style="7" customWidth="1"/>
    <col min="6" max="6" width="8.7109375" style="7" bestFit="1" customWidth="1"/>
    <col min="7" max="7" width="11" style="7" bestFit="1" customWidth="1"/>
    <col min="8" max="8" width="14" style="7" bestFit="1" customWidth="1"/>
    <col min="9" max="9" width="6" style="7" bestFit="1" customWidth="1"/>
    <col min="10" max="16384" width="9.140625" style="7"/>
  </cols>
  <sheetData>
    <row r="1" spans="1:9" x14ac:dyDescent="0.2">
      <c r="B1" s="8" t="s">
        <v>16</v>
      </c>
      <c r="C1" s="9"/>
      <c r="D1" s="9"/>
      <c r="E1" s="9"/>
      <c r="F1" s="9"/>
      <c r="G1" s="9"/>
      <c r="H1" s="9" t="s">
        <v>0</v>
      </c>
      <c r="I1" s="10">
        <v>7.6</v>
      </c>
    </row>
    <row r="2" spans="1:9" x14ac:dyDescent="0.2">
      <c r="B2" s="8" t="s">
        <v>96</v>
      </c>
      <c r="C2" s="9"/>
      <c r="D2" s="9"/>
      <c r="E2" s="9"/>
      <c r="F2" s="9"/>
      <c r="G2" s="9"/>
      <c r="H2" s="9"/>
      <c r="I2" s="10"/>
    </row>
    <row r="3" spans="1:9" x14ac:dyDescent="0.2">
      <c r="B3" s="8" t="s">
        <v>12</v>
      </c>
      <c r="C3" s="9"/>
      <c r="D3" s="9"/>
      <c r="E3" s="11"/>
      <c r="F3" s="9"/>
      <c r="G3" s="9"/>
      <c r="H3" s="9"/>
      <c r="I3" s="10"/>
    </row>
    <row r="4" spans="1:9" x14ac:dyDescent="0.2">
      <c r="B4" s="12"/>
      <c r="C4" s="9"/>
      <c r="D4" s="9"/>
      <c r="E4" s="13"/>
      <c r="F4" s="9"/>
      <c r="G4" s="9"/>
      <c r="H4" s="9"/>
      <c r="I4" s="10"/>
    </row>
    <row r="5" spans="1:9" x14ac:dyDescent="0.2">
      <c r="C5" s="9"/>
      <c r="D5" s="9"/>
      <c r="E5" s="13"/>
      <c r="F5" s="9"/>
      <c r="G5" s="9"/>
      <c r="H5" s="9"/>
      <c r="I5" s="10"/>
    </row>
    <row r="6" spans="1:9" x14ac:dyDescent="0.2">
      <c r="C6" s="9"/>
      <c r="D6" s="9"/>
      <c r="E6" s="9" t="s">
        <v>94</v>
      </c>
      <c r="F6" s="9"/>
      <c r="G6" s="9"/>
      <c r="H6" s="9" t="s">
        <v>103</v>
      </c>
      <c r="I6" s="10"/>
    </row>
    <row r="7" spans="1:9" x14ac:dyDescent="0.2">
      <c r="C7" s="14" t="s">
        <v>1</v>
      </c>
      <c r="D7" s="14" t="s">
        <v>2</v>
      </c>
      <c r="E7" s="14" t="s">
        <v>28</v>
      </c>
      <c r="F7" s="14" t="s">
        <v>3</v>
      </c>
      <c r="G7" s="14" t="s">
        <v>4</v>
      </c>
      <c r="H7" s="14" t="s">
        <v>5</v>
      </c>
      <c r="I7" s="15" t="s">
        <v>6</v>
      </c>
    </row>
    <row r="8" spans="1:9" x14ac:dyDescent="0.2">
      <c r="A8" s="16"/>
      <c r="B8" s="17" t="s">
        <v>10</v>
      </c>
      <c r="C8" s="18"/>
      <c r="D8" s="18"/>
      <c r="E8" s="19"/>
      <c r="F8" s="18"/>
      <c r="G8" s="18"/>
      <c r="H8" s="20"/>
      <c r="I8" s="10"/>
    </row>
    <row r="9" spans="1:9" x14ac:dyDescent="0.2">
      <c r="A9" s="16"/>
      <c r="C9" s="21"/>
      <c r="D9" s="18"/>
      <c r="E9" s="22"/>
      <c r="F9" s="18"/>
      <c r="G9" s="23"/>
      <c r="H9" s="24"/>
      <c r="I9" s="10"/>
    </row>
    <row r="10" spans="1:9" x14ac:dyDescent="0.2">
      <c r="A10" s="16"/>
      <c r="B10" s="16" t="s">
        <v>9</v>
      </c>
      <c r="C10" s="21">
        <v>41110</v>
      </c>
      <c r="D10" s="9" t="s">
        <v>97</v>
      </c>
      <c r="E10" s="34">
        <f>+'Page 7.6.1'!C19</f>
        <v>2152429</v>
      </c>
      <c r="F10" s="18" t="s">
        <v>8</v>
      </c>
      <c r="G10" s="23" t="s">
        <v>98</v>
      </c>
      <c r="H10" s="24">
        <f>E10</f>
        <v>2152429</v>
      </c>
      <c r="I10" s="10" t="s">
        <v>86</v>
      </c>
    </row>
    <row r="11" spans="1:9" x14ac:dyDescent="0.2">
      <c r="A11" s="16"/>
      <c r="B11" s="16"/>
      <c r="C11" s="21"/>
      <c r="D11" s="18"/>
      <c r="E11" s="25"/>
      <c r="F11" s="18"/>
      <c r="G11" s="26"/>
      <c r="H11" s="27"/>
      <c r="I11" s="10"/>
    </row>
    <row r="12" spans="1:9" x14ac:dyDescent="0.2">
      <c r="A12" s="16"/>
      <c r="B12" s="16" t="s">
        <v>11</v>
      </c>
      <c r="C12" s="21">
        <v>190</v>
      </c>
      <c r="D12" s="9" t="s">
        <v>97</v>
      </c>
      <c r="E12" s="34">
        <f>+'Page 7.6.2 - 7.6.3'!F47</f>
        <v>-2171774</v>
      </c>
      <c r="F12" s="18" t="s">
        <v>8</v>
      </c>
      <c r="G12" s="26" t="s">
        <v>98</v>
      </c>
      <c r="H12" s="24">
        <f>E12</f>
        <v>-2171774</v>
      </c>
      <c r="I12" s="10" t="s">
        <v>104</v>
      </c>
    </row>
    <row r="13" spans="1:9" x14ac:dyDescent="0.2">
      <c r="A13" s="16"/>
      <c r="B13" s="16" t="s">
        <v>34</v>
      </c>
      <c r="C13" s="21"/>
      <c r="D13" s="18"/>
      <c r="E13" s="34"/>
      <c r="F13" s="18"/>
      <c r="G13" s="26"/>
      <c r="H13" s="27"/>
      <c r="I13" s="10"/>
    </row>
    <row r="14" spans="1:9" x14ac:dyDescent="0.2">
      <c r="A14" s="16"/>
      <c r="B14" s="16" t="s">
        <v>11</v>
      </c>
      <c r="C14" s="21">
        <v>282</v>
      </c>
      <c r="D14" s="9" t="s">
        <v>97</v>
      </c>
      <c r="E14" s="34">
        <f>+'Page 7.6.2 - 7.6.3'!F57</f>
        <v>27657922</v>
      </c>
      <c r="F14" s="18" t="s">
        <v>8</v>
      </c>
      <c r="G14" s="26" t="s">
        <v>98</v>
      </c>
      <c r="H14" s="24">
        <f t="shared" ref="H14:H15" si="0">E14</f>
        <v>27657922</v>
      </c>
      <c r="I14" s="10" t="s">
        <v>104</v>
      </c>
    </row>
    <row r="15" spans="1:9" x14ac:dyDescent="0.2">
      <c r="A15" s="16"/>
      <c r="B15" s="16" t="s">
        <v>11</v>
      </c>
      <c r="C15" s="21">
        <v>283</v>
      </c>
      <c r="D15" s="9" t="s">
        <v>97</v>
      </c>
      <c r="E15" s="34">
        <f>+'Page 7.6.2 - 7.6.3'!F65</f>
        <v>76999</v>
      </c>
      <c r="F15" s="18" t="s">
        <v>8</v>
      </c>
      <c r="G15" s="26" t="s">
        <v>98</v>
      </c>
      <c r="H15" s="24">
        <f t="shared" si="0"/>
        <v>76999</v>
      </c>
      <c r="I15" s="10" t="s">
        <v>104</v>
      </c>
    </row>
    <row r="16" spans="1:9" x14ac:dyDescent="0.2">
      <c r="A16" s="16"/>
      <c r="B16" s="16"/>
      <c r="C16" s="21"/>
      <c r="D16" s="18"/>
      <c r="E16" s="27"/>
      <c r="F16" s="18"/>
      <c r="G16" s="26"/>
      <c r="H16" s="27"/>
      <c r="I16" s="10"/>
    </row>
    <row r="17" spans="1:9" x14ac:dyDescent="0.2">
      <c r="A17" s="16"/>
      <c r="B17" s="16"/>
      <c r="C17" s="21"/>
      <c r="D17" s="18"/>
      <c r="E17" s="27"/>
      <c r="F17" s="18"/>
      <c r="G17" s="26"/>
      <c r="H17" s="27"/>
      <c r="I17" s="10"/>
    </row>
    <row r="18" spans="1:9" x14ac:dyDescent="0.2">
      <c r="A18" s="16"/>
      <c r="B18" s="16"/>
      <c r="C18" s="21"/>
      <c r="D18" s="18"/>
      <c r="E18" s="27"/>
      <c r="F18" s="18"/>
      <c r="G18" s="26"/>
      <c r="H18" s="27"/>
      <c r="I18" s="10"/>
    </row>
    <row r="19" spans="1:9" x14ac:dyDescent="0.2">
      <c r="A19" s="16"/>
      <c r="B19" s="28"/>
      <c r="C19" s="18"/>
      <c r="D19" s="18"/>
      <c r="E19" s="27"/>
      <c r="F19" s="18"/>
      <c r="G19" s="26"/>
      <c r="H19" s="27"/>
      <c r="I19" s="10"/>
    </row>
    <row r="20" spans="1:9" x14ac:dyDescent="0.2">
      <c r="A20" s="16"/>
      <c r="B20" s="28"/>
      <c r="C20" s="18"/>
      <c r="D20" s="18"/>
      <c r="E20" s="27"/>
      <c r="F20" s="18"/>
      <c r="G20" s="26"/>
      <c r="H20" s="27"/>
      <c r="I20" s="10"/>
    </row>
    <row r="21" spans="1:9" x14ac:dyDescent="0.2">
      <c r="A21" s="16"/>
      <c r="B21" s="16"/>
      <c r="C21" s="18"/>
      <c r="D21" s="18"/>
      <c r="E21" s="27"/>
      <c r="F21" s="18"/>
      <c r="G21" s="23"/>
      <c r="H21" s="24"/>
      <c r="I21" s="10"/>
    </row>
    <row r="22" spans="1:9" x14ac:dyDescent="0.2">
      <c r="A22" s="16"/>
      <c r="B22" s="16"/>
      <c r="C22" s="18"/>
      <c r="D22" s="18"/>
      <c r="E22" s="27"/>
      <c r="F22" s="18"/>
      <c r="G22" s="23"/>
      <c r="H22" s="24"/>
      <c r="I22" s="10"/>
    </row>
    <row r="23" spans="1:9" x14ac:dyDescent="0.2">
      <c r="A23" s="16"/>
      <c r="B23" s="16"/>
      <c r="C23" s="18"/>
      <c r="D23" s="18"/>
      <c r="E23" s="27"/>
      <c r="F23" s="18"/>
      <c r="G23" s="23"/>
      <c r="H23" s="24"/>
      <c r="I23" s="10"/>
    </row>
    <row r="24" spans="1:9" x14ac:dyDescent="0.2">
      <c r="A24" s="16"/>
      <c r="B24" s="29"/>
      <c r="C24" s="18"/>
      <c r="D24" s="18"/>
      <c r="E24" s="27"/>
      <c r="F24" s="18"/>
      <c r="G24" s="23"/>
      <c r="H24" s="24"/>
      <c r="I24" s="10"/>
    </row>
    <row r="25" spans="1:9" x14ac:dyDescent="0.2">
      <c r="A25" s="16"/>
      <c r="B25" s="28"/>
      <c r="C25" s="18"/>
      <c r="D25" s="18"/>
      <c r="E25" s="27"/>
      <c r="F25" s="18"/>
      <c r="G25" s="23"/>
      <c r="H25" s="24"/>
      <c r="I25" s="10"/>
    </row>
    <row r="26" spans="1:9" x14ac:dyDescent="0.2">
      <c r="A26" s="16"/>
      <c r="B26" s="16"/>
      <c r="C26" s="18"/>
      <c r="D26" s="18"/>
      <c r="E26" s="27"/>
      <c r="F26" s="18"/>
      <c r="G26" s="23"/>
      <c r="H26" s="24"/>
      <c r="I26" s="10"/>
    </row>
    <row r="27" spans="1:9" x14ac:dyDescent="0.2">
      <c r="A27" s="16"/>
      <c r="B27" s="30"/>
      <c r="C27" s="18"/>
      <c r="D27" s="18"/>
      <c r="E27" s="27"/>
      <c r="F27" s="18"/>
      <c r="G27" s="23"/>
      <c r="H27" s="24"/>
      <c r="I27" s="10"/>
    </row>
    <row r="28" spans="1:9" x14ac:dyDescent="0.2">
      <c r="A28" s="16"/>
      <c r="B28" s="16"/>
      <c r="C28" s="18"/>
      <c r="D28" s="18"/>
      <c r="E28" s="27"/>
      <c r="F28" s="18"/>
      <c r="G28" s="23"/>
      <c r="H28" s="24"/>
      <c r="I28" s="10"/>
    </row>
    <row r="29" spans="1:9" x14ac:dyDescent="0.2">
      <c r="A29" s="16"/>
      <c r="B29" s="28"/>
      <c r="C29" s="18"/>
      <c r="D29" s="18"/>
      <c r="E29" s="27"/>
      <c r="F29" s="18"/>
      <c r="G29" s="23"/>
      <c r="H29" s="24"/>
      <c r="I29" s="10"/>
    </row>
    <row r="30" spans="1:9" x14ac:dyDescent="0.2">
      <c r="A30" s="16"/>
      <c r="B30" s="28"/>
      <c r="C30" s="18"/>
      <c r="D30" s="18"/>
      <c r="E30" s="27"/>
      <c r="F30" s="18"/>
      <c r="G30" s="23"/>
      <c r="H30" s="24"/>
      <c r="I30" s="10"/>
    </row>
    <row r="31" spans="1:9" x14ac:dyDescent="0.2">
      <c r="A31" s="16"/>
      <c r="B31" s="16"/>
      <c r="C31" s="18"/>
      <c r="D31" s="18"/>
      <c r="E31" s="27"/>
      <c r="F31" s="18"/>
      <c r="G31" s="23"/>
      <c r="H31" s="24"/>
      <c r="I31" s="10"/>
    </row>
    <row r="32" spans="1:9" x14ac:dyDescent="0.2">
      <c r="A32" s="16"/>
      <c r="B32" s="29"/>
      <c r="C32" s="18"/>
      <c r="D32" s="18"/>
      <c r="E32" s="27"/>
      <c r="F32" s="18"/>
      <c r="G32" s="23"/>
      <c r="H32" s="24"/>
      <c r="I32" s="10"/>
    </row>
    <row r="33" spans="1:9" x14ac:dyDescent="0.2">
      <c r="A33" s="16"/>
      <c r="B33" s="17"/>
      <c r="C33" s="18"/>
      <c r="D33" s="18"/>
      <c r="E33" s="27"/>
      <c r="F33" s="18"/>
      <c r="G33" s="23"/>
      <c r="H33" s="24"/>
      <c r="I33" s="10"/>
    </row>
    <row r="34" spans="1:9" x14ac:dyDescent="0.2">
      <c r="A34" s="16"/>
      <c r="B34" s="28"/>
      <c r="C34" s="18"/>
      <c r="D34" s="18"/>
      <c r="E34" s="27"/>
      <c r="F34" s="18"/>
      <c r="G34" s="23"/>
      <c r="H34" s="24"/>
      <c r="I34" s="10"/>
    </row>
    <row r="35" spans="1:9" x14ac:dyDescent="0.2">
      <c r="A35" s="16"/>
      <c r="B35" s="28"/>
      <c r="C35" s="18"/>
      <c r="D35" s="18"/>
      <c r="E35" s="27"/>
      <c r="F35" s="18"/>
      <c r="G35" s="23"/>
      <c r="H35" s="24"/>
      <c r="I35" s="10"/>
    </row>
    <row r="36" spans="1:9" x14ac:dyDescent="0.2">
      <c r="A36" s="16"/>
      <c r="B36" s="29"/>
      <c r="C36" s="18"/>
      <c r="D36" s="18"/>
      <c r="E36" s="27"/>
      <c r="F36" s="18"/>
      <c r="G36" s="23"/>
      <c r="H36" s="24"/>
      <c r="I36" s="10"/>
    </row>
    <row r="37" spans="1:9" x14ac:dyDescent="0.2">
      <c r="A37" s="16"/>
      <c r="B37" s="29"/>
      <c r="C37" s="18"/>
      <c r="D37" s="18"/>
      <c r="E37" s="27"/>
      <c r="F37" s="18"/>
      <c r="G37" s="23"/>
      <c r="H37" s="24"/>
      <c r="I37" s="10"/>
    </row>
    <row r="38" spans="1:9" x14ac:dyDescent="0.2">
      <c r="A38" s="16"/>
      <c r="B38" s="29"/>
      <c r="C38" s="18"/>
      <c r="D38" s="18"/>
      <c r="E38" s="27"/>
      <c r="F38" s="18"/>
      <c r="G38" s="23"/>
      <c r="H38" s="24"/>
      <c r="I38" s="10"/>
    </row>
    <row r="39" spans="1:9" x14ac:dyDescent="0.2">
      <c r="A39" s="16"/>
      <c r="B39" s="29"/>
      <c r="C39" s="18"/>
      <c r="D39" s="18"/>
      <c r="E39" s="27"/>
      <c r="F39" s="18"/>
      <c r="G39" s="23"/>
      <c r="H39" s="24"/>
      <c r="I39" s="10"/>
    </row>
    <row r="40" spans="1:9" x14ac:dyDescent="0.2">
      <c r="A40" s="16"/>
      <c r="B40" s="29"/>
      <c r="C40" s="18"/>
      <c r="D40" s="18"/>
      <c r="E40" s="27"/>
      <c r="F40" s="18"/>
      <c r="G40" s="23"/>
      <c r="H40" s="24"/>
      <c r="I40" s="10"/>
    </row>
    <row r="41" spans="1:9" x14ac:dyDescent="0.2">
      <c r="B41" s="29"/>
      <c r="C41" s="18"/>
      <c r="D41" s="18"/>
      <c r="E41" s="27"/>
      <c r="F41" s="18"/>
      <c r="G41" s="23"/>
      <c r="H41" s="24"/>
      <c r="I41" s="10"/>
    </row>
    <row r="42" spans="1:9" x14ac:dyDescent="0.2">
      <c r="B42" s="29"/>
      <c r="C42" s="18"/>
      <c r="D42" s="18"/>
      <c r="E42" s="27"/>
      <c r="F42" s="18"/>
      <c r="G42" s="23"/>
      <c r="H42" s="24"/>
      <c r="I42" s="10"/>
    </row>
    <row r="43" spans="1:9" x14ac:dyDescent="0.2">
      <c r="B43" s="29"/>
      <c r="C43" s="18"/>
      <c r="D43" s="18"/>
      <c r="E43" s="27"/>
      <c r="F43" s="18"/>
      <c r="G43" s="23"/>
      <c r="H43" s="24"/>
      <c r="I43" s="10"/>
    </row>
    <row r="44" spans="1:9" x14ac:dyDescent="0.2">
      <c r="B44" s="29"/>
      <c r="C44" s="18"/>
      <c r="D44" s="18"/>
      <c r="E44" s="27"/>
      <c r="F44" s="18"/>
      <c r="G44" s="23"/>
      <c r="H44" s="24"/>
      <c r="I44" s="10"/>
    </row>
    <row r="45" spans="1:9" x14ac:dyDescent="0.2">
      <c r="B45" s="28"/>
      <c r="C45" s="18"/>
      <c r="D45" s="18"/>
      <c r="E45" s="27"/>
      <c r="F45" s="18"/>
      <c r="G45" s="23"/>
      <c r="H45" s="24"/>
      <c r="I45" s="10"/>
    </row>
    <row r="46" spans="1:9" x14ac:dyDescent="0.2">
      <c r="B46" s="29"/>
      <c r="C46" s="18"/>
      <c r="D46" s="18"/>
      <c r="E46" s="27"/>
      <c r="F46" s="18"/>
      <c r="G46" s="23"/>
      <c r="H46" s="24"/>
      <c r="I46" s="10"/>
    </row>
    <row r="47" spans="1:9" x14ac:dyDescent="0.2">
      <c r="B47" s="29"/>
      <c r="C47" s="18"/>
      <c r="D47" s="18"/>
      <c r="E47" s="27"/>
      <c r="F47" s="18"/>
      <c r="G47" s="23"/>
      <c r="H47" s="24"/>
      <c r="I47" s="10"/>
    </row>
    <row r="48" spans="1:9" x14ac:dyDescent="0.2">
      <c r="B48" s="29"/>
      <c r="C48" s="18"/>
      <c r="D48" s="18"/>
      <c r="E48" s="27"/>
      <c r="F48" s="18"/>
      <c r="G48" s="23"/>
      <c r="H48" s="24"/>
      <c r="I48" s="10"/>
    </row>
    <row r="49" spans="1:9" x14ac:dyDescent="0.2">
      <c r="B49" s="29"/>
      <c r="C49" s="18"/>
      <c r="D49" s="18"/>
      <c r="E49" s="27"/>
      <c r="F49" s="18"/>
      <c r="G49" s="23"/>
      <c r="H49" s="24"/>
      <c r="I49" s="10"/>
    </row>
    <row r="50" spans="1:9" x14ac:dyDescent="0.2">
      <c r="B50" s="29"/>
      <c r="C50" s="18"/>
      <c r="D50" s="18"/>
      <c r="E50" s="27"/>
      <c r="F50" s="18"/>
      <c r="G50" s="23"/>
      <c r="H50" s="24"/>
      <c r="I50" s="10"/>
    </row>
    <row r="51" spans="1:9" x14ac:dyDescent="0.2">
      <c r="A51" s="16"/>
      <c r="B51" s="29"/>
      <c r="C51" s="18"/>
      <c r="D51" s="18"/>
      <c r="E51" s="27"/>
      <c r="F51" s="18"/>
      <c r="G51" s="23"/>
      <c r="H51" s="24"/>
      <c r="I51" s="10"/>
    </row>
    <row r="52" spans="1:9" x14ac:dyDescent="0.2">
      <c r="A52" s="16"/>
      <c r="B52" s="29"/>
      <c r="C52" s="18"/>
      <c r="D52" s="18"/>
      <c r="E52" s="27"/>
      <c r="F52" s="18"/>
      <c r="G52" s="23"/>
      <c r="H52" s="24"/>
      <c r="I52" s="10"/>
    </row>
    <row r="53" spans="1:9" x14ac:dyDescent="0.2">
      <c r="A53" s="16"/>
      <c r="B53" s="16"/>
      <c r="C53" s="18"/>
      <c r="D53" s="18"/>
      <c r="E53" s="27"/>
      <c r="F53" s="18"/>
      <c r="G53" s="23"/>
      <c r="H53" s="24"/>
      <c r="I53" s="10"/>
    </row>
    <row r="54" spans="1:9" x14ac:dyDescent="0.2">
      <c r="A54" s="16"/>
      <c r="B54" s="16"/>
      <c r="C54" s="18"/>
      <c r="D54" s="18"/>
      <c r="E54" s="27"/>
      <c r="F54" s="18"/>
      <c r="G54" s="23"/>
      <c r="H54" s="24"/>
      <c r="I54" s="10"/>
    </row>
    <row r="55" spans="1:9" x14ac:dyDescent="0.2">
      <c r="A55" s="16"/>
      <c r="B55" s="16"/>
      <c r="C55" s="18"/>
      <c r="D55" s="18"/>
      <c r="E55" s="27"/>
      <c r="F55" s="18"/>
      <c r="G55" s="23"/>
      <c r="H55" s="24"/>
      <c r="I55" s="10"/>
    </row>
    <row r="56" spans="1:9" ht="13.5" thickBot="1" x14ac:dyDescent="0.25">
      <c r="A56" s="16"/>
      <c r="B56" s="30" t="s">
        <v>7</v>
      </c>
      <c r="C56" s="18"/>
      <c r="D56" s="18"/>
      <c r="E56" s="18"/>
      <c r="F56" s="18"/>
      <c r="G56" s="18"/>
      <c r="H56" s="18"/>
      <c r="I56" s="10"/>
    </row>
    <row r="57" spans="1:9" x14ac:dyDescent="0.2">
      <c r="A57" s="31"/>
      <c r="B57" s="93" t="s">
        <v>105</v>
      </c>
      <c r="C57" s="93"/>
      <c r="D57" s="93"/>
      <c r="E57" s="93"/>
      <c r="F57" s="93"/>
      <c r="G57" s="93"/>
      <c r="H57" s="93"/>
      <c r="I57" s="94"/>
    </row>
    <row r="58" spans="1:9" x14ac:dyDescent="0.2">
      <c r="A58" s="32"/>
      <c r="B58" s="95"/>
      <c r="C58" s="95"/>
      <c r="D58" s="95"/>
      <c r="E58" s="95"/>
      <c r="F58" s="95"/>
      <c r="G58" s="95"/>
      <c r="H58" s="95"/>
      <c r="I58" s="96"/>
    </row>
    <row r="59" spans="1:9" x14ac:dyDescent="0.2">
      <c r="A59" s="32"/>
      <c r="B59" s="95"/>
      <c r="C59" s="95"/>
      <c r="D59" s="95"/>
      <c r="E59" s="95"/>
      <c r="F59" s="95"/>
      <c r="G59" s="95"/>
      <c r="H59" s="95"/>
      <c r="I59" s="96"/>
    </row>
    <row r="60" spans="1:9" x14ac:dyDescent="0.2">
      <c r="A60" s="32"/>
      <c r="B60" s="95"/>
      <c r="C60" s="95"/>
      <c r="D60" s="95"/>
      <c r="E60" s="95"/>
      <c r="F60" s="95"/>
      <c r="G60" s="95"/>
      <c r="H60" s="95"/>
      <c r="I60" s="96"/>
    </row>
    <row r="61" spans="1:9" x14ac:dyDescent="0.2">
      <c r="A61" s="32"/>
      <c r="B61" s="95"/>
      <c r="C61" s="95"/>
      <c r="D61" s="95"/>
      <c r="E61" s="95"/>
      <c r="F61" s="95"/>
      <c r="G61" s="95"/>
      <c r="H61" s="95"/>
      <c r="I61" s="96"/>
    </row>
    <row r="62" spans="1:9" x14ac:dyDescent="0.2">
      <c r="A62" s="32"/>
      <c r="B62" s="95"/>
      <c r="C62" s="95"/>
      <c r="D62" s="95"/>
      <c r="E62" s="95"/>
      <c r="F62" s="95"/>
      <c r="G62" s="95"/>
      <c r="H62" s="95"/>
      <c r="I62" s="96"/>
    </row>
    <row r="63" spans="1:9" x14ac:dyDescent="0.2">
      <c r="A63" s="32"/>
      <c r="B63" s="95"/>
      <c r="C63" s="95"/>
      <c r="D63" s="95"/>
      <c r="E63" s="95"/>
      <c r="F63" s="95"/>
      <c r="G63" s="95"/>
      <c r="H63" s="95"/>
      <c r="I63" s="96"/>
    </row>
    <row r="64" spans="1:9" x14ac:dyDescent="0.2">
      <c r="A64" s="32"/>
      <c r="B64" s="95"/>
      <c r="C64" s="95"/>
      <c r="D64" s="95"/>
      <c r="E64" s="95"/>
      <c r="F64" s="95"/>
      <c r="G64" s="95"/>
      <c r="H64" s="95"/>
      <c r="I64" s="96"/>
    </row>
    <row r="65" spans="1:9" x14ac:dyDescent="0.2">
      <c r="A65" s="32"/>
      <c r="B65" s="95"/>
      <c r="C65" s="95"/>
      <c r="D65" s="95"/>
      <c r="E65" s="95"/>
      <c r="F65" s="95"/>
      <c r="G65" s="95"/>
      <c r="H65" s="95"/>
      <c r="I65" s="96"/>
    </row>
    <row r="66" spans="1:9" ht="13.5" thickBot="1" x14ac:dyDescent="0.25">
      <c r="A66" s="33"/>
      <c r="B66" s="97"/>
      <c r="C66" s="97"/>
      <c r="D66" s="97"/>
      <c r="E66" s="97"/>
      <c r="F66" s="97"/>
      <c r="G66" s="97"/>
      <c r="H66" s="97"/>
      <c r="I66" s="98"/>
    </row>
  </sheetData>
  <mergeCells count="1">
    <mergeCell ref="B57:I66"/>
  </mergeCells>
  <conditionalFormatting sqref="I1">
    <cfRule type="cellIs" dxfId="3" priority="4" stopIfTrue="1" operator="equal">
      <formula>"x.x"</formula>
    </cfRule>
  </conditionalFormatting>
  <conditionalFormatting sqref="B9 B11:B18">
    <cfRule type="cellIs" dxfId="2" priority="3" stopIfTrue="1" operator="equal">
      <formula>"Title"</formula>
    </cfRule>
  </conditionalFormatting>
  <conditionalFormatting sqref="B8">
    <cfRule type="cellIs" dxfId="1" priority="2" stopIfTrue="1" operator="equal">
      <formula>"Adjustment to Income/Expense/Rate Base:"</formula>
    </cfRule>
  </conditionalFormatting>
  <conditionalFormatting sqref="B10">
    <cfRule type="cellIs" dxfId="0" priority="1" stopIfTrue="1" operator="equal">
      <formula>"Title"</formula>
    </cfRule>
  </conditionalFormatting>
  <dataValidations count="3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D9 D11 D13 D16:D55">
      <formula1>"1, 2, 3"</formula1>
    </dataValidation>
    <dataValidation type="list" errorStyle="warning" allowBlank="1" showInputMessage="1" showErrorMessage="1" errorTitle="Factor" error="This factor is not included in the drop-down list. Is this the factor you want to use?" sqref="F9:F55">
      <formula1>#REF!</formula1>
    </dataValidation>
    <dataValidation type="list" errorStyle="warning" allowBlank="1" showInputMessage="1" showErrorMessage="1" errorTitle="FERC ACCOUNT" error="This FERC Account is not included in the drop-down list. Is this the account you want to use?" sqref="C9:C55">
      <formula1>#REF!</formula1>
    </dataValidation>
  </dataValidations>
  <pageMargins left="0.7" right="0.7" top="0.75" bottom="0.75" header="0.3" footer="0.3"/>
  <pageSetup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view="pageBreakPreview" zoomScale="90" zoomScaleNormal="90" zoomScaleSheetLayoutView="90" workbookViewId="0">
      <selection activeCell="A4" sqref="A4"/>
    </sheetView>
  </sheetViews>
  <sheetFormatPr defaultRowHeight="12.75" x14ac:dyDescent="0.2"/>
  <cols>
    <col min="1" max="1" width="60.42578125" style="1" bestFit="1" customWidth="1"/>
    <col min="2" max="2" width="9.85546875" style="1" bestFit="1" customWidth="1"/>
    <col min="3" max="3" width="20.28515625" style="63" bestFit="1" customWidth="1"/>
    <col min="4" max="4" width="17.85546875" style="1" customWidth="1"/>
    <col min="5" max="5" width="10.140625" style="1" bestFit="1" customWidth="1"/>
    <col min="6" max="6" width="9.140625" style="1"/>
    <col min="7" max="7" width="15.140625" style="1" bestFit="1" customWidth="1"/>
    <col min="8" max="8" width="11.28515625" style="1" bestFit="1" customWidth="1"/>
    <col min="9" max="16384" width="9.140625" style="1"/>
  </cols>
  <sheetData>
    <row r="1" spans="1:8" x14ac:dyDescent="0.2">
      <c r="A1" s="35" t="s">
        <v>16</v>
      </c>
      <c r="B1" s="36"/>
      <c r="C1" s="37" t="s">
        <v>17</v>
      </c>
      <c r="D1" s="64" t="s">
        <v>86</v>
      </c>
    </row>
    <row r="2" spans="1:8" x14ac:dyDescent="0.2">
      <c r="A2" s="35" t="str">
        <f>'Page 7.6'!B2</f>
        <v>Washington General Rate Case - 2021</v>
      </c>
      <c r="B2" s="36"/>
      <c r="C2" s="38"/>
    </row>
    <row r="3" spans="1:8" x14ac:dyDescent="0.2">
      <c r="A3" s="35" t="s">
        <v>12</v>
      </c>
      <c r="B3" s="36"/>
      <c r="C3" s="38"/>
    </row>
    <row r="4" spans="1:8" x14ac:dyDescent="0.2">
      <c r="A4" s="35"/>
      <c r="B4" s="36"/>
      <c r="C4" s="38"/>
    </row>
    <row r="5" spans="1:8" x14ac:dyDescent="0.2">
      <c r="A5" s="36"/>
      <c r="B5" s="36"/>
      <c r="C5" s="38"/>
    </row>
    <row r="6" spans="1:8" x14ac:dyDescent="0.2">
      <c r="A6" s="65" t="s">
        <v>15</v>
      </c>
      <c r="B6" s="65" t="s">
        <v>18</v>
      </c>
      <c r="C6" s="66" t="s">
        <v>9</v>
      </c>
      <c r="D6" s="67" t="s">
        <v>19</v>
      </c>
    </row>
    <row r="7" spans="1:8" x14ac:dyDescent="0.2">
      <c r="A7" s="39"/>
      <c r="B7" s="40"/>
      <c r="C7" s="41"/>
      <c r="D7" s="42"/>
      <c r="E7" s="36"/>
      <c r="F7" s="36"/>
      <c r="G7" s="43"/>
      <c r="H7" s="43"/>
    </row>
    <row r="8" spans="1:8" x14ac:dyDescent="0.2">
      <c r="A8" s="44" t="s">
        <v>20</v>
      </c>
      <c r="B8" s="45"/>
      <c r="C8" s="46"/>
      <c r="D8" s="42"/>
      <c r="E8" s="36"/>
      <c r="F8" s="36"/>
      <c r="G8" s="36"/>
      <c r="H8" s="36"/>
    </row>
    <row r="9" spans="1:8" x14ac:dyDescent="0.2">
      <c r="A9" s="47" t="s">
        <v>36</v>
      </c>
      <c r="B9" s="5"/>
      <c r="C9" s="48">
        <v>-14755173</v>
      </c>
      <c r="D9" s="42"/>
      <c r="E9" s="36"/>
      <c r="F9" s="36"/>
      <c r="G9" s="36"/>
      <c r="H9" s="36"/>
    </row>
    <row r="10" spans="1:8" ht="24" customHeight="1" x14ac:dyDescent="0.2">
      <c r="A10" s="49" t="s">
        <v>35</v>
      </c>
      <c r="B10" s="45"/>
      <c r="C10" s="46"/>
      <c r="D10" s="50">
        <f>+'Page 7.6.2 - 7.6.3'!C65+'Page 7.6.2 - 7.6.3'!C57+'Page 7.6.2 - 7.6.3'!C47</f>
        <v>-178443796.39000002</v>
      </c>
      <c r="E10" s="36"/>
      <c r="F10" s="36"/>
      <c r="G10" s="36"/>
      <c r="H10" s="36"/>
    </row>
    <row r="11" spans="1:8" x14ac:dyDescent="0.2">
      <c r="A11" s="51" t="s">
        <v>21</v>
      </c>
      <c r="B11" s="52">
        <v>3.5866000000000002E-2</v>
      </c>
      <c r="C11" s="46"/>
      <c r="D11" s="53"/>
      <c r="E11" s="54"/>
      <c r="F11" s="55"/>
      <c r="G11" s="55"/>
      <c r="H11" s="38"/>
    </row>
    <row r="12" spans="1:8" x14ac:dyDescent="0.2">
      <c r="A12" s="44"/>
      <c r="B12" s="46"/>
      <c r="C12" s="46"/>
      <c r="D12" s="42"/>
      <c r="E12" s="36"/>
      <c r="F12" s="36"/>
      <c r="G12" s="36"/>
      <c r="H12" s="36"/>
    </row>
    <row r="13" spans="1:8" x14ac:dyDescent="0.2">
      <c r="A13" s="47" t="s">
        <v>22</v>
      </c>
      <c r="B13" s="56">
        <v>0.245866</v>
      </c>
      <c r="C13" s="46"/>
      <c r="D13" s="42"/>
    </row>
    <row r="14" spans="1:8" x14ac:dyDescent="0.2">
      <c r="A14" s="39"/>
      <c r="B14" s="45"/>
      <c r="C14" s="46"/>
      <c r="D14" s="42"/>
    </row>
    <row r="15" spans="1:8" x14ac:dyDescent="0.2">
      <c r="A15" s="57" t="s">
        <v>23</v>
      </c>
      <c r="B15" s="5"/>
      <c r="C15" s="56">
        <f>ROUND(B11/B13,8)</f>
        <v>0.14587621000000001</v>
      </c>
      <c r="D15" s="68">
        <f>+C15</f>
        <v>0.14587621000000001</v>
      </c>
    </row>
    <row r="16" spans="1:8" x14ac:dyDescent="0.2">
      <c r="A16" s="39"/>
      <c r="B16" s="45"/>
      <c r="C16" s="46"/>
      <c r="D16" s="42"/>
    </row>
    <row r="17" spans="1:4" x14ac:dyDescent="0.2">
      <c r="A17" s="47" t="s">
        <v>24</v>
      </c>
      <c r="B17" s="5"/>
      <c r="C17" s="48">
        <f>ROUND(C15*C9,0)</f>
        <v>-2152429</v>
      </c>
      <c r="D17" s="58"/>
    </row>
    <row r="18" spans="1:4" x14ac:dyDescent="0.2">
      <c r="A18" s="39"/>
      <c r="B18" s="45"/>
      <c r="C18" s="46"/>
      <c r="D18" s="42"/>
    </row>
    <row r="19" spans="1:4" x14ac:dyDescent="0.2">
      <c r="A19" s="47" t="s">
        <v>25</v>
      </c>
      <c r="B19" s="5"/>
      <c r="C19" s="59">
        <f>-C17</f>
        <v>2152429</v>
      </c>
      <c r="D19" s="60">
        <f>+'Page 7.6.2 - 7.6.3'!F67</f>
        <v>25563147</v>
      </c>
    </row>
    <row r="20" spans="1:4" x14ac:dyDescent="0.2">
      <c r="C20" s="61" t="s">
        <v>87</v>
      </c>
      <c r="D20" s="61" t="s">
        <v>102</v>
      </c>
    </row>
    <row r="21" spans="1:4" x14ac:dyDescent="0.2">
      <c r="A21" s="62"/>
    </row>
  </sheetData>
  <pageMargins left="0.7" right="0.7" top="0.75" bottom="0.75" header="0.3" footer="0.3"/>
  <pageSetup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8"/>
  <sheetViews>
    <sheetView view="pageBreakPreview" zoomScale="90" zoomScaleNormal="100" zoomScaleSheetLayoutView="90" workbookViewId="0">
      <selection activeCell="A6" sqref="A6"/>
    </sheetView>
  </sheetViews>
  <sheetFormatPr defaultRowHeight="12.75" x14ac:dyDescent="0.2"/>
  <cols>
    <col min="1" max="1" width="52.5703125" style="1" bestFit="1" customWidth="1"/>
    <col min="2" max="2" width="7.85546875" style="1" bestFit="1" customWidth="1"/>
    <col min="3" max="3" width="14" style="1" bestFit="1" customWidth="1"/>
    <col min="4" max="4" width="12.7109375" style="1" bestFit="1" customWidth="1"/>
    <col min="5" max="5" width="13.5703125" style="1" customWidth="1"/>
    <col min="6" max="6" width="12.140625" style="1" bestFit="1" customWidth="1"/>
    <col min="7" max="7" width="9.5703125" style="1" bestFit="1" customWidth="1"/>
    <col min="8" max="16384" width="9.140625" style="1"/>
  </cols>
  <sheetData>
    <row r="1" spans="1:7" x14ac:dyDescent="0.2">
      <c r="A1" s="2" t="s">
        <v>16</v>
      </c>
      <c r="F1" s="69"/>
      <c r="G1" s="70"/>
    </row>
    <row r="2" spans="1:7" x14ac:dyDescent="0.2">
      <c r="A2" s="2" t="s">
        <v>96</v>
      </c>
    </row>
    <row r="3" spans="1:7" x14ac:dyDescent="0.2">
      <c r="A3" s="8" t="s">
        <v>85</v>
      </c>
    </row>
    <row r="4" spans="1:7" x14ac:dyDescent="0.2">
      <c r="A4" s="2" t="s">
        <v>43</v>
      </c>
    </row>
    <row r="5" spans="1:7" x14ac:dyDescent="0.2">
      <c r="A5" s="2" t="s">
        <v>26</v>
      </c>
      <c r="C5" s="84"/>
      <c r="D5" s="85" t="s">
        <v>99</v>
      </c>
      <c r="E5" s="91">
        <f>SUM(0.245866-0.21)</f>
        <v>3.5866000000000009E-2</v>
      </c>
    </row>
    <row r="6" spans="1:7" x14ac:dyDescent="0.2">
      <c r="C6" s="47"/>
      <c r="D6" s="86" t="s">
        <v>100</v>
      </c>
      <c r="E6" s="92">
        <v>0.245866</v>
      </c>
    </row>
    <row r="8" spans="1:7" x14ac:dyDescent="0.2">
      <c r="A8" s="4"/>
      <c r="B8" s="71" t="s">
        <v>13</v>
      </c>
      <c r="C8" s="72">
        <v>44166</v>
      </c>
      <c r="D8" s="71" t="s">
        <v>37</v>
      </c>
      <c r="E8" s="71" t="s">
        <v>38</v>
      </c>
      <c r="F8" s="71" t="s">
        <v>29</v>
      </c>
      <c r="G8" s="73" t="s">
        <v>30</v>
      </c>
    </row>
    <row r="9" spans="1:7" x14ac:dyDescent="0.2">
      <c r="A9" s="74" t="s">
        <v>15</v>
      </c>
      <c r="B9" s="74" t="s">
        <v>14</v>
      </c>
      <c r="C9" s="74" t="s">
        <v>27</v>
      </c>
      <c r="D9" s="75" t="s">
        <v>31</v>
      </c>
      <c r="E9" s="75" t="s">
        <v>39</v>
      </c>
      <c r="F9" s="75" t="s">
        <v>32</v>
      </c>
      <c r="G9" s="76" t="s">
        <v>33</v>
      </c>
    </row>
    <row r="10" spans="1:7" x14ac:dyDescent="0.2">
      <c r="A10" s="64"/>
      <c r="B10" s="64"/>
      <c r="C10" s="64"/>
    </row>
    <row r="11" spans="1:7" x14ac:dyDescent="0.2">
      <c r="A11" s="6" t="s">
        <v>53</v>
      </c>
      <c r="B11" s="64">
        <v>190</v>
      </c>
      <c r="C11" s="77">
        <v>-1366</v>
      </c>
      <c r="D11" s="90">
        <f t="shared" ref="D11:D25" si="0">+$D$65</f>
        <v>0.14587600000000001</v>
      </c>
      <c r="E11" s="3">
        <f>ROUND(C11*D11,0)</f>
        <v>-199</v>
      </c>
      <c r="F11" s="78">
        <f t="shared" ref="F11:F32" si="1">-E11</f>
        <v>199</v>
      </c>
      <c r="G11" s="79" t="s">
        <v>8</v>
      </c>
    </row>
    <row r="12" spans="1:7" x14ac:dyDescent="0.2">
      <c r="A12" s="6" t="s">
        <v>40</v>
      </c>
      <c r="B12" s="64">
        <v>190</v>
      </c>
      <c r="C12" s="77">
        <v>6646837</v>
      </c>
      <c r="D12" s="90">
        <f t="shared" si="0"/>
        <v>0.14587600000000001</v>
      </c>
      <c r="E12" s="3">
        <f>ROUND(C12*D12,0)</f>
        <v>969614</v>
      </c>
      <c r="F12" s="78">
        <f t="shared" si="1"/>
        <v>-969614</v>
      </c>
      <c r="G12" s="79" t="s">
        <v>8</v>
      </c>
    </row>
    <row r="13" spans="1:7" x14ac:dyDescent="0.2">
      <c r="A13" s="6" t="s">
        <v>54</v>
      </c>
      <c r="B13" s="64">
        <v>190</v>
      </c>
      <c r="C13" s="77">
        <v>28047</v>
      </c>
      <c r="D13" s="90">
        <f t="shared" si="0"/>
        <v>0.14587600000000001</v>
      </c>
      <c r="E13" s="3">
        <f>ROUND(C13*D13,0)</f>
        <v>4091</v>
      </c>
      <c r="F13" s="78">
        <f t="shared" si="1"/>
        <v>-4091</v>
      </c>
      <c r="G13" s="79" t="s">
        <v>8</v>
      </c>
    </row>
    <row r="14" spans="1:7" x14ac:dyDescent="0.2">
      <c r="A14" s="6" t="s">
        <v>55</v>
      </c>
      <c r="B14" s="64">
        <v>190</v>
      </c>
      <c r="C14" s="77">
        <v>30337</v>
      </c>
      <c r="D14" s="90">
        <f t="shared" si="0"/>
        <v>0.14587600000000001</v>
      </c>
      <c r="E14" s="3">
        <f>ROUND(C14*D14,0)</f>
        <v>4425</v>
      </c>
      <c r="F14" s="78">
        <f t="shared" si="1"/>
        <v>-4425</v>
      </c>
      <c r="G14" s="79" t="s">
        <v>8</v>
      </c>
    </row>
    <row r="15" spans="1:7" x14ac:dyDescent="0.2">
      <c r="A15" s="6" t="s">
        <v>56</v>
      </c>
      <c r="B15" s="64">
        <v>190</v>
      </c>
      <c r="C15" s="77">
        <v>269642</v>
      </c>
      <c r="D15" s="90">
        <f t="shared" si="0"/>
        <v>0.14587600000000001</v>
      </c>
      <c r="E15" s="3">
        <f>ROUND(C15*D15,0)</f>
        <v>39334</v>
      </c>
      <c r="F15" s="78">
        <f t="shared" si="1"/>
        <v>-39334</v>
      </c>
      <c r="G15" s="79" t="s">
        <v>8</v>
      </c>
    </row>
    <row r="16" spans="1:7" x14ac:dyDescent="0.2">
      <c r="A16" s="6" t="s">
        <v>57</v>
      </c>
      <c r="B16" s="64">
        <v>190</v>
      </c>
      <c r="C16" s="77">
        <v>17234</v>
      </c>
      <c r="D16" s="90">
        <f t="shared" si="0"/>
        <v>0.14587600000000001</v>
      </c>
      <c r="E16" s="3">
        <f>ROUND(C16*D16,0)</f>
        <v>2514</v>
      </c>
      <c r="F16" s="78">
        <f t="shared" si="1"/>
        <v>-2514</v>
      </c>
      <c r="G16" s="79" t="s">
        <v>8</v>
      </c>
    </row>
    <row r="17" spans="1:7" x14ac:dyDescent="0.2">
      <c r="A17" s="6" t="s">
        <v>58</v>
      </c>
      <c r="B17" s="64">
        <v>190</v>
      </c>
      <c r="C17" s="77">
        <v>142117</v>
      </c>
      <c r="D17" s="90">
        <f t="shared" si="0"/>
        <v>0.14587600000000001</v>
      </c>
      <c r="E17" s="3">
        <f>ROUND(C17*D17,0)</f>
        <v>20731</v>
      </c>
      <c r="F17" s="78">
        <f t="shared" si="1"/>
        <v>-20731</v>
      </c>
      <c r="G17" s="79" t="s">
        <v>8</v>
      </c>
    </row>
    <row r="18" spans="1:7" x14ac:dyDescent="0.2">
      <c r="A18" s="6" t="s">
        <v>59</v>
      </c>
      <c r="B18" s="64">
        <v>190</v>
      </c>
      <c r="C18" s="77">
        <v>17781</v>
      </c>
      <c r="D18" s="90">
        <f t="shared" si="0"/>
        <v>0.14587600000000001</v>
      </c>
      <c r="E18" s="3">
        <f>ROUND(C18*D18,0)</f>
        <v>2594</v>
      </c>
      <c r="F18" s="78">
        <f t="shared" si="1"/>
        <v>-2594</v>
      </c>
      <c r="G18" s="79" t="s">
        <v>8</v>
      </c>
    </row>
    <row r="19" spans="1:7" x14ac:dyDescent="0.2">
      <c r="A19" s="6" t="s">
        <v>60</v>
      </c>
      <c r="B19" s="64">
        <v>190</v>
      </c>
      <c r="C19" s="77">
        <v>28366</v>
      </c>
      <c r="D19" s="90">
        <f t="shared" si="0"/>
        <v>0.14587600000000001</v>
      </c>
      <c r="E19" s="3">
        <f>ROUND(C19*D19,0)</f>
        <v>4138</v>
      </c>
      <c r="F19" s="78">
        <f t="shared" si="1"/>
        <v>-4138</v>
      </c>
      <c r="G19" s="79" t="s">
        <v>8</v>
      </c>
    </row>
    <row r="20" spans="1:7" x14ac:dyDescent="0.2">
      <c r="A20" s="6" t="s">
        <v>61</v>
      </c>
      <c r="B20" s="64">
        <v>190</v>
      </c>
      <c r="C20" s="77">
        <v>453526</v>
      </c>
      <c r="D20" s="90">
        <f t="shared" si="0"/>
        <v>0.14587600000000001</v>
      </c>
      <c r="E20" s="3">
        <f>ROUND(C20*D20,0)</f>
        <v>66159</v>
      </c>
      <c r="F20" s="78">
        <f t="shared" si="1"/>
        <v>-66159</v>
      </c>
      <c r="G20" s="79" t="s">
        <v>8</v>
      </c>
    </row>
    <row r="21" spans="1:7" x14ac:dyDescent="0.2">
      <c r="A21" s="6" t="s">
        <v>62</v>
      </c>
      <c r="B21" s="64">
        <v>190</v>
      </c>
      <c r="C21" s="77">
        <v>22695</v>
      </c>
      <c r="D21" s="90">
        <f t="shared" si="0"/>
        <v>0.14587600000000001</v>
      </c>
      <c r="E21" s="3">
        <f>ROUND(C21*D21,0)</f>
        <v>3311</v>
      </c>
      <c r="F21" s="78">
        <f t="shared" si="1"/>
        <v>-3311</v>
      </c>
      <c r="G21" s="79" t="s">
        <v>8</v>
      </c>
    </row>
    <row r="22" spans="1:7" x14ac:dyDescent="0.2">
      <c r="A22" s="6" t="s">
        <v>63</v>
      </c>
      <c r="B22" s="64">
        <v>190</v>
      </c>
      <c r="C22" s="77">
        <v>26266</v>
      </c>
      <c r="D22" s="90">
        <f t="shared" si="0"/>
        <v>0.14587600000000001</v>
      </c>
      <c r="E22" s="3">
        <f>ROUND(C22*D22,0)</f>
        <v>3832</v>
      </c>
      <c r="F22" s="78">
        <f t="shared" si="1"/>
        <v>-3832</v>
      </c>
      <c r="G22" s="79" t="s">
        <v>8</v>
      </c>
    </row>
    <row r="23" spans="1:7" x14ac:dyDescent="0.2">
      <c r="A23" s="6" t="s">
        <v>64</v>
      </c>
      <c r="B23" s="64">
        <v>190</v>
      </c>
      <c r="C23" s="77">
        <v>318772</v>
      </c>
      <c r="D23" s="90">
        <f t="shared" si="0"/>
        <v>0.14587600000000001</v>
      </c>
      <c r="E23" s="3">
        <f>ROUND(C23*D23,0)</f>
        <v>46501</v>
      </c>
      <c r="F23" s="78">
        <f t="shared" si="1"/>
        <v>-46501</v>
      </c>
      <c r="G23" s="79" t="s">
        <v>8</v>
      </c>
    </row>
    <row r="24" spans="1:7" x14ac:dyDescent="0.2">
      <c r="A24" s="6" t="s">
        <v>65</v>
      </c>
      <c r="B24" s="64">
        <v>190</v>
      </c>
      <c r="C24" s="77">
        <v>222067</v>
      </c>
      <c r="D24" s="90">
        <f t="shared" si="0"/>
        <v>0.14587600000000001</v>
      </c>
      <c r="E24" s="3">
        <f>ROUND(C24*D24,0)</f>
        <v>32394</v>
      </c>
      <c r="F24" s="78">
        <f t="shared" si="1"/>
        <v>-32394</v>
      </c>
      <c r="G24" s="79" t="s">
        <v>8</v>
      </c>
    </row>
    <row r="25" spans="1:7" x14ac:dyDescent="0.2">
      <c r="A25" s="6" t="s">
        <v>66</v>
      </c>
      <c r="B25" s="64">
        <v>190</v>
      </c>
      <c r="C25" s="77">
        <v>43036</v>
      </c>
      <c r="D25" s="90">
        <f t="shared" si="0"/>
        <v>0.14587600000000001</v>
      </c>
      <c r="E25" s="3">
        <f>ROUND(C25*D25,0)</f>
        <v>6278</v>
      </c>
      <c r="F25" s="78">
        <f t="shared" si="1"/>
        <v>-6278</v>
      </c>
      <c r="G25" s="79" t="s">
        <v>8</v>
      </c>
    </row>
    <row r="26" spans="1:7" x14ac:dyDescent="0.2">
      <c r="A26" s="6" t="s">
        <v>67</v>
      </c>
      <c r="B26" s="64">
        <v>190</v>
      </c>
      <c r="C26" s="77">
        <v>143056</v>
      </c>
      <c r="D26" s="90">
        <v>1</v>
      </c>
      <c r="E26" s="3">
        <f>ROUND(C26*D26,0)</f>
        <v>143056</v>
      </c>
      <c r="F26" s="78">
        <f t="shared" si="1"/>
        <v>-143056</v>
      </c>
      <c r="G26" s="79" t="s">
        <v>8</v>
      </c>
    </row>
    <row r="27" spans="1:7" x14ac:dyDescent="0.2">
      <c r="A27" s="6" t="s">
        <v>68</v>
      </c>
      <c r="B27" s="64">
        <v>190</v>
      </c>
      <c r="C27" s="77">
        <v>123720</v>
      </c>
      <c r="D27" s="90">
        <f>+$D$65</f>
        <v>0.14587600000000001</v>
      </c>
      <c r="E27" s="3">
        <f>ROUND(C27*D27,0)</f>
        <v>18048</v>
      </c>
      <c r="F27" s="78">
        <f t="shared" si="1"/>
        <v>-18048</v>
      </c>
      <c r="G27" s="79" t="s">
        <v>8</v>
      </c>
    </row>
    <row r="28" spans="1:7" x14ac:dyDescent="0.2">
      <c r="A28" s="6" t="s">
        <v>69</v>
      </c>
      <c r="B28" s="64">
        <v>190</v>
      </c>
      <c r="C28" s="77">
        <v>24556</v>
      </c>
      <c r="D28" s="90">
        <f>+$D$65</f>
        <v>0.14587600000000001</v>
      </c>
      <c r="E28" s="3">
        <f>ROUND(C28*D28,0)</f>
        <v>3582</v>
      </c>
      <c r="F28" s="78">
        <f t="shared" si="1"/>
        <v>-3582</v>
      </c>
      <c r="G28" s="79" t="s">
        <v>8</v>
      </c>
    </row>
    <row r="29" spans="1:7" x14ac:dyDescent="0.2">
      <c r="A29" s="6" t="s">
        <v>70</v>
      </c>
      <c r="B29" s="64">
        <v>190</v>
      </c>
      <c r="C29" s="77">
        <v>44619</v>
      </c>
      <c r="D29" s="90">
        <f>+$D$65</f>
        <v>0.14587600000000001</v>
      </c>
      <c r="E29" s="3">
        <f>ROUND(C29*D29,0)</f>
        <v>6509</v>
      </c>
      <c r="F29" s="78">
        <f t="shared" si="1"/>
        <v>-6509</v>
      </c>
      <c r="G29" s="79" t="s">
        <v>8</v>
      </c>
    </row>
    <row r="30" spans="1:7" x14ac:dyDescent="0.2">
      <c r="A30" s="6" t="s">
        <v>49</v>
      </c>
      <c r="B30" s="64">
        <v>190</v>
      </c>
      <c r="C30" s="77">
        <v>114967</v>
      </c>
      <c r="D30" s="90">
        <f>+$D$65</f>
        <v>0.14587600000000001</v>
      </c>
      <c r="E30" s="3">
        <f>ROUND(C30*D30,0)</f>
        <v>16771</v>
      </c>
      <c r="F30" s="78">
        <f t="shared" si="1"/>
        <v>-16771</v>
      </c>
      <c r="G30" s="79" t="s">
        <v>8</v>
      </c>
    </row>
    <row r="31" spans="1:7" x14ac:dyDescent="0.2">
      <c r="A31" s="6" t="s">
        <v>71</v>
      </c>
      <c r="B31" s="64">
        <v>190</v>
      </c>
      <c r="C31" s="77">
        <v>-1635</v>
      </c>
      <c r="D31" s="90">
        <f>+$D$65</f>
        <v>0.14587600000000001</v>
      </c>
      <c r="E31" s="3">
        <f>ROUND(C31*D31,0)</f>
        <v>-239</v>
      </c>
      <c r="F31" s="78">
        <f t="shared" si="1"/>
        <v>239</v>
      </c>
      <c r="G31" s="79" t="s">
        <v>8</v>
      </c>
    </row>
    <row r="32" spans="1:7" x14ac:dyDescent="0.2">
      <c r="A32" s="6" t="s">
        <v>82</v>
      </c>
      <c r="B32" s="64">
        <v>190</v>
      </c>
      <c r="C32" s="77">
        <v>404311</v>
      </c>
      <c r="D32" s="90">
        <v>1</v>
      </c>
      <c r="E32" s="3">
        <f>ROUND(C32*D32,0)</f>
        <v>404311</v>
      </c>
      <c r="F32" s="78">
        <f t="shared" si="1"/>
        <v>-404311</v>
      </c>
      <c r="G32" s="79" t="s">
        <v>8</v>
      </c>
    </row>
    <row r="33" spans="1:8" x14ac:dyDescent="0.2">
      <c r="A33" s="6" t="s">
        <v>72</v>
      </c>
      <c r="B33" s="64">
        <v>190</v>
      </c>
      <c r="C33" s="77">
        <v>487538</v>
      </c>
      <c r="D33" s="90">
        <f t="shared" ref="D33:D46" si="2">+$D$65</f>
        <v>0.14587600000000001</v>
      </c>
      <c r="E33" s="3">
        <f>ROUND(C33*D33,0)</f>
        <v>71120</v>
      </c>
      <c r="F33" s="78">
        <f t="shared" ref="F33:F40" si="3">-E33</f>
        <v>-71120</v>
      </c>
      <c r="G33" s="79" t="s">
        <v>8</v>
      </c>
    </row>
    <row r="34" spans="1:8" x14ac:dyDescent="0.2">
      <c r="A34" s="6" t="s">
        <v>73</v>
      </c>
      <c r="B34" s="64">
        <v>190</v>
      </c>
      <c r="C34" s="77">
        <v>-93752</v>
      </c>
      <c r="D34" s="90">
        <f t="shared" si="2"/>
        <v>0.14587600000000001</v>
      </c>
      <c r="E34" s="3">
        <f>ROUND(C34*D34,0)</f>
        <v>-13676</v>
      </c>
      <c r="F34" s="78">
        <f t="shared" si="3"/>
        <v>13676</v>
      </c>
      <c r="G34" s="79" t="s">
        <v>8</v>
      </c>
    </row>
    <row r="35" spans="1:8" x14ac:dyDescent="0.2">
      <c r="A35" s="6" t="s">
        <v>74</v>
      </c>
      <c r="B35" s="64">
        <v>190</v>
      </c>
      <c r="C35" s="77">
        <v>-138844</v>
      </c>
      <c r="D35" s="90">
        <f t="shared" si="2"/>
        <v>0.14587600000000001</v>
      </c>
      <c r="E35" s="3">
        <f>ROUND(C35*D35,0)</f>
        <v>-20254</v>
      </c>
      <c r="F35" s="78">
        <f t="shared" si="3"/>
        <v>20254</v>
      </c>
      <c r="G35" s="79" t="s">
        <v>8</v>
      </c>
    </row>
    <row r="36" spans="1:8" x14ac:dyDescent="0.2">
      <c r="A36" s="6" t="s">
        <v>75</v>
      </c>
      <c r="B36" s="64">
        <v>190</v>
      </c>
      <c r="C36" s="77">
        <v>48855</v>
      </c>
      <c r="D36" s="90">
        <f t="shared" si="2"/>
        <v>0.14587600000000001</v>
      </c>
      <c r="E36" s="3">
        <f>ROUND(C36*D36,0)</f>
        <v>7127</v>
      </c>
      <c r="F36" s="78">
        <f t="shared" si="3"/>
        <v>-7127</v>
      </c>
      <c r="G36" s="79" t="s">
        <v>8</v>
      </c>
    </row>
    <row r="37" spans="1:8" x14ac:dyDescent="0.2">
      <c r="A37" s="6" t="s">
        <v>76</v>
      </c>
      <c r="B37" s="64">
        <v>190</v>
      </c>
      <c r="C37" s="77">
        <v>-127259</v>
      </c>
      <c r="D37" s="90">
        <f t="shared" si="2"/>
        <v>0.14587600000000001</v>
      </c>
      <c r="E37" s="3">
        <f>ROUND(C37*D37,0)</f>
        <v>-18564</v>
      </c>
      <c r="F37" s="78">
        <f t="shared" si="3"/>
        <v>18564</v>
      </c>
      <c r="G37" s="79" t="s">
        <v>8</v>
      </c>
    </row>
    <row r="38" spans="1:8" x14ac:dyDescent="0.2">
      <c r="A38" s="6" t="s">
        <v>77</v>
      </c>
      <c r="B38" s="64">
        <v>190</v>
      </c>
      <c r="C38" s="77">
        <v>-3131039</v>
      </c>
      <c r="D38" s="90">
        <f t="shared" si="2"/>
        <v>0.14587600000000001</v>
      </c>
      <c r="E38" s="3">
        <f>ROUND(C38*D38,0)</f>
        <v>-456743</v>
      </c>
      <c r="F38" s="78">
        <f t="shared" si="3"/>
        <v>456743</v>
      </c>
      <c r="G38" s="79" t="s">
        <v>8</v>
      </c>
    </row>
    <row r="39" spans="1:8" x14ac:dyDescent="0.2">
      <c r="A39" s="6" t="s">
        <v>78</v>
      </c>
      <c r="B39" s="64">
        <v>190</v>
      </c>
      <c r="C39" s="77">
        <v>-229154</v>
      </c>
      <c r="D39" s="90">
        <f t="shared" si="2"/>
        <v>0.14587600000000001</v>
      </c>
      <c r="E39" s="3">
        <f>ROUND(C39*D39,0)</f>
        <v>-33428</v>
      </c>
      <c r="F39" s="78">
        <f t="shared" si="3"/>
        <v>33428</v>
      </c>
      <c r="G39" s="79" t="s">
        <v>8</v>
      </c>
    </row>
    <row r="40" spans="1:8" x14ac:dyDescent="0.2">
      <c r="A40" s="6" t="s">
        <v>79</v>
      </c>
      <c r="B40" s="64">
        <v>190</v>
      </c>
      <c r="C40" s="77">
        <v>2539</v>
      </c>
      <c r="D40" s="90">
        <f t="shared" si="2"/>
        <v>0.14587600000000001</v>
      </c>
      <c r="E40" s="3">
        <f>ROUND(C40*D40,0)</f>
        <v>370</v>
      </c>
      <c r="F40" s="78">
        <f t="shared" si="3"/>
        <v>-370</v>
      </c>
      <c r="G40" s="79" t="s">
        <v>8</v>
      </c>
    </row>
    <row r="41" spans="1:8" x14ac:dyDescent="0.2">
      <c r="A41" s="1" t="s">
        <v>80</v>
      </c>
      <c r="B41" s="64">
        <v>190</v>
      </c>
      <c r="C41" s="80">
        <v>2621</v>
      </c>
      <c r="D41" s="90">
        <f t="shared" si="2"/>
        <v>0.14587600000000001</v>
      </c>
      <c r="E41" s="3">
        <f>ROUND(C41*D41,0)</f>
        <v>382</v>
      </c>
      <c r="F41" s="78">
        <f>-E41</f>
        <v>-382</v>
      </c>
      <c r="G41" s="79" t="s">
        <v>8</v>
      </c>
    </row>
    <row r="42" spans="1:8" x14ac:dyDescent="0.2">
      <c r="A42" s="6" t="s">
        <v>52</v>
      </c>
      <c r="B42" s="64">
        <v>190</v>
      </c>
      <c r="C42" s="80">
        <v>4059466</v>
      </c>
      <c r="D42" s="90">
        <f t="shared" si="2"/>
        <v>0.14587600000000001</v>
      </c>
      <c r="E42" s="3">
        <f>ROUND(C42*D42,0)</f>
        <v>592179</v>
      </c>
      <c r="F42" s="78">
        <f t="shared" ref="F42:F46" si="4">-E42</f>
        <v>-592179</v>
      </c>
      <c r="G42" s="79" t="s">
        <v>8</v>
      </c>
    </row>
    <row r="43" spans="1:8" x14ac:dyDescent="0.2">
      <c r="A43" s="6" t="s">
        <v>95</v>
      </c>
      <c r="B43" s="64">
        <v>190</v>
      </c>
      <c r="C43" s="80">
        <v>1567260</v>
      </c>
      <c r="D43" s="90">
        <f t="shared" si="2"/>
        <v>0.14587600000000001</v>
      </c>
      <c r="E43" s="3">
        <f>ROUND(C43*D43,0)</f>
        <v>228626</v>
      </c>
      <c r="F43" s="78">
        <f t="shared" ref="F43" si="5">-E43</f>
        <v>-228626</v>
      </c>
      <c r="G43" s="79" t="s">
        <v>8</v>
      </c>
    </row>
    <row r="44" spans="1:8" x14ac:dyDescent="0.2">
      <c r="A44" s="6" t="s">
        <v>95</v>
      </c>
      <c r="B44" s="64">
        <v>190</v>
      </c>
      <c r="C44" s="80">
        <v>32976</v>
      </c>
      <c r="D44" s="90">
        <f t="shared" si="2"/>
        <v>0.14587600000000001</v>
      </c>
      <c r="E44" s="3">
        <f>ROUND(C44*D44,0)</f>
        <v>4810</v>
      </c>
      <c r="F44" s="78">
        <f t="shared" ref="F44" si="6">-E44</f>
        <v>-4810</v>
      </c>
      <c r="G44" s="79" t="s">
        <v>8</v>
      </c>
    </row>
    <row r="45" spans="1:8" x14ac:dyDescent="0.2">
      <c r="A45" s="6" t="s">
        <v>50</v>
      </c>
      <c r="B45" s="64">
        <v>190</v>
      </c>
      <c r="C45" s="80">
        <v>70447</v>
      </c>
      <c r="D45" s="90">
        <f t="shared" si="2"/>
        <v>0.14587600000000001</v>
      </c>
      <c r="E45" s="3">
        <f>ROUND(C45*D45,0)</f>
        <v>10277</v>
      </c>
      <c r="F45" s="78">
        <f t="shared" si="4"/>
        <v>-10277</v>
      </c>
      <c r="G45" s="79" t="s">
        <v>8</v>
      </c>
    </row>
    <row r="46" spans="1:8" x14ac:dyDescent="0.2">
      <c r="A46" s="6" t="s">
        <v>51</v>
      </c>
      <c r="B46" s="64">
        <v>190</v>
      </c>
      <c r="C46" s="80">
        <v>12294</v>
      </c>
      <c r="D46" s="90">
        <f t="shared" si="2"/>
        <v>0.14587600000000001</v>
      </c>
      <c r="E46" s="3">
        <f>ROUND(C46*D46,0)</f>
        <v>1793</v>
      </c>
      <c r="F46" s="78">
        <f t="shared" si="4"/>
        <v>-1793</v>
      </c>
      <c r="G46" s="79" t="s">
        <v>8</v>
      </c>
    </row>
    <row r="47" spans="1:8" ht="13.5" thickBot="1" x14ac:dyDescent="0.25">
      <c r="A47" s="6" t="s">
        <v>41</v>
      </c>
      <c r="B47" s="64"/>
      <c r="C47" s="81">
        <f>SUBTOTAL(9,C11:C46)</f>
        <v>11682899</v>
      </c>
      <c r="D47" s="90"/>
      <c r="E47" s="81">
        <f t="shared" ref="E47:F47" si="7">SUBTOTAL(9,E11:E46)</f>
        <v>2171774</v>
      </c>
      <c r="F47" s="88">
        <f t="shared" si="7"/>
        <v>-2171774</v>
      </c>
      <c r="G47" s="2" t="s">
        <v>87</v>
      </c>
      <c r="H47" s="2"/>
    </row>
    <row r="48" spans="1:8" ht="13.5" thickTop="1" x14ac:dyDescent="0.2">
      <c r="A48" s="7"/>
      <c r="B48" s="64"/>
      <c r="C48" s="80"/>
      <c r="D48" s="90"/>
      <c r="E48" s="3"/>
      <c r="F48" s="78"/>
      <c r="G48" s="79"/>
    </row>
    <row r="49" spans="1:8" x14ac:dyDescent="0.2">
      <c r="A49" s="6" t="s">
        <v>88</v>
      </c>
      <c r="B49" s="64">
        <v>282</v>
      </c>
      <c r="C49" s="80">
        <v>2137332</v>
      </c>
      <c r="D49" s="90">
        <f t="shared" ref="D49:D56" si="8">+$D$65</f>
        <v>0.14587600000000001</v>
      </c>
      <c r="E49" s="3">
        <f>ROUND(C49*D49,0)</f>
        <v>311785</v>
      </c>
      <c r="F49" s="78">
        <f t="shared" ref="F49" si="9">-E49</f>
        <v>-311785</v>
      </c>
      <c r="G49" s="79" t="s">
        <v>8</v>
      </c>
    </row>
    <row r="50" spans="1:8" x14ac:dyDescent="0.2">
      <c r="A50" s="6" t="s">
        <v>89</v>
      </c>
      <c r="B50" s="64">
        <v>282</v>
      </c>
      <c r="C50" s="80">
        <v>9989749</v>
      </c>
      <c r="D50" s="90">
        <f t="shared" si="8"/>
        <v>0.14587600000000001</v>
      </c>
      <c r="E50" s="3">
        <f>ROUND(C50*D50,0)</f>
        <v>1457265</v>
      </c>
      <c r="F50" s="78">
        <f t="shared" ref="F50" si="10">-E50</f>
        <v>-1457265</v>
      </c>
      <c r="G50" s="79" t="s">
        <v>8</v>
      </c>
    </row>
    <row r="51" spans="1:8" x14ac:dyDescent="0.2">
      <c r="A51" s="6" t="s">
        <v>90</v>
      </c>
      <c r="B51" s="64">
        <v>282</v>
      </c>
      <c r="C51" s="80">
        <v>-5873054</v>
      </c>
      <c r="D51" s="90">
        <f t="shared" si="8"/>
        <v>0.14587600000000001</v>
      </c>
      <c r="E51" s="3">
        <f>ROUND(C51*D51,0)</f>
        <v>-856738</v>
      </c>
      <c r="F51" s="78">
        <f t="shared" ref="F51:F53" si="11">-E51</f>
        <v>856738</v>
      </c>
      <c r="G51" s="79" t="s">
        <v>8</v>
      </c>
    </row>
    <row r="52" spans="1:8" x14ac:dyDescent="0.2">
      <c r="A52" s="6" t="s">
        <v>92</v>
      </c>
      <c r="B52" s="64">
        <v>282</v>
      </c>
      <c r="C52" s="80">
        <v>6215</v>
      </c>
      <c r="D52" s="90">
        <f t="shared" si="8"/>
        <v>0.14587600000000001</v>
      </c>
      <c r="E52" s="3">
        <f>ROUND(C52*D52,0)</f>
        <v>907</v>
      </c>
      <c r="F52" s="78">
        <f t="shared" si="11"/>
        <v>-907</v>
      </c>
      <c r="G52" s="79" t="s">
        <v>8</v>
      </c>
    </row>
    <row r="53" spans="1:8" x14ac:dyDescent="0.2">
      <c r="A53" s="6" t="s">
        <v>93</v>
      </c>
      <c r="B53" s="64">
        <v>282</v>
      </c>
      <c r="C53" s="80">
        <v>-168476</v>
      </c>
      <c r="D53" s="90">
        <f t="shared" si="8"/>
        <v>0.14587600000000001</v>
      </c>
      <c r="E53" s="3">
        <f>ROUND(C53*D53,0)</f>
        <v>-24577</v>
      </c>
      <c r="F53" s="78">
        <f t="shared" si="11"/>
        <v>24577</v>
      </c>
      <c r="G53" s="79" t="s">
        <v>8</v>
      </c>
    </row>
    <row r="54" spans="1:8" x14ac:dyDescent="0.2">
      <c r="A54" s="6" t="s">
        <v>91</v>
      </c>
      <c r="B54" s="64">
        <v>282</v>
      </c>
      <c r="C54" s="80">
        <v>-195622906.39000002</v>
      </c>
      <c r="D54" s="90">
        <f t="shared" si="8"/>
        <v>0.14587600000000001</v>
      </c>
      <c r="E54" s="3">
        <f>ROUND(C54*D54,0)</f>
        <v>-28536687</v>
      </c>
      <c r="F54" s="78">
        <f t="shared" ref="F54" si="12">-E54</f>
        <v>28536687</v>
      </c>
      <c r="G54" s="79" t="s">
        <v>8</v>
      </c>
    </row>
    <row r="55" spans="1:8" x14ac:dyDescent="0.2">
      <c r="A55" s="6" t="s">
        <v>83</v>
      </c>
      <c r="B55" s="64">
        <v>282</v>
      </c>
      <c r="C55" s="80">
        <v>-72375</v>
      </c>
      <c r="D55" s="90">
        <f t="shared" si="8"/>
        <v>0.14587600000000001</v>
      </c>
      <c r="E55" s="3">
        <f>ROUND(C55*D55,0)</f>
        <v>-10558</v>
      </c>
      <c r="F55" s="78">
        <f t="shared" ref="F55:F56" si="13">-E55</f>
        <v>10558</v>
      </c>
      <c r="G55" s="79" t="s">
        <v>8</v>
      </c>
    </row>
    <row r="56" spans="1:8" x14ac:dyDescent="0.2">
      <c r="A56" s="6" t="s">
        <v>84</v>
      </c>
      <c r="B56" s="64">
        <v>282</v>
      </c>
      <c r="C56" s="80">
        <v>4668</v>
      </c>
      <c r="D56" s="90">
        <f t="shared" si="8"/>
        <v>0.14587600000000001</v>
      </c>
      <c r="E56" s="3">
        <f>ROUND(C56*D56,0)</f>
        <v>681</v>
      </c>
      <c r="F56" s="78">
        <f t="shared" si="13"/>
        <v>-681</v>
      </c>
      <c r="G56" s="79" t="s">
        <v>8</v>
      </c>
    </row>
    <row r="57" spans="1:8" ht="13.5" thickBot="1" x14ac:dyDescent="0.25">
      <c r="A57" s="6" t="s">
        <v>42</v>
      </c>
      <c r="B57" s="64"/>
      <c r="C57" s="81">
        <f>SUBTOTAL(9,C49:C56)</f>
        <v>-189598847.39000002</v>
      </c>
      <c r="D57" s="90"/>
      <c r="E57" s="81">
        <f>SUBTOTAL(9,E49:E56)</f>
        <v>-27657922</v>
      </c>
      <c r="F57" s="88">
        <f>SUBTOTAL(9,F49:F56)</f>
        <v>27657922</v>
      </c>
      <c r="G57" s="2" t="s">
        <v>87</v>
      </c>
      <c r="H57" s="2"/>
    </row>
    <row r="58" spans="1:8" ht="13.5" thickTop="1" x14ac:dyDescent="0.2">
      <c r="A58" s="7"/>
      <c r="B58" s="64"/>
      <c r="C58" s="82"/>
      <c r="D58" s="90"/>
      <c r="E58" s="82"/>
      <c r="F58" s="82"/>
      <c r="G58" s="79"/>
      <c r="H58" s="2"/>
    </row>
    <row r="59" spans="1:8" x14ac:dyDescent="0.2">
      <c r="A59" s="6" t="s">
        <v>44</v>
      </c>
      <c r="B59" s="64">
        <v>283</v>
      </c>
      <c r="C59" s="82">
        <v>-160158</v>
      </c>
      <c r="D59" s="90">
        <f>+D65</f>
        <v>0.14587600000000001</v>
      </c>
      <c r="E59" s="3">
        <f>ROUND(C59*D59,0)</f>
        <v>-23363</v>
      </c>
      <c r="F59" s="82">
        <f>-E59</f>
        <v>23363</v>
      </c>
      <c r="G59" s="79" t="s">
        <v>8</v>
      </c>
      <c r="H59" s="2"/>
    </row>
    <row r="60" spans="1:8" x14ac:dyDescent="0.2">
      <c r="A60" s="6" t="s">
        <v>45</v>
      </c>
      <c r="B60" s="64">
        <v>283</v>
      </c>
      <c r="C60" s="82">
        <v>-63199</v>
      </c>
      <c r="D60" s="90">
        <f>+D65</f>
        <v>0.14587600000000001</v>
      </c>
      <c r="E60" s="3">
        <f>ROUND(C60*D60,0)</f>
        <v>-9219</v>
      </c>
      <c r="F60" s="82">
        <f t="shared" ref="F60:F64" si="14">-E60</f>
        <v>9219</v>
      </c>
      <c r="G60" s="79" t="s">
        <v>8</v>
      </c>
      <c r="H60" s="2"/>
    </row>
    <row r="61" spans="1:8" x14ac:dyDescent="0.2">
      <c r="A61" s="6" t="s">
        <v>46</v>
      </c>
      <c r="B61" s="64">
        <v>283</v>
      </c>
      <c r="C61" s="82">
        <v>-68195</v>
      </c>
      <c r="D61" s="90">
        <f>+D65</f>
        <v>0.14587600000000001</v>
      </c>
      <c r="E61" s="3">
        <f>ROUND(C61*D61,0)</f>
        <v>-9948</v>
      </c>
      <c r="F61" s="82">
        <f t="shared" si="14"/>
        <v>9948</v>
      </c>
      <c r="G61" s="79" t="s">
        <v>8</v>
      </c>
      <c r="H61" s="2"/>
    </row>
    <row r="62" spans="1:8" x14ac:dyDescent="0.2">
      <c r="A62" s="6" t="s">
        <v>47</v>
      </c>
      <c r="B62" s="64">
        <v>283</v>
      </c>
      <c r="C62" s="82">
        <v>-230854</v>
      </c>
      <c r="D62" s="90">
        <f>+D65</f>
        <v>0.14587600000000001</v>
      </c>
      <c r="E62" s="3">
        <f>ROUND(C62*D62,0)</f>
        <v>-33676</v>
      </c>
      <c r="F62" s="82">
        <f t="shared" si="14"/>
        <v>33676</v>
      </c>
      <c r="G62" s="79" t="s">
        <v>8</v>
      </c>
      <c r="H62" s="2"/>
    </row>
    <row r="63" spans="1:8" x14ac:dyDescent="0.2">
      <c r="A63" s="6" t="s">
        <v>48</v>
      </c>
      <c r="B63" s="64">
        <v>283</v>
      </c>
      <c r="C63" s="82">
        <v>-373</v>
      </c>
      <c r="D63" s="90">
        <f>+D65</f>
        <v>0.14587600000000001</v>
      </c>
      <c r="E63" s="3">
        <f>ROUND(C63*D63,0)</f>
        <v>-54</v>
      </c>
      <c r="F63" s="82">
        <f t="shared" si="14"/>
        <v>54</v>
      </c>
      <c r="G63" s="79" t="s">
        <v>8</v>
      </c>
      <c r="H63" s="2"/>
    </row>
    <row r="64" spans="1:8" x14ac:dyDescent="0.2">
      <c r="A64" s="6" t="s">
        <v>49</v>
      </c>
      <c r="B64" s="64">
        <v>283</v>
      </c>
      <c r="C64" s="80">
        <v>-5069</v>
      </c>
      <c r="D64" s="90">
        <f>+D65</f>
        <v>0.14587600000000001</v>
      </c>
      <c r="E64" s="3">
        <f>ROUND(C64*D64,0)</f>
        <v>-739</v>
      </c>
      <c r="F64" s="82">
        <f t="shared" si="14"/>
        <v>739</v>
      </c>
      <c r="G64" s="79" t="s">
        <v>8</v>
      </c>
    </row>
    <row r="65" spans="1:8" ht="13.5" thickBot="1" x14ac:dyDescent="0.25">
      <c r="A65" s="6" t="s">
        <v>81</v>
      </c>
      <c r="B65" s="64"/>
      <c r="C65" s="83">
        <f>SUBTOTAL(9,C59:C64)</f>
        <v>-527848</v>
      </c>
      <c r="D65" s="90">
        <f>ROUND(E5/E6,6)</f>
        <v>0.14587600000000001</v>
      </c>
      <c r="E65" s="83">
        <f t="shared" ref="E65:F65" si="15">SUBTOTAL(9,E59:E64)</f>
        <v>-76999</v>
      </c>
      <c r="F65" s="87">
        <f t="shared" si="15"/>
        <v>76999</v>
      </c>
      <c r="G65" s="2" t="s">
        <v>87</v>
      </c>
      <c r="H65" s="2"/>
    </row>
    <row r="66" spans="1:8" ht="13.5" thickTop="1" x14ac:dyDescent="0.2">
      <c r="G66" s="2"/>
    </row>
    <row r="67" spans="1:8" x14ac:dyDescent="0.2">
      <c r="F67" s="89">
        <f>+F65+F57+F47</f>
        <v>25563147</v>
      </c>
      <c r="G67" s="2"/>
    </row>
    <row r="68" spans="1:8" x14ac:dyDescent="0.2">
      <c r="F68" s="69" t="s">
        <v>101</v>
      </c>
    </row>
  </sheetData>
  <pageMargins left="0.7" right="0.7" top="0.75" bottom="0.75" header="0.3" footer="0.3"/>
  <pageSetup scale="99" firstPageNumber="2" fitToHeight="0" orientation="landscape" useFirstPageNumber="1" r:id="rId1"/>
  <headerFooter>
    <oddFooter>&amp;C&amp;"Arial,Regular"&amp;10Page 7.6.&amp;P</oddFooter>
  </headerFooter>
  <ignoredErrors>
    <ignoredError sqref="D65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2020-04-01T07:00:00+00:00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1B563EC-FB9B-4F0C-8776-0358C0988231}"/>
</file>

<file path=customXml/itemProps2.xml><?xml version="1.0" encoding="utf-8"?>
<ds:datastoreItem xmlns:ds="http://schemas.openxmlformats.org/officeDocument/2006/customXml" ds:itemID="{71919C12-B634-414C-8A1E-73FEA5096406}"/>
</file>

<file path=customXml/itemProps3.xml><?xml version="1.0" encoding="utf-8"?>
<ds:datastoreItem xmlns:ds="http://schemas.openxmlformats.org/officeDocument/2006/customXml" ds:itemID="{91EB2232-3DA5-4DB9-B205-3286F1F240D3}"/>
</file>

<file path=customXml/itemProps4.xml><?xml version="1.0" encoding="utf-8"?>
<ds:datastoreItem xmlns:ds="http://schemas.openxmlformats.org/officeDocument/2006/customXml" ds:itemID="{4B1E8573-E5DE-4415-BDD8-1E00E753D8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Page 7.6</vt:lpstr>
      <vt:lpstr>Page 7.6.1</vt:lpstr>
      <vt:lpstr>Page 7.6.2 - 7.6.3</vt:lpstr>
      <vt:lpstr>'Page 7.6'!Print_Area</vt:lpstr>
      <vt:lpstr>'Page 7.6.2 - 7.6.3'!Print_Titles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2020-03-27T17:51:14Z</dcterms:created>
  <dcterms:modified xsi:type="dcterms:W3CDTF">2020-03-27T17:51:39Z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