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585"/>
  </bookViews>
  <sheets>
    <sheet name="Page 8.2" sheetId="1" r:id="rId1"/>
    <sheet name="Page 8.2.1" sheetId="2" r:id="rId2"/>
    <sheet name="Page 8.2.2" sheetId="3" r:id="rId3"/>
    <sheet name="Page 8.2.3" sheetId="4" r:id="rId4"/>
    <sheet name="Page 8.2.4" sheetId="5" r:id="rId5"/>
    <sheet name="Page 8.2.5 - REDACTED" sheetId="6" r:id="rId6"/>
    <sheet name="Page 8.2.6" sheetId="7" r:id="rId7"/>
    <sheet name="Page 8.2.7" sheetId="8" r:id="rId8"/>
    <sheet name="Page 8.2.8" sheetId="9" r:id="rId9"/>
  </sheets>
  <externalReferences>
    <externalReference r:id="rId10"/>
    <externalReference r:id="rId11"/>
    <externalReference r:id="rId12"/>
    <externalReference r:id="rId13"/>
  </externalReferences>
  <definedNames>
    <definedName name="________________________OM1" localSheetId="2" hidden="1">{#N/A,#N/A,FALSE,"Summary";#N/A,#N/A,FALSE,"SmPlants";#N/A,#N/A,FALSE,"Utah";#N/A,#N/A,FALSE,"Idaho";#N/A,#N/A,FALSE,"Lewis River";#N/A,#N/A,FALSE,"NrthUmpq";#N/A,#N/A,FALSE,"KlamRog"}</definedName>
    <definedName name="________________________OM1" localSheetId="6" hidden="1">{#N/A,#N/A,FALSE,"Summary";#N/A,#N/A,FALSE,"SmPlants";#N/A,#N/A,FALSE,"Utah";#N/A,#N/A,FALSE,"Idaho";#N/A,#N/A,FALSE,"Lewis River";#N/A,#N/A,FALSE,"NrthUmpq";#N/A,#N/A,FALSE,"KlamRog"}</definedName>
    <definedName name="________________________OM1" localSheetId="8"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localSheetId="6" hidden="1">{#N/A,#N/A,FALSE,"Summary";#N/A,#N/A,FALSE,"SmPlants";#N/A,#N/A,FALSE,"Utah";#N/A,#N/A,FALSE,"Idaho";#N/A,#N/A,FALSE,"Lewis River";#N/A,#N/A,FALSE,"NrthUmpq";#N/A,#N/A,FALSE,"KlamRog"}</definedName>
    <definedName name="______________________OM1" localSheetId="8"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localSheetId="6" hidden="1">{#N/A,#N/A,FALSE,"Summary";#N/A,#N/A,FALSE,"SmPlants";#N/A,#N/A,FALSE,"Utah";#N/A,#N/A,FALSE,"Idaho";#N/A,#N/A,FALSE,"Lewis River";#N/A,#N/A,FALSE,"NrthUmpq";#N/A,#N/A,FALSE,"KlamRog"}</definedName>
    <definedName name="____________________OM1" localSheetId="8"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localSheetId="6" hidden="1">{#N/A,#N/A,FALSE,"Summary";#N/A,#N/A,FALSE,"SmPlants";#N/A,#N/A,FALSE,"Utah";#N/A,#N/A,FALSE,"Idaho";#N/A,#N/A,FALSE,"Lewis River";#N/A,#N/A,FALSE,"NrthUmpq";#N/A,#N/A,FALSE,"KlamRog"}</definedName>
    <definedName name="___________________OM1" localSheetId="8"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localSheetId="6" hidden="1">{#N/A,#N/A,FALSE,"Summary";#N/A,#N/A,FALSE,"SmPlants";#N/A,#N/A,FALSE,"Utah";#N/A,#N/A,FALSE,"Idaho";#N/A,#N/A,FALSE,"Lewis River";#N/A,#N/A,FALSE,"NrthUmpq";#N/A,#N/A,FALSE,"KlamRog"}</definedName>
    <definedName name="_________________OM1" localSheetId="8"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localSheetId="6" hidden="1">{#N/A,#N/A,FALSE,"Summary";#N/A,#N/A,FALSE,"SmPlants";#N/A,#N/A,FALSE,"Utah";#N/A,#N/A,FALSE,"Idaho";#N/A,#N/A,FALSE,"Lewis River";#N/A,#N/A,FALSE,"NrthUmpq";#N/A,#N/A,FALSE,"KlamRog"}</definedName>
    <definedName name="______________OM1" localSheetId="8"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localSheetId="6" hidden="1">{#N/A,#N/A,FALSE,"Summary";#N/A,#N/A,FALSE,"SmPlants";#N/A,#N/A,FALSE,"Utah";#N/A,#N/A,FALSE,"Idaho";#N/A,#N/A,FALSE,"Lewis River";#N/A,#N/A,FALSE,"NrthUmpq";#N/A,#N/A,FALSE,"KlamRog"}</definedName>
    <definedName name="____________OM1" localSheetId="8"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localSheetId="6" hidden="1">{#N/A,#N/A,FALSE,"Summary";#N/A,#N/A,FALSE,"SmPlants";#N/A,#N/A,FALSE,"Utah";#N/A,#N/A,FALSE,"Idaho";#N/A,#N/A,FALSE,"Lewis River";#N/A,#N/A,FALSE,"NrthUmpq";#N/A,#N/A,FALSE,"KlamRog"}</definedName>
    <definedName name="___________OM1" localSheetId="8"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localSheetId="6" hidden="1">{"PRINT",#N/A,TRUE,"APPA";"PRINT",#N/A,TRUE,"APS";"PRINT",#N/A,TRUE,"BHPL";"PRINT",#N/A,TRUE,"BHPL2";"PRINT",#N/A,TRUE,"CDWR";"PRINT",#N/A,TRUE,"EWEB";"PRINT",#N/A,TRUE,"LADWP";"PRINT",#N/A,TRUE,"NEVBASE"}</definedName>
    <definedName name="_________j1" localSheetId="8"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localSheetId="6" hidden="1">{"PRINT",#N/A,TRUE,"APPA";"PRINT",#N/A,TRUE,"APS";"PRINT",#N/A,TRUE,"BHPL";"PRINT",#N/A,TRUE,"BHPL2";"PRINT",#N/A,TRUE,"CDWR";"PRINT",#N/A,TRUE,"EWEB";"PRINT",#N/A,TRUE,"LADWP";"PRINT",#N/A,TRUE,"NEVBASE"}</definedName>
    <definedName name="_________j2" localSheetId="8"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localSheetId="6" hidden="1">{"PRINT",#N/A,TRUE,"APPA";"PRINT",#N/A,TRUE,"APS";"PRINT",#N/A,TRUE,"BHPL";"PRINT",#N/A,TRUE,"BHPL2";"PRINT",#N/A,TRUE,"CDWR";"PRINT",#N/A,TRUE,"EWEB";"PRINT",#N/A,TRUE,"LADWP";"PRINT",#N/A,TRUE,"NEVBASE"}</definedName>
    <definedName name="_________j3" localSheetId="8"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localSheetId="6" hidden="1">{"PRINT",#N/A,TRUE,"APPA";"PRINT",#N/A,TRUE,"APS";"PRINT",#N/A,TRUE,"BHPL";"PRINT",#N/A,TRUE,"BHPL2";"PRINT",#N/A,TRUE,"CDWR";"PRINT",#N/A,TRUE,"EWEB";"PRINT",#N/A,TRUE,"LADWP";"PRINT",#N/A,TRUE,"NEVBASE"}</definedName>
    <definedName name="_________j4" localSheetId="8"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localSheetId="6" hidden="1">{"PRINT",#N/A,TRUE,"APPA";"PRINT",#N/A,TRUE,"APS";"PRINT",#N/A,TRUE,"BHPL";"PRINT",#N/A,TRUE,"BHPL2";"PRINT",#N/A,TRUE,"CDWR";"PRINT",#N/A,TRUE,"EWEB";"PRINT",#N/A,TRUE,"LADWP";"PRINT",#N/A,TRUE,"NEVBASE"}</definedName>
    <definedName name="_________j5" localSheetId="8"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localSheetId="6" hidden="1">{#N/A,#N/A,FALSE,"Summary";#N/A,#N/A,FALSE,"SmPlants";#N/A,#N/A,FALSE,"Utah";#N/A,#N/A,FALSE,"Idaho";#N/A,#N/A,FALSE,"Lewis River";#N/A,#N/A,FALSE,"NrthUmpq";#N/A,#N/A,FALSE,"KlamRog"}</definedName>
    <definedName name="_________OM1" localSheetId="8"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localSheetId="6" hidden="1">{"PRINT",#N/A,TRUE,"APPA";"PRINT",#N/A,TRUE,"APS";"PRINT",#N/A,TRUE,"BHPL";"PRINT",#N/A,TRUE,"BHPL2";"PRINT",#N/A,TRUE,"CDWR";"PRINT",#N/A,TRUE,"EWEB";"PRINT",#N/A,TRUE,"LADWP";"PRINT",#N/A,TRUE,"NEVBASE"}</definedName>
    <definedName name="_______j1" localSheetId="8"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localSheetId="6" hidden="1">{"PRINT",#N/A,TRUE,"APPA";"PRINT",#N/A,TRUE,"APS";"PRINT",#N/A,TRUE,"BHPL";"PRINT",#N/A,TRUE,"BHPL2";"PRINT",#N/A,TRUE,"CDWR";"PRINT",#N/A,TRUE,"EWEB";"PRINT",#N/A,TRUE,"LADWP";"PRINT",#N/A,TRUE,"NEVBASE"}</definedName>
    <definedName name="_______j2" localSheetId="8"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localSheetId="6" hidden="1">{"PRINT",#N/A,TRUE,"APPA";"PRINT",#N/A,TRUE,"APS";"PRINT",#N/A,TRUE,"BHPL";"PRINT",#N/A,TRUE,"BHPL2";"PRINT",#N/A,TRUE,"CDWR";"PRINT",#N/A,TRUE,"EWEB";"PRINT",#N/A,TRUE,"LADWP";"PRINT",#N/A,TRUE,"NEVBASE"}</definedName>
    <definedName name="_______j3" localSheetId="8"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localSheetId="6" hidden="1">{"PRINT",#N/A,TRUE,"APPA";"PRINT",#N/A,TRUE,"APS";"PRINT",#N/A,TRUE,"BHPL";"PRINT",#N/A,TRUE,"BHPL2";"PRINT",#N/A,TRUE,"CDWR";"PRINT",#N/A,TRUE,"EWEB";"PRINT",#N/A,TRUE,"LADWP";"PRINT",#N/A,TRUE,"NEVBASE"}</definedName>
    <definedName name="_______j4" localSheetId="8"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localSheetId="6" hidden="1">{"PRINT",#N/A,TRUE,"APPA";"PRINT",#N/A,TRUE,"APS";"PRINT",#N/A,TRUE,"BHPL";"PRINT",#N/A,TRUE,"BHPL2";"PRINT",#N/A,TRUE,"CDWR";"PRINT",#N/A,TRUE,"EWEB";"PRINT",#N/A,TRUE,"LADWP";"PRINT",#N/A,TRUE,"NEVBASE"}</definedName>
    <definedName name="_______j5" localSheetId="8"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localSheetId="6" hidden="1">{#N/A,#N/A,FALSE,"Summary";#N/A,#N/A,FALSE,"SmPlants";#N/A,#N/A,FALSE,"Utah";#N/A,#N/A,FALSE,"Idaho";#N/A,#N/A,FALSE,"Lewis River";#N/A,#N/A,FALSE,"NrthUmpq";#N/A,#N/A,FALSE,"KlamRog"}</definedName>
    <definedName name="_______OM1" localSheetId="8"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localSheetId="6" hidden="1">{"PRINT",#N/A,TRUE,"APPA";"PRINT",#N/A,TRUE,"APS";"PRINT",#N/A,TRUE,"BHPL";"PRINT",#N/A,TRUE,"BHPL2";"PRINT",#N/A,TRUE,"CDWR";"PRINT",#N/A,TRUE,"EWEB";"PRINT",#N/A,TRUE,"LADWP";"PRINT",#N/A,TRUE,"NEVBASE"}</definedName>
    <definedName name="______j1" localSheetId="8"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localSheetId="6" hidden="1">{"PRINT",#N/A,TRUE,"APPA";"PRINT",#N/A,TRUE,"APS";"PRINT",#N/A,TRUE,"BHPL";"PRINT",#N/A,TRUE,"BHPL2";"PRINT",#N/A,TRUE,"CDWR";"PRINT",#N/A,TRUE,"EWEB";"PRINT",#N/A,TRUE,"LADWP";"PRINT",#N/A,TRUE,"NEVBASE"}</definedName>
    <definedName name="______j2" localSheetId="8"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localSheetId="6" hidden="1">{"PRINT",#N/A,TRUE,"APPA";"PRINT",#N/A,TRUE,"APS";"PRINT",#N/A,TRUE,"BHPL";"PRINT",#N/A,TRUE,"BHPL2";"PRINT",#N/A,TRUE,"CDWR";"PRINT",#N/A,TRUE,"EWEB";"PRINT",#N/A,TRUE,"LADWP";"PRINT",#N/A,TRUE,"NEVBASE"}</definedName>
    <definedName name="______j3" localSheetId="8"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localSheetId="6" hidden="1">{"PRINT",#N/A,TRUE,"APPA";"PRINT",#N/A,TRUE,"APS";"PRINT",#N/A,TRUE,"BHPL";"PRINT",#N/A,TRUE,"BHPL2";"PRINT",#N/A,TRUE,"CDWR";"PRINT",#N/A,TRUE,"EWEB";"PRINT",#N/A,TRUE,"LADWP";"PRINT",#N/A,TRUE,"NEVBASE"}</definedName>
    <definedName name="______j4" localSheetId="8"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localSheetId="6" hidden="1">{"PRINT",#N/A,TRUE,"APPA";"PRINT",#N/A,TRUE,"APS";"PRINT",#N/A,TRUE,"BHPL";"PRINT",#N/A,TRUE,"BHPL2";"PRINT",#N/A,TRUE,"CDWR";"PRINT",#N/A,TRUE,"EWEB";"PRINT",#N/A,TRUE,"LADWP";"PRINT",#N/A,TRUE,"NEVBASE"}</definedName>
    <definedName name="______j5" localSheetId="8"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localSheetId="6" hidden="1">{#N/A,#N/A,FALSE,"Summary";#N/A,#N/A,FALSE,"SmPlants";#N/A,#N/A,FALSE,"Utah";#N/A,#N/A,FALSE,"Idaho";#N/A,#N/A,FALSE,"Lewis River";#N/A,#N/A,FALSE,"NrthUmpq";#N/A,#N/A,FALSE,"KlamRog"}</definedName>
    <definedName name="______OM1" localSheetId="8"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localSheetId="6" hidden="1">{"PRINT",#N/A,TRUE,"APPA";"PRINT",#N/A,TRUE,"APS";"PRINT",#N/A,TRUE,"BHPL";"PRINT",#N/A,TRUE,"BHPL2";"PRINT",#N/A,TRUE,"CDWR";"PRINT",#N/A,TRUE,"EWEB";"PRINT",#N/A,TRUE,"LADWP";"PRINT",#N/A,TRUE,"NEVBASE"}</definedName>
    <definedName name="_____j1" localSheetId="8"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localSheetId="6" hidden="1">{"PRINT",#N/A,TRUE,"APPA";"PRINT",#N/A,TRUE,"APS";"PRINT",#N/A,TRUE,"BHPL";"PRINT",#N/A,TRUE,"BHPL2";"PRINT",#N/A,TRUE,"CDWR";"PRINT",#N/A,TRUE,"EWEB";"PRINT",#N/A,TRUE,"LADWP";"PRINT",#N/A,TRUE,"NEVBASE"}</definedName>
    <definedName name="_____j2" localSheetId="8"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localSheetId="6" hidden="1">{"PRINT",#N/A,TRUE,"APPA";"PRINT",#N/A,TRUE,"APS";"PRINT",#N/A,TRUE,"BHPL";"PRINT",#N/A,TRUE,"BHPL2";"PRINT",#N/A,TRUE,"CDWR";"PRINT",#N/A,TRUE,"EWEB";"PRINT",#N/A,TRUE,"LADWP";"PRINT",#N/A,TRUE,"NEVBASE"}</definedName>
    <definedName name="_____j3" localSheetId="8"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localSheetId="6" hidden="1">{"PRINT",#N/A,TRUE,"APPA";"PRINT",#N/A,TRUE,"APS";"PRINT",#N/A,TRUE,"BHPL";"PRINT",#N/A,TRUE,"BHPL2";"PRINT",#N/A,TRUE,"CDWR";"PRINT",#N/A,TRUE,"EWEB";"PRINT",#N/A,TRUE,"LADWP";"PRINT",#N/A,TRUE,"NEVBASE"}</definedName>
    <definedName name="_____j4" localSheetId="8"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localSheetId="6" hidden="1">{"PRINT",#N/A,TRUE,"APPA";"PRINT",#N/A,TRUE,"APS";"PRINT",#N/A,TRUE,"BHPL";"PRINT",#N/A,TRUE,"BHPL2";"PRINT",#N/A,TRUE,"CDWR";"PRINT",#N/A,TRUE,"EWEB";"PRINT",#N/A,TRUE,"LADWP";"PRINT",#N/A,TRUE,"NEVBASE"}</definedName>
    <definedName name="_____j5" localSheetId="8"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localSheetId="6" hidden="1">{#N/A,#N/A,FALSE,"Summary";#N/A,#N/A,FALSE,"SmPlants";#N/A,#N/A,FALSE,"Utah";#N/A,#N/A,FALSE,"Idaho";#N/A,#N/A,FALSE,"Lewis River";#N/A,#N/A,FALSE,"NrthUmpq";#N/A,#N/A,FALSE,"KlamRog"}</definedName>
    <definedName name="_____OM1" localSheetId="8"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localSheetId="6" hidden="1">{"PRINT",#N/A,TRUE,"APPA";"PRINT",#N/A,TRUE,"APS";"PRINT",#N/A,TRUE,"BHPL";"PRINT",#N/A,TRUE,"BHPL2";"PRINT",#N/A,TRUE,"CDWR";"PRINT",#N/A,TRUE,"EWEB";"PRINT",#N/A,TRUE,"LADWP";"PRINT",#N/A,TRUE,"NEVBASE"}</definedName>
    <definedName name="____j1" localSheetId="8"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localSheetId="8"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localSheetId="8"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localSheetId="8"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localSheetId="8"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localSheetId="6" hidden="1">{#N/A,#N/A,FALSE,"Summary";#N/A,#N/A,FALSE,"SmPlants";#N/A,#N/A,FALSE,"Utah";#N/A,#N/A,FALSE,"Idaho";#N/A,#N/A,FALSE,"Lewis River";#N/A,#N/A,FALSE,"NrthUmpq";#N/A,#N/A,FALSE,"KlamRog"}</definedName>
    <definedName name="____OM1" localSheetId="8"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localSheetId="6" hidden="1">{"PRINT",#N/A,TRUE,"APPA";"PRINT",#N/A,TRUE,"APS";"PRINT",#N/A,TRUE,"BHPL";"PRINT",#N/A,TRUE,"BHPL2";"PRINT",#N/A,TRUE,"CDWR";"PRINT",#N/A,TRUE,"EWEB";"PRINT",#N/A,TRUE,"LADWP";"PRINT",#N/A,TRUE,"NEVBASE"}</definedName>
    <definedName name="___j1" localSheetId="8"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localSheetId="6"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localSheetId="6"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localSheetId="6"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localSheetId="6"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localSheetId="6" hidden="1">{#N/A,#N/A,FALSE,"Summary";#N/A,#N/A,FALSE,"SmPlants";#N/A,#N/A,FALSE,"Utah";#N/A,#N/A,FALSE,"Idaho";#N/A,#N/A,FALSE,"Lewis River";#N/A,#N/A,FALSE,"NrthUmpq";#N/A,#N/A,FALSE,"KlamRog"}</definedName>
    <definedName name="___OM1" localSheetId="8"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6" hidden="1">[1]Inputs!#REF!</definedName>
    <definedName name="__123Graph_A" localSheetId="7" hidden="1">[1]Inputs!#REF!</definedName>
    <definedName name="__123Graph_A" localSheetId="8" hidden="1">[1]Inputs!#REF!</definedName>
    <definedName name="__123Graph_A" hidden="1">[1]Inputs!#REF!</definedName>
    <definedName name="__123Graph_B" localSheetId="6" hidden="1">[1]Inputs!#REF!</definedName>
    <definedName name="__123Graph_B" localSheetId="7" hidden="1">[1]Inputs!#REF!</definedName>
    <definedName name="__123Graph_B" localSheetId="8" hidden="1">[1]Inputs!#REF!</definedName>
    <definedName name="__123Graph_B" hidden="1">[1]Inputs!#REF!</definedName>
    <definedName name="__123Graph_D" localSheetId="6" hidden="1">[1]Inputs!#REF!</definedName>
    <definedName name="__123Graph_D" localSheetId="7" hidden="1">[1]Inputs!#REF!</definedName>
    <definedName name="__123Graph_D" localSheetId="8"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localSheetId="6" hidden="1">{"PRINT",#N/A,TRUE,"APPA";"PRINT",#N/A,TRUE,"APS";"PRINT",#N/A,TRUE,"BHPL";"PRINT",#N/A,TRUE,"BHPL2";"PRINT",#N/A,TRUE,"CDWR";"PRINT",#N/A,TRUE,"EWEB";"PRINT",#N/A,TRUE,"LADWP";"PRINT",#N/A,TRUE,"NEVBASE"}</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localSheetId="6"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localSheetId="6"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localSheetId="6"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localSheetId="6"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localSheetId="6" hidden="1">{#N/A,#N/A,FALSE,"Summary";#N/A,#N/A,FALSE,"SmPlants";#N/A,#N/A,FALSE,"Utah";#N/A,#N/A,FALSE,"Idaho";#N/A,#N/A,FALSE,"Lewis River";#N/A,#N/A,FALSE,"NrthUmpq";#N/A,#N/A,FALSE,"KlamRog"}</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2" hidden="1">#REF!</definedName>
    <definedName name="_Fill" localSheetId="6" hidden="1">#REF!</definedName>
    <definedName name="_Fill" localSheetId="7" hidden="1">#REF!</definedName>
    <definedName name="_Fill" localSheetId="8" hidden="1">#REF!</definedName>
    <definedName name="_Fill" hidden="1">#REF!</definedName>
    <definedName name="_xlnm._FilterDatabase" localSheetId="2" hidden="1">#REF!</definedName>
    <definedName name="_xlnm._FilterDatabase" localSheetId="6" hidden="1">#REF!</definedName>
    <definedName name="_xlnm._FilterDatabase" localSheetId="7" hidden="1">#REF!</definedName>
    <definedName name="_xlnm._FilterDatabase" localSheetId="8" hidden="1">#REF!</definedName>
    <definedName name="_xlnm._FilterDatabase" hidden="1">#REF!</definedName>
    <definedName name="_j1" localSheetId="2"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localSheetId="8"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8"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8"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8"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8"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6" hidden="1">#REF!</definedName>
    <definedName name="_Key1" localSheetId="7" hidden="1">#REF!</definedName>
    <definedName name="_Key1" localSheetId="8" hidden="1">#REF!</definedName>
    <definedName name="_Key1" hidden="1">#REF!</definedName>
    <definedName name="_Key2" localSheetId="2" hidden="1">#REF!</definedName>
    <definedName name="_Key2" localSheetId="6" hidden="1">#REF!</definedName>
    <definedName name="_Key2" localSheetId="7" hidden="1">#REF!</definedName>
    <definedName name="_Key2" localSheetId="8" hidden="1">#REF!</definedName>
    <definedName name="_Key2" hidden="1">#REF!</definedName>
    <definedName name="_OM1" localSheetId="2" hidden="1">{#N/A,#N/A,FALSE,"Summary";#N/A,#N/A,FALSE,"SmPlants";#N/A,#N/A,FALSE,"Utah";#N/A,#N/A,FALSE,"Idaho";#N/A,#N/A,FALSE,"Lewis River";#N/A,#N/A,FALSE,"NrthUmpq";#N/A,#N/A,FALSE,"KlamRog"}</definedName>
    <definedName name="_OM1" localSheetId="6" hidden="1">{#N/A,#N/A,FALSE,"Summary";#N/A,#N/A,FALSE,"SmPlants";#N/A,#N/A,FALSE,"Utah";#N/A,#N/A,FALSE,"Idaho";#N/A,#N/A,FALSE,"Lewis River";#N/A,#N/A,FALSE,"NrthUmpq";#N/A,#N/A,FALSE,"KlamRog"}</definedName>
    <definedName name="_OM1" localSheetId="8"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2" hidden="1">#REF!</definedName>
    <definedName name="_Regression_Out" localSheetId="6" hidden="1">#REF!</definedName>
    <definedName name="_Regression_Out" localSheetId="7" hidden="1">#REF!</definedName>
    <definedName name="_Regression_Out" localSheetId="8" hidden="1">#REF!</definedName>
    <definedName name="_Regression_Out" hidden="1">#REF!</definedName>
    <definedName name="_Regression_X" localSheetId="2" hidden="1">#REF!</definedName>
    <definedName name="_Regression_X" localSheetId="6" hidden="1">#REF!</definedName>
    <definedName name="_Regression_X" localSheetId="7" hidden="1">#REF!</definedName>
    <definedName name="_Regression_X" localSheetId="8" hidden="1">#REF!</definedName>
    <definedName name="_Regression_X" hidden="1">#REF!</definedName>
    <definedName name="_Regression_Y" localSheetId="2" hidden="1">#REF!</definedName>
    <definedName name="_Regression_Y" localSheetId="6" hidden="1">#REF!</definedName>
    <definedName name="_Regression_Y" localSheetId="7" hidden="1">#REF!</definedName>
    <definedName name="_Regression_Y" localSheetId="8" hidden="1">#REF!</definedName>
    <definedName name="_Regression_Y" hidden="1">#REF!</definedName>
    <definedName name="_Sort" localSheetId="2" hidden="1">#REF!</definedName>
    <definedName name="_Sort" localSheetId="6" hidden="1">#REF!</definedName>
    <definedName name="_Sort" localSheetId="7" hidden="1">#REF!</definedName>
    <definedName name="_Sort" localSheetId="8"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localSheetId="6" hidden="1">{"Factors Pages 1-2",#N/A,FALSE,"Factors";"Factors Page 3",#N/A,FALSE,"Factors";"Factors Page 4",#N/A,FALSE,"Factors";"Factors Page 5",#N/A,FALSE,"Factors";"Factors Pages 8-27",#N/A,FALSE,"Factors"}</definedName>
    <definedName name="asa" localSheetId="8"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2" hidden="1">{#N/A,#N/A,FALSE,"Bgt";#N/A,#N/A,FALSE,"Act";#N/A,#N/A,FALSE,"Chrt Data";#N/A,#N/A,FALSE,"Bus Result";#N/A,#N/A,FALSE,"Main Charts";#N/A,#N/A,FALSE,"P&amp;L Ttl";#N/A,#N/A,FALSE,"P&amp;L C_Ttl";#N/A,#N/A,FALSE,"P&amp;L C_Oct";#N/A,#N/A,FALSE,"P&amp;L C_Sep";#N/A,#N/A,FALSE,"1996";#N/A,#N/A,FALSE,"Data"}</definedName>
    <definedName name="asdf" localSheetId="6" hidden="1">{#N/A,#N/A,FALSE,"Bgt";#N/A,#N/A,FALSE,"Act";#N/A,#N/A,FALSE,"Chrt Data";#N/A,#N/A,FALSE,"Bus Result";#N/A,#N/A,FALSE,"Main Charts";#N/A,#N/A,FALSE,"P&amp;L Ttl";#N/A,#N/A,FALSE,"P&amp;L C_Ttl";#N/A,#N/A,FALSE,"P&amp;L C_Oct";#N/A,#N/A,FALSE,"P&amp;L C_Sep";#N/A,#N/A,FALSE,"1996";#N/A,#N/A,FALSE,"Data"}</definedName>
    <definedName name="asdf" localSheetId="8"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2" hidden="1">{#N/A,#N/A,FALSE,"Summary";#N/A,#N/A,FALSE,"SmPlants";#N/A,#N/A,FALSE,"Utah";#N/A,#N/A,FALSE,"Idaho";#N/A,#N/A,FALSE,"Lewis River";#N/A,#N/A,FALSE,"NrthUmpq";#N/A,#N/A,FALSE,"KlamRog"}</definedName>
    <definedName name="Camas" localSheetId="6" hidden="1">{#N/A,#N/A,FALSE,"Summary";#N/A,#N/A,FALSE,"SmPlants";#N/A,#N/A,FALSE,"Utah";#N/A,#N/A,FALSE,"Idaho";#N/A,#N/A,FALSE,"Lewis River";#N/A,#N/A,FALSE,"NrthUmpq";#N/A,#N/A,FALSE,"KlamRog"}</definedName>
    <definedName name="Camas" localSheetId="8"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localSheetId="6"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localSheetId="6" hidden="1">{"YTD-Total",#N/A,TRUE,"Provision";"YTD-Utility",#N/A,TRUE,"Prov Utility";"YTD-NonUtility",#N/A,TRUE,"Prov NonUtility"}</definedName>
    <definedName name="combined1" localSheetId="8" hidden="1">{"YTD-Total",#N/A,TRUE,"Provision";"YTD-Utility",#N/A,TRUE,"Prov Utility";"YTD-NonUtility",#N/A,TRUE,"Prov NonUtility"}</definedName>
    <definedName name="combined1" hidden="1">{"YTD-Total",#N/A,TRUE,"Provision";"YTD-Utility",#N/A,TRUE,"Prov Utility";"YTD-NonUtility",#N/A,TRUE,"Prov NonUtility"}</definedName>
    <definedName name="copy" localSheetId="2" hidden="1">#REF!</definedName>
    <definedName name="copy" localSheetId="6" hidden="1">#REF!</definedName>
    <definedName name="copy" localSheetId="7" hidden="1">#REF!</definedName>
    <definedName name="copy" localSheetId="8" hidden="1">#REF!</definedName>
    <definedName name="copy" hidden="1">#REF!</definedName>
    <definedName name="dana" localSheetId="2" hidden="1">{#N/A,#N/A,FALSE,"Summary EPS";#N/A,#N/A,FALSE,"1st Qtr Electric";#N/A,#N/A,FALSE,"1st Qtr Australia";#N/A,#N/A,FALSE,"1st Qtr Telecom";#N/A,#N/A,FALSE,"1st QTR Other"}</definedName>
    <definedName name="dana" localSheetId="6" hidden="1">{#N/A,#N/A,FALSE,"Summary EPS";#N/A,#N/A,FALSE,"1st Qtr Electric";#N/A,#N/A,FALSE,"1st Qtr Australia";#N/A,#N/A,FALSE,"1st Qtr Telecom";#N/A,#N/A,FALSE,"1st QTR Other"}</definedName>
    <definedName name="dana" localSheetId="8"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2" hidden="1">{#N/A,#N/A,FALSE,"Summary 1";#N/A,#N/A,FALSE,"Domestic";#N/A,#N/A,FALSE,"Australia";#N/A,#N/A,FALSE,"Other"}</definedName>
    <definedName name="dana1" localSheetId="6" hidden="1">{#N/A,#N/A,FALSE,"Summary 1";#N/A,#N/A,FALSE,"Domestic";#N/A,#N/A,FALSE,"Australia";#N/A,#N/A,FALSE,"Other"}</definedName>
    <definedName name="dana1" localSheetId="8" hidden="1">{#N/A,#N/A,FALSE,"Summary 1";#N/A,#N/A,FALSE,"Domestic";#N/A,#N/A,FALSE,"Australia";#N/A,#N/A,FALSE,"Other"}</definedName>
    <definedName name="dana1" hidden="1">{#N/A,#N/A,FALSE,"Summary 1";#N/A,#N/A,FALSE,"Domestic";#N/A,#N/A,FALSE,"Australia";#N/A,#N/A,FALSE,"Other"}</definedName>
    <definedName name="dsd" localSheetId="6" hidden="1">[1]Inputs!#REF!</definedName>
    <definedName name="dsd" localSheetId="7" hidden="1">[1]Inputs!#REF!</definedName>
    <definedName name="dsd" localSheetId="8" hidden="1">[1]Inputs!#REF!</definedName>
    <definedName name="dsd" hidden="1">[1]Inputs!#REF!</definedName>
    <definedName name="DUDE" localSheetId="2" hidden="1">#REF!</definedName>
    <definedName name="DUDE" localSheetId="6" hidden="1">#REF!</definedName>
    <definedName name="DUDE" localSheetId="7" hidden="1">#REF!</definedName>
    <definedName name="DUDE" localSheetId="8" hidden="1">#REF!</definedName>
    <definedName name="DUDE" hidden="1">#REF!</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localSheetId="6" hidden="1">{#N/A,#N/A,FALSE,"Loans";#N/A,#N/A,FALSE,"Program Costs";#N/A,#N/A,FALSE,"Measures";#N/A,#N/A,FALSE,"Net Lost Rev";#N/A,#N/A,FALSE,"Incentive"}</definedName>
    <definedName name="extra2" localSheetId="8"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localSheetId="6" hidden="1">{#N/A,#N/A,FALSE,"Loans";#N/A,#N/A,FALSE,"Program Costs";#N/A,#N/A,FALSE,"Measures";#N/A,#N/A,FALSE,"Net Lost Rev";#N/A,#N/A,FALSE,"Incentive"}</definedName>
    <definedName name="extra3" localSheetId="8"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localSheetId="6" hidden="1">{#N/A,#N/A,FALSE,"Loans";#N/A,#N/A,FALSE,"Program Costs";#N/A,#N/A,FALSE,"Measures";#N/A,#N/A,FALSE,"Net Lost Rev";#N/A,#N/A,FALSE,"Incentive"}</definedName>
    <definedName name="extra4" localSheetId="8"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localSheetId="6" hidden="1">{#N/A,#N/A,FALSE,"Loans";#N/A,#N/A,FALSE,"Program Costs";#N/A,#N/A,FALSE,"Measures";#N/A,#N/A,FALSE,"Net Lost Rev";#N/A,#N/A,FALSE,"Incentive"}</definedName>
    <definedName name="extra5" localSheetId="8" hidden="1">{#N/A,#N/A,FALSE,"Loans";#N/A,#N/A,FALSE,"Program Costs";#N/A,#N/A,FALSE,"Measures";#N/A,#N/A,FALSE,"Net Lost Rev";#N/A,#N/A,FALSE,"Incentive"}</definedName>
    <definedName name="extra5" hidden="1">{#N/A,#N/A,FALSE,"Loans";#N/A,#N/A,FALSE,"Program Costs";#N/A,#N/A,FALSE,"Measures";#N/A,#N/A,FALSE,"Net Lost Rev";#N/A,#N/A,FALSE,"Incentive"}</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localSheetId="6"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localSheetId="6"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localSheetId="6"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localSheetId="6" hidden="1">{"PRINT",#N/A,TRUE,"APPA";"PRINT",#N/A,TRUE,"APS";"PRINT",#N/A,TRUE,"BHPL";"PRINT",#N/A,TRUE,"BHPL2";"PRINT",#N/A,TRUE,"CDWR";"PRINT",#N/A,TRUE,"EWEB";"PRINT",#N/A,TRUE,"LADWP";"PRINT",#N/A,TRUE,"NEVBASE"}</definedName>
    <definedName name="junk1" localSheetId="8"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localSheetId="6" hidden="1">{"PRINT",#N/A,TRUE,"APPA";"PRINT",#N/A,TRUE,"APS";"PRINT",#N/A,TRUE,"BHPL";"PRINT",#N/A,TRUE,"BHPL2";"PRINT",#N/A,TRUE,"CDWR";"PRINT",#N/A,TRUE,"EWEB";"PRINT",#N/A,TRUE,"LADWP";"PRINT",#N/A,TRUE,"NEVBASE"}</definedName>
    <definedName name="junk5" localSheetId="8"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localSheetId="6"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localSheetId="6"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2" hidden="1">{#N/A,#N/A,TRUE,"Section6";#N/A,#N/A,TRUE,"OHcycles";#N/A,#N/A,TRUE,"OHtiming";#N/A,#N/A,TRUE,"OHcosts";#N/A,#N/A,TRUE,"GTdegradation";#N/A,#N/A,TRUE,"GTperformance";#N/A,#N/A,TRUE,"GraphEquip"}</definedName>
    <definedName name="new" localSheetId="6" hidden="1">{#N/A,#N/A,TRUE,"Section6";#N/A,#N/A,TRUE,"OHcycles";#N/A,#N/A,TRUE,"OHtiming";#N/A,#N/A,TRUE,"OHcosts";#N/A,#N/A,TRUE,"GTdegradation";#N/A,#N/A,TRUE,"GTperformance";#N/A,#N/A,TRUE,"GraphEquip"}</definedName>
    <definedName name="new" localSheetId="8"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OHSch10YR" localSheetId="2" hidden="1">{#N/A,#N/A,FALSE,"Summary";#N/A,#N/A,FALSE,"SmPlants";#N/A,#N/A,FALSE,"Utah";#N/A,#N/A,FALSE,"Idaho";#N/A,#N/A,FALSE,"Lewis River";#N/A,#N/A,FALSE,"NrthUmpq";#N/A,#N/A,FALSE,"KlamRog"}</definedName>
    <definedName name="OHSch10YR" localSheetId="6"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2" hidden="1">{"Factors Pages 1-2",#N/A,FALSE,"Factors";"Factors Page 3",#N/A,FALSE,"Factors";"Factors Page 4",#N/A,FALSE,"Factors";"Factors Page 5",#N/A,FALSE,"Factors";"Factors Pages 8-27",#N/A,FALSE,"Factors"}</definedName>
    <definedName name="others" localSheetId="6"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[3]Inputs!#REF!</definedName>
    <definedName name="PricingInfo" localSheetId="6" hidden="1">[3]Inputs!#REF!</definedName>
    <definedName name="PricingInfo" localSheetId="7" hidden="1">[3]Inputs!#REF!</definedName>
    <definedName name="PricingInfo" localSheetId="8" hidden="1">[3]Inputs!#REF!</definedName>
    <definedName name="PricingInfo" hidden="1">[3]Inputs!#REF!</definedName>
    <definedName name="_xlnm.Print_Area" localSheetId="0">'Page 8.2'!$A$1:$J$60</definedName>
    <definedName name="_xlnm.Print_Area" localSheetId="2">'Page 8.2.2'!$A$1:$G$58</definedName>
    <definedName name="_xlnm.Print_Area" localSheetId="3">'Page 8.2.3'!$A$1:$K$38</definedName>
    <definedName name="_xlnm.Print_Area" localSheetId="4">'Page 8.2.4'!$A$1:$G$14</definedName>
    <definedName name="_xlnm.Print_Area" localSheetId="6">'Page 8.2.6'!$A$1:$G$47</definedName>
    <definedName name="_xlnm.Print_Area" localSheetId="7">'Page 8.2.7'!$A$1:$K$38</definedName>
    <definedName name="_xlnm.Print_Area" localSheetId="8">'Page 8.2.8'!$A$1:$G$47</definedName>
    <definedName name="retail" localSheetId="2"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localSheetId="6"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"45J5JLNGI27004SIRR034OPHN"</definedName>
    <definedName name="shit" localSheetId="2" hidden="1">{"PRINT",#N/A,TRUE,"APPA";"PRINT",#N/A,TRUE,"APS";"PRINT",#N/A,TRUE,"BHPL";"PRINT",#N/A,TRUE,"BHPL2";"PRINT",#N/A,TRUE,"CDWR";"PRINT",#N/A,TRUE,"EWEB";"PRINT",#N/A,TRUE,"LADWP";"PRINT",#N/A,TRUE,"NEVBASE"}</definedName>
    <definedName name="shit" localSheetId="6"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localSheetId="6" hidden="1">{#N/A,#N/A,FALSE,"Summary";#N/A,#N/A,FALSE,"SmPlants";#N/A,#N/A,FALSE,"Utah";#N/A,#N/A,FALSE,"Idaho";#N/A,#N/A,FALSE,"Lewis River";#N/A,#N/A,FALSE,"NrthUmpq";#N/A,#N/A,FALSE,"KlamRog"}</definedName>
    <definedName name="SpecMaint" localSheetId="8"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localSheetId="6"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localSheetId="6" hidden="1">{"PRINT",#N/A,TRUE,"APPA";"PRINT",#N/A,TRUE,"APS";"PRINT",#N/A,TRUE,"BHPL";"PRINT",#N/A,TRUE,"BHPL2";"PRINT",#N/A,TRUE,"CDWR";"PRINT",#N/A,TRUE,"EWEB";"PRINT",#N/A,TRUE,"LADWP";"PRINT",#N/A,TRUE,"NEVBASE"}</definedName>
    <definedName name="ss" localSheetId="8"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localSheetId="6" hidden="1">{"YTD-Total",#N/A,FALSE,"Provision"}</definedName>
    <definedName name="standard1" localSheetId="8"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2" hidden="1">[4]Inputs!#REF!</definedName>
    <definedName name="w" localSheetId="6" hidden="1">[4]Inputs!#REF!</definedName>
    <definedName name="w" localSheetId="7" hidden="1">[4]Inputs!#REF!</definedName>
    <definedName name="w" localSheetId="8" hidden="1">[4]Inputs!#REF!</definedName>
    <definedName name="w" hidden="1">[4]Inputs!#REF!</definedName>
    <definedName name="wrn.1996._.Hydro._.5._.Year._.Forecast._.Budget." localSheetId="2" hidden="1">{#N/A,#N/A,FALSE,"Summary";#N/A,#N/A,FALSE,"SmPlants";#N/A,#N/A,FALSE,"Utah";#N/A,#N/A,FALSE,"Idaho";#N/A,#N/A,FALSE,"Lewis River";#N/A,#N/A,FALSE,"NrthUmpq";#N/A,#N/A,FALSE,"KlamRog"}</definedName>
    <definedName name="wrn.1996._.Hydro._.5._.Year._.Forecast._.Budget." localSheetId="6"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localSheetId="6"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localSheetId="6"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2" hidden="1">{#N/A,#N/A,FALSE,"cover";#N/A,#N/A,FALSE,"lead sheet";#N/A,#N/A,FALSE,"Adj backup";#N/A,#N/A,FALSE,"t Accounts"}</definedName>
    <definedName name="wrn.All._.Pages." localSheetId="6"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sheet";#N/A,#N/A,FALSE,"Adj backup";#N/A,#N/A,FALSE,"t Accounts"}</definedName>
    <definedName name="wrn.BUS._.RPT." localSheetId="2" hidden="1">{#N/A,#N/A,FALSE,"P&amp;L Ttl";#N/A,#N/A,FALSE,"P&amp;L C_Ttl New";#N/A,#N/A,FALSE,"Bus Res";#N/A,#N/A,FALSE,"Chrts";#N/A,#N/A,FALSE,"pcf";#N/A,#N/A,FALSE,"pcr ";#N/A,#N/A,FALSE,"Exp Stmt ";#N/A,#N/A,FALSE,"Exp Stmt BU";#N/A,#N/A,FALSE,"Cap";#N/A,#N/A,FALSE,"IT Ytd"}</definedName>
    <definedName name="wrn.BUS._.RPT." localSheetId="6"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localSheetId="6"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localSheetId="6"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2" hidden="1">{#N/A,#N/A,TRUE,"Cover";#N/A,#N/A,TRUE,"Contents"}</definedName>
    <definedName name="wrn.Cover." localSheetId="6" hidden="1">{#N/A,#N/A,TRUE,"Cover";#N/A,#N/A,TRUE,"Contents"}</definedName>
    <definedName name="wrn.Cover." localSheetId="8" hidden="1">{#N/A,#N/A,TRUE,"Cover";#N/A,#N/A,TRUE,"Contents"}</definedName>
    <definedName name="wrn.Cover." hidden="1">{#N/A,#N/A,TRUE,"Cover";#N/A,#N/A,TRUE,"Contents"}</definedName>
    <definedName name="wrn.CoverContents." localSheetId="2" hidden="1">{#N/A,#N/A,FALSE,"Cover";#N/A,#N/A,FALSE,"Contents"}</definedName>
    <definedName name="wrn.CoverContents." localSheetId="6" hidden="1">{#N/A,#N/A,FALSE,"Cover";#N/A,#N/A,FALSE,"Contents"}</definedName>
    <definedName name="wrn.CoverContents." localSheetId="8" hidden="1">{#N/A,#N/A,FALSE,"Cover";#N/A,#N/A,FALSE,"Contents"}</definedName>
    <definedName name="wrn.CoverContents." hidden="1">{#N/A,#N/A,FALSE,"Cover";#N/A,#N/A,FALSE,"Contents"}</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6" hidden="1">{#N/A,#N/A,TRUE,"EPEsum";#N/A,#N/A,TRUE,"Approve1";#N/A,#N/A,TRUE,"Approve2";#N/A,#N/A,TRUE,"Approve3";#N/A,#N/A,TRUE,"EPE1";#N/A,#N/A,TRUE,"EPE2";#N/A,#N/A,TRUE,"CashCompare";#N/A,#N/A,TRUE,"XIRR";#N/A,#N/A,TRUE,"EPEloan";#N/A,#N/A,TRUE,"GraphEPE";#N/A,#N/A,TRUE,"OrgChart";#N/A,#N/A,TRUE,"SA08B"}</definedName>
    <definedName name="wrn.El._.Paso._.Offshore." localSheetId="8"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2" hidden="1">{#N/A,#N/A,FALSE,"Output Ass";#N/A,#N/A,FALSE,"Sum Tot";#N/A,#N/A,FALSE,"Ex Sum Year";#N/A,#N/A,FALSE,"Sum Qtr"}</definedName>
    <definedName name="wrn.Exec._.Summary." localSheetId="6" hidden="1">{#N/A,#N/A,FALSE,"Output Ass";#N/A,#N/A,FALSE,"Sum Tot";#N/A,#N/A,FALSE,"Ex Sum Year";#N/A,#N/A,FALSE,"Sum Qtr"}</definedName>
    <definedName name="wrn.Exec._.Summary." localSheetId="8" hidden="1">{#N/A,#N/A,FALSE,"Output Ass";#N/A,#N/A,FALSE,"Sum Tot";#N/A,#N/A,FALSE,"Ex Sum Year";#N/A,#N/A,FALSE,"Sum Qtr"}</definedName>
    <definedName name="wrn.Exec._.Summary." hidden="1">{#N/A,#N/A,FALSE,"Output Ass";#N/A,#N/A,FALSE,"Sum Tot";#N/A,#N/A,FALSE,"Ex Sum Year";#N/A,#N/A,FALSE,"Sum Qtr"}</definedName>
    <definedName name="wrn.Factors._.Tab._.10." localSheetId="2" hidden="1">{"Factors Pages 1-2",#N/A,FALSE,"Factors";"Factors Page 3",#N/A,FALSE,"Factors";"Factors Page 4",#N/A,FALSE,"Factors";"Factors Page 5",#N/A,FALSE,"Factors";"Factors Pages 8-27",#N/A,FALSE,"Factors"}</definedName>
    <definedName name="wrn.Factors._.Tab._.10." localSheetId="6"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localSheetId="6" hidden="1">{"print_su",#N/A,TRUE,"bond_size1";"print_cf",#N/A,TRUE,"bond_size1";"print_sads",#N/A,TRUE,"bond_size1";"print_capi",#N/A,TRUE,"bond_size1";"print_ads",#N/A,TRUE,"bond_size1";"print_bp",#N/A,TRUE,"bond_size1";"print_nds",#N/A,TRUE,"bond_size1";"print_yield",#N/A,TRUE,"bond_size1"}</definedName>
    <definedName name="wrn.full._.report." localSheetId="8"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localSheetId="6" hidden="1">{"FullView",#N/A,FALSE,"Consltd-For contngcy"}</definedName>
    <definedName name="wrn.Full._.View." localSheetId="8"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localSheetId="6" hidden="1">{"life_te",#N/A,TRUE,"life";"duration_te",#N/A,TRUE,"duration";"life_ab",#N/A,TRUE,"life";"duration_ab",#N/A,TRUE,"duration";"life_fed_tax",#N/A,TRUE,"life";"duration_tax",#N/A,TRUE,"duration";"life_tax",#N/A,TRUE,"life";"life_fed",#N/A,TRUE,"life";"duration_cd_fed",#N/A,TRUE,"duration"}</definedName>
    <definedName name="wrn.life." localSheetId="8"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localSheetId="6" hidden="1">{"Open issues Only",#N/A,FALSE,"TIMELINE"}</definedName>
    <definedName name="wrn.Open._.Issues._.Only." localSheetId="8"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6"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8"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localSheetId="6"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localSheetId="6" hidden="1">{"PFS recon view",#N/A,FALSE,"Hyperion Proof"}</definedName>
    <definedName name="wrn.PFSreconview." localSheetId="8" hidden="1">{"PFS recon view",#N/A,FALSE,"Hyperion Proof"}</definedName>
    <definedName name="wrn.PFSreconview." hidden="1">{"PFS recon view",#N/A,FALSE,"Hyperion Proof"}</definedName>
    <definedName name="wrn.PGHCreconview." localSheetId="2" hidden="1">{"PGHC recon view",#N/A,FALSE,"Hyperion Proof"}</definedName>
    <definedName name="wrn.PGHCreconview." localSheetId="6" hidden="1">{"PGHC recon view",#N/A,FALSE,"Hyperion Proof"}</definedName>
    <definedName name="wrn.PGHCreconview." localSheetId="8"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localSheetId="6"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2" hidden="1">{#N/A,#N/A,FALSE,"PHI"}</definedName>
    <definedName name="wrn.PHI._.only." localSheetId="6" hidden="1">{#N/A,#N/A,FALSE,"PHI"}</definedName>
    <definedName name="wrn.PHI._.only." localSheetId="8" hidden="1">{#N/A,#N/A,FALSE,"PHI"}</definedName>
    <definedName name="wrn.PHI._.only." hidden="1">{#N/A,#N/A,FALSE,"PHI"}</definedName>
    <definedName name="wrn.PHI._.Sept._.Dec._.March." localSheetId="2" hidden="1">{#N/A,#N/A,FALSE,"PHI MTD";#N/A,#N/A,FALSE,"PHI QTD";#N/A,#N/A,FALSE,"PHI YTD"}</definedName>
    <definedName name="wrn.PHI._.Sept._.Dec._.March." localSheetId="6"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localSheetId="6" hidden="1">{"PPM Co Code View",#N/A,FALSE,"Comp Codes"}</definedName>
    <definedName name="wrn.PPMCoCodeView." localSheetId="8" hidden="1">{"PPM Co Code View",#N/A,FALSE,"Comp Codes"}</definedName>
    <definedName name="wrn.PPMCoCodeView." hidden="1">{"PPM Co Code View",#N/A,FALSE,"Comp Codes"}</definedName>
    <definedName name="wrn.PPMreconview." localSheetId="2" hidden="1">{"PPM Recon View",#N/A,FALSE,"Hyperion Proof"}</definedName>
    <definedName name="wrn.PPMreconview." localSheetId="6" hidden="1">{"PPM Recon View",#N/A,FALSE,"Hyperion Proof"}</definedName>
    <definedName name="wrn.PPMreconview." localSheetId="8" hidden="1">{"PPM Recon View",#N/A,FALSE,"Hyperion Proof"}</definedName>
    <definedName name="wrn.PPMreconview." hidden="1">{"PPM Recon View",#N/A,FALSE,"Hyperion Proof"}</definedName>
    <definedName name="wrn.PRINT._.SOURCE._.DATA." localSheetId="2" hidden="1">{"DATA_SET",#N/A,FALSE,"HOURLY SPREAD"}</definedName>
    <definedName name="wrn.PRINT._.SOURCE._.DATA." localSheetId="6" hidden="1">{"DATA_SET",#N/A,FALSE,"HOURLY SPREAD"}</definedName>
    <definedName name="wrn.PRINT._.SOURCE._.DATA." localSheetId="8" hidden="1">{"DATA_SET",#N/A,FALSE,"HOURLY SPREAD"}</definedName>
    <definedName name="wrn.PRINT._.SOURCE._.DATA." hidden="1">{"DATA_SET",#N/A,FALSE,"HOURLY SPREAD"}</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6"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8"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6" hidden="1">{#N/A,#N/A,FALSE,"Cover";#N/A,#N/A,FALSE,"ProjectSelector";#N/A,#N/A,FALSE,"ProjectTable";#N/A,#N/A,FALSE,"SanGorgonio";#N/A,#N/A,FALSE,"Tehachapi";#N/A,#N/A,FALSE,"Results";#N/A,#N/A,FALSE,"ReplaceForecast"}</definedName>
    <definedName name="wrn.PrintOther." localSheetId="8"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2" hidden="1">{"Electric Only",#N/A,FALSE,"Hyperion Proof"}</definedName>
    <definedName name="wrn.ProofElectricOnly." localSheetId="6" hidden="1">{"Electric Only",#N/A,FALSE,"Hyperion Proof"}</definedName>
    <definedName name="wrn.ProofElectricOnly." localSheetId="8" hidden="1">{"Electric Only",#N/A,FALSE,"Hyperion Proof"}</definedName>
    <definedName name="wrn.ProofElectricOnly." hidden="1">{"Electric Only",#N/A,FALSE,"Hyperion Proof"}</definedName>
    <definedName name="wrn.ProofTotal." localSheetId="2" hidden="1">{"Proof Total",#N/A,FALSE,"Hyperion Proof"}</definedName>
    <definedName name="wrn.ProofTotal." localSheetId="6" hidden="1">{"Proof Total",#N/A,FALSE,"Hyperion Proof"}</definedName>
    <definedName name="wrn.ProofTotal." localSheetId="8" hidden="1">{"Proof Total",#N/A,FALSE,"Hyperion Proof"}</definedName>
    <definedName name="wrn.ProofTotal." hidden="1">{"Proof Total",#N/A,FALSE,"Hyperion Proof"}</definedName>
    <definedName name="wrn.Reformat._.only." localSheetId="2" hidden="1">{#N/A,#N/A,FALSE,"Dec 1999 mapping"}</definedName>
    <definedName name="wrn.Reformat._.only." localSheetId="6" hidden="1">{#N/A,#N/A,FALSE,"Dec 1999 mapping"}</definedName>
    <definedName name="wrn.Reformat._.only." localSheetId="8" hidden="1">{#N/A,#N/A,FALSE,"Dec 1999 mapping"}</definedName>
    <definedName name="wrn.Reformat._.only." hidden="1">{#N/A,#N/A,FALSE,"Dec 1999 mapping"}</definedName>
    <definedName name="wrn.SALES._.VAR._.95._.BUDGET." localSheetId="2" hidden="1">{"PRINT",#N/A,TRUE,"APPA";"PRINT",#N/A,TRUE,"APS";"PRINT",#N/A,TRUE,"BHPL";"PRINT",#N/A,TRUE,"BHPL2";"PRINT",#N/A,TRUE,"CDWR";"PRINT",#N/A,TRUE,"EWEB";"PRINT",#N/A,TRUE,"LADWP";"PRINT",#N/A,TRUE,"NEVBASE"}</definedName>
    <definedName name="wrn.SALES._.VAR._.95._.BUDGET." localSheetId="6"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6" hidden="1">{#N/A,#N/A,TRUE,"Section1";"SavingsTop",#N/A,TRUE,"SumSavings";#N/A,#N/A,TRUE,"GraphSum";"SavingsAll",#N/A,TRUE,"SumSavings";#N/A,#N/A,TRUE,"Inputs";#N/A,#N/A,TRUE,"Scenarios";#N/A,#N/A,TRUE,"LineLoss";#N/A,#N/A,TRUE,"Summary";#N/A,#N/A,TRUE,"TermSummary";#N/A,#N/A,TRUE,"NetRates";#N/A,#N/A,TRUE,"PPAtypes"}</definedName>
    <definedName name="wrn.Section1." localSheetId="8"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6" hidden="1">{#N/A,#N/A,TRUE,"Section1";#N/A,#N/A,TRUE,"SumF";#N/A,#N/A,TRUE,"FigExchange";#N/A,#N/A,TRUE,"Escalation";#N/A,#N/A,TRUE,"GraphEscalate";#N/A,#N/A,TRUE,"Scenarios"}</definedName>
    <definedName name="wrn.Section1Summaries." localSheetId="8"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6" hidden="1">{#N/A,#N/A,TRUE,"Section2";#N/A,#N/A,TRUE,"OverPymt";#N/A,#N/A,TRUE,"Energy";#N/A,#N/A,TRUE,"EnergyDiff1";#N/A,#N/A,TRUE,"EnergyDiff2";#N/A,#N/A,TRUE,"CapPerformance";#N/A,#N/A,TRUE,"BonusPerformance";#N/A,#N/A,TRUE,"BonusFormula";#N/A,#N/A,TRUE,"GraphPymt"}</definedName>
    <definedName name="wrn.Section2." localSheetId="8"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6" hidden="1">{#N/A,#N/A,TRUE,"Section2";#N/A,#N/A,TRUE,"TPCestimate";#N/A,#N/A,TRUE,"SumTPC";#N/A,#N/A,TRUE,"ConstrLoan";#N/A,#N/A,TRUE,"FigBalance";#N/A,#N/A,TRUE,"DEV27air";#N/A,#N/A,TRUE,"Graph27air";#N/A,#N/A,TRUE,"PreOp"}</definedName>
    <definedName name="wrn.Section2TotalProjectCost." localSheetId="8"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6" hidden="1">{#N/A,#N/A,TRUE,"Section3";#N/A,#N/A,TRUE,"BaseYear";#N/A,#N/A,TRUE,"GenHistory";#N/A,#N/A,TRUE,"GenGraph";#N/A,#N/A,TRUE,"MonthCompare";#N/A,#N/A,TRUE,"HourHistory";#N/A,#N/A,TRUE,"PayHistory";#N/A,#N/A,TRUE,"PayGraphs";#N/A,#N/A,TRUE,"ReplaceForecast";#N/A,#N/A,TRUE,"PPAforecast";#N/A,#N/A,TRUE,"OLSier"}</definedName>
    <definedName name="wrn.Section3." localSheetId="8"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6" hidden="1">{#N/A,#N/A,TRUE,"Section3";#N/A,#N/A,TRUE,"Tax";#N/A,#N/A,TRUE,"Dividend";#N/A,#N/A,TRUE,"Depreciation";#N/A,#N/A,TRUE,"Balance";#N/A,#N/A,TRUE,"SaleGain";#N/A,#N/A,TRUE,"RevExp";#N/A,#N/A,TRUE,"PIG";#N/A,#N/A,TRUE,"GraphPlant"}</definedName>
    <definedName name="wrn.Section3PowerPlantCompany." localSheetId="8"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6" hidden="1">{#N/A,#N/A,TRUE,"Section4";#N/A,#N/A,TRUE,"Tariffwksht";#N/A,#N/A,TRUE,"TariffINFO";#N/A,#N/A,TRUE,"Generation";#N/A,#N/A,TRUE,"PPAsum";#N/A,#N/A,TRUE,"PPApayments";#N/A,#N/A,TRUE,"RevExp";#N/A,#N/A,TRUE,"GraphRevenue";#N/A,#N/A,TRUE,"GraphRevExp"}</definedName>
    <definedName name="wrn.Section4." localSheetId="8"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6" hidden="1">{#N/A,#N/A,TRUE,"Section4";#N/A,#N/A,TRUE,"PPAtable";#N/A,#N/A,TRUE,"RFPtable";#N/A,#N/A,TRUE,"RevCap";#N/A,#N/A,TRUE,"RevOther";#N/A,#N/A,TRUE,"RevGas";#N/A,#N/A,TRUE,"GraphRev"}</definedName>
    <definedName name="wrn.Section4Revenue." localSheetId="8"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6" hidden="1">{#N/A,#N/A,TRUE,"Section5";#N/A,#N/A,TRUE,"Coal";#N/A,#N/A,TRUE,"Fuel";#N/A,#N/A,TRUE,"OMwksht";#N/A,#N/A,TRUE,"VOM";#N/A,#N/A,TRUE,"FOM";#N/A,#N/A,TRUE,"Debt";#N/A,#N/A,TRUE,"LoanSchedules";#N/A,#N/A,TRUE,"GraphExp";#N/A,#N/A,TRUE,"Conversions"}</definedName>
    <definedName name="wrn.Section5." localSheetId="8"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6" hidden="1">{#N/A,#N/A,TRUE,"Section6";#N/A,#N/A,TRUE,"OHcycles";#N/A,#N/A,TRUE,"OHtiming";#N/A,#N/A,TRUE,"OHcosts";#N/A,#N/A,TRUE,"GTdegradation";#N/A,#N/A,TRUE,"GTperformance";#N/A,#N/A,TRUE,"GraphEquip"}</definedName>
    <definedName name="wrn.Section6Equipment." localSheetId="8"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6" hidden="1">{#N/A,#N/A,TRUE,"Section7";#N/A,#N/A,TRUE,"DebtService";#N/A,#N/A,TRUE,"LoanSchedules";#N/A,#N/A,TRUE,"GraphDebt"}</definedName>
    <definedName name="wrn.Section7DebtService." localSheetId="8" hidden="1">{#N/A,#N/A,TRUE,"Section7";#N/A,#N/A,TRUE,"DebtService";#N/A,#N/A,TRUE,"LoanSchedules";#N/A,#N/A,TRUE,"GraphDebt"}</definedName>
    <definedName name="wrn.Section7DebtService." hidden="1">{#N/A,#N/A,TRUE,"Section7";#N/A,#N/A,TRUE,"DebtService";#N/A,#N/A,TRUE,"LoanSchedules";#N/A,#N/A,TRUE,"GraphDebt"}</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2" hidden="1">{#N/A,#N/A,TRUE,"Cover";#N/A,#N/A,TRUE,"Contents";#N/A,#N/A,TRUE,"Organization";#N/A,#N/A,TRUE,"SumSponsor";#N/A,#N/A,TRUE,"Plant1";#N/A,#N/A,TRUE,"Plant2";#N/A,#N/A,TRUE,"Sponsors";#N/A,#N/A,TRUE,"ElPaso1";#N/A,#N/A,TRUE,"GraphSponsor"}</definedName>
    <definedName name="wrn.SponsorSection." localSheetId="6" hidden="1">{#N/A,#N/A,TRUE,"Cover";#N/A,#N/A,TRUE,"Contents";#N/A,#N/A,TRUE,"Organization";#N/A,#N/A,TRUE,"SumSponsor";#N/A,#N/A,TRUE,"Plant1";#N/A,#N/A,TRUE,"Plant2";#N/A,#N/A,TRUE,"Sponsors";#N/A,#N/A,TRUE,"ElPaso1";#N/A,#N/A,TRUE,"GraphSponsor"}</definedName>
    <definedName name="wrn.SponsorSection." localSheetId="8"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2" hidden="1">{"YTD-Total",#N/A,FALSE,"Provision"}</definedName>
    <definedName name="wrn.Standard." localSheetId="6" hidden="1">{"YTD-Total",#N/A,FALSE,"Provision"}</definedName>
    <definedName name="wrn.Standard." localSheetId="8" hidden="1">{"YTD-Total",#N/A,FALSE,"Provision"}</definedName>
    <definedName name="wrn.Standard." hidden="1">{"YTD-Total",#N/A,FALSE,"Provision"}</definedName>
    <definedName name="wrn.Standard._.NonUtility._.Only." localSheetId="2" hidden="1">{"YTD-NonUtility",#N/A,FALSE,"Prov NonUtility"}</definedName>
    <definedName name="wrn.Standard._.NonUtility._.Only." localSheetId="6"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localSheetId="6" hidden="1">{"YTD-Utility",#N/A,FALSE,"Prov Utility"}</definedName>
    <definedName name="wrn.Standard._.Utility._.Only." localSheetId="8"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localSheetId="6" hidden="1">{#N/A,#N/A,FALSE,"Sum Qtr";#N/A,#N/A,FALSE,"Oper Sum";#N/A,#N/A,FALSE,"Land Sales";#N/A,#N/A,FALSE,"Finance";#N/A,#N/A,FALSE,"Oper Ass"}</definedName>
    <definedName name="wrn.Summary." localSheetId="8"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localSheetId="6" hidden="1">{#N/A,#N/A,FALSE,"Consltd-For contngcy"}</definedName>
    <definedName name="wrn.Summary._.View." localSheetId="8" hidden="1">{#N/A,#N/A,FALSE,"Consltd-For contngcy"}</definedName>
    <definedName name="wrn.Summary._.View." hidden="1">{#N/A,#N/A,FALSE,"Consltd-For contngcy"}</definedName>
    <definedName name="wrn.Total._.Summary." localSheetId="2" hidden="1">{"Total Summary",#N/A,FALSE,"Summary"}</definedName>
    <definedName name="wrn.Total._.Summary." localSheetId="6" hidden="1">{"Total Summary",#N/A,FALSE,"Summary"}</definedName>
    <definedName name="wrn.Total._.Summary." localSheetId="8" hidden="1">{"Total Summary",#N/A,FALSE,"Summary"}</definedName>
    <definedName name="wrn.Total._.Summary." hidden="1">{"Total Summary",#N/A,FALSE,"Summary"}</definedName>
    <definedName name="wrn.UK._.Conversion._.Only." localSheetId="2" hidden="1">{#N/A,#N/A,FALSE,"Dec 1999 UK Continuing Ops"}</definedName>
    <definedName name="wrn.UK._.Conversion._.Only." localSheetId="6" hidden="1">{#N/A,#N/A,FALSE,"Dec 1999 UK Continuing Ops"}</definedName>
    <definedName name="wrn.UK._.Conversion._.Only." localSheetId="8" hidden="1">{#N/A,#N/A,FALSE,"Dec 1999 UK Continuing Ops"}</definedName>
    <definedName name="wrn.UK._.Conversion._.Only." hidden="1">{#N/A,#N/A,FALSE,"Dec 1999 UK Continuing Ops"}</definedName>
    <definedName name="wrn.YearEnd." localSheetId="2" hidden="1">{"Factors Pages 1-2",#N/A,FALSE,"Variables";"Factors Page 3",#N/A,FALSE,"Variables";"Factors Page 4",#N/A,FALSE,"Variables";"Factors Page 5",#N/A,FALSE,"Variables";"YE Pages 7-26",#N/A,FALSE,"Variables"}</definedName>
    <definedName name="wrn.YearEnd." localSheetId="6"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localSheetId="8"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 r="C16" i="9"/>
  <c r="E16" i="9"/>
  <c r="E17" i="9"/>
  <c r="E18" i="9"/>
  <c r="E19" i="9" s="1"/>
  <c r="E20" i="9" s="1"/>
  <c r="E21" i="9" s="1"/>
  <c r="E22" i="9" s="1"/>
  <c r="E23" i="9" s="1"/>
  <c r="E24" i="9" s="1"/>
  <c r="E25" i="9" s="1"/>
  <c r="E26" i="9" s="1"/>
  <c r="E27" i="9" s="1"/>
  <c r="E28" i="9" s="1"/>
  <c r="E29" i="9" s="1"/>
  <c r="E30" i="9" s="1"/>
  <c r="E31" i="9" s="1"/>
  <c r="E32" i="9" s="1"/>
  <c r="E33" i="9" s="1"/>
  <c r="D34" i="9"/>
  <c r="D10" i="8"/>
  <c r="D11" i="8" s="1"/>
  <c r="D12" i="8" s="1"/>
  <c r="D13" i="8" s="1"/>
  <c r="D14" i="8" s="1"/>
  <c r="D15" i="8" s="1"/>
  <c r="D16" i="8" s="1"/>
  <c r="D17" i="8" s="1"/>
  <c r="D18" i="8" s="1"/>
  <c r="D19" i="8" s="1"/>
  <c r="D20" i="8" s="1"/>
  <c r="D21" i="8" s="1"/>
  <c r="D8" i="7"/>
  <c r="D16" i="7"/>
  <c r="D17" i="7"/>
  <c r="D18" i="7"/>
  <c r="D19" i="7"/>
  <c r="D20" i="7"/>
  <c r="D21" i="7"/>
  <c r="D22" i="7"/>
  <c r="D23" i="7"/>
  <c r="D24" i="7"/>
  <c r="D25" i="7"/>
  <c r="D26" i="7"/>
  <c r="D27" i="7"/>
  <c r="D28" i="7"/>
  <c r="D29" i="7"/>
  <c r="D30" i="7"/>
  <c r="D31" i="7"/>
  <c r="D32" i="7"/>
  <c r="D33" i="7"/>
  <c r="D34" i="7"/>
  <c r="F17" i="3"/>
  <c r="C10" i="4"/>
  <c r="C11" i="4" s="1"/>
  <c r="D10" i="4"/>
  <c r="D11" i="4" s="1"/>
  <c r="D12" i="4" s="1"/>
  <c r="D13" i="4" s="1"/>
  <c r="C12" i="4"/>
  <c r="C13" i="4" s="1"/>
  <c r="C14" i="4" s="1"/>
  <c r="C15" i="4" s="1"/>
  <c r="C16" i="4" s="1"/>
  <c r="C17" i="4" s="1"/>
  <c r="C18" i="4" s="1"/>
  <c r="C19" i="4" s="1"/>
  <c r="C20" i="4" s="1"/>
  <c r="C21" i="4" s="1"/>
  <c r="D18" i="3" s="1"/>
  <c r="D19" i="3" s="1"/>
  <c r="D20" i="3" s="1"/>
  <c r="D21" i="3" s="1"/>
  <c r="D22" i="3" s="1"/>
  <c r="D23" i="3" s="1"/>
  <c r="D24" i="3" s="1"/>
  <c r="D25" i="3" s="1"/>
  <c r="D26" i="3" s="1"/>
  <c r="D27" i="3" s="1"/>
  <c r="D28" i="3" s="1"/>
  <c r="D29" i="3" s="1"/>
  <c r="D30" i="3" s="1"/>
  <c r="D31" i="3" s="1"/>
  <c r="D32" i="3" s="1"/>
  <c r="D33" i="3" s="1"/>
  <c r="D34" i="3" s="1"/>
  <c r="D35" i="3" s="1"/>
  <c r="F16" i="3"/>
  <c r="D52" i="3"/>
  <c r="C12" i="2"/>
  <c r="E11" i="2" s="1"/>
  <c r="E10" i="2" l="1"/>
  <c r="H52" i="6"/>
  <c r="I21" i="1"/>
  <c r="F29" i="1"/>
  <c r="E34" i="9"/>
  <c r="E35" i="9" s="1"/>
  <c r="E36" i="9" s="1"/>
  <c r="E37" i="9" s="1"/>
  <c r="E38" i="9" s="1"/>
  <c r="E39" i="9" s="1"/>
  <c r="E40" i="9" s="1"/>
  <c r="E41" i="9" s="1"/>
  <c r="E42" i="9" s="1"/>
  <c r="E43" i="9" s="1"/>
  <c r="E44" i="9" s="1"/>
  <c r="E45" i="9" s="1"/>
  <c r="F45" i="9" s="1"/>
  <c r="E9" i="9" s="1"/>
  <c r="E10" i="9" s="1"/>
  <c r="F12" i="1" s="1"/>
  <c r="I12" i="1" s="1"/>
  <c r="E15" i="7"/>
  <c r="D22" i="8"/>
  <c r="D14" i="4"/>
  <c r="D15" i="4" s="1"/>
  <c r="D16" i="4" s="1"/>
  <c r="D17" i="4" s="1"/>
  <c r="D18" i="4" s="1"/>
  <c r="D19" i="4" s="1"/>
  <c r="D20" i="4" s="1"/>
  <c r="D21" i="4" s="1"/>
  <c r="E9" i="2"/>
  <c r="D35" i="9"/>
  <c r="D36" i="9" s="1"/>
  <c r="D37" i="9" s="1"/>
  <c r="D38" i="9" s="1"/>
  <c r="D39" i="9" s="1"/>
  <c r="D40" i="9" s="1"/>
  <c r="D41" i="9" s="1"/>
  <c r="D42" i="9" s="1"/>
  <c r="D43" i="9" s="1"/>
  <c r="D44" i="9" s="1"/>
  <c r="D45" i="9" s="1"/>
  <c r="E12" i="2" l="1"/>
  <c r="D22" i="4"/>
  <c r="G15" i="3" s="1"/>
  <c r="E8" i="3" s="1"/>
  <c r="F15" i="3"/>
  <c r="F15" i="7"/>
  <c r="E8" i="7" s="1"/>
  <c r="I29" i="1"/>
  <c r="F30" i="1"/>
  <c r="D46" i="9"/>
  <c r="D9" i="9" s="1"/>
  <c r="D10" i="9" s="1"/>
  <c r="F22" i="1" s="1"/>
  <c r="C16" i="7"/>
  <c r="E16" i="7"/>
  <c r="I30" i="1" l="1"/>
  <c r="F31" i="1"/>
  <c r="I31" i="1" s="1"/>
  <c r="F18" i="3"/>
  <c r="C18" i="3"/>
  <c r="C17" i="7"/>
  <c r="E17" i="7"/>
  <c r="I22" i="1"/>
  <c r="F33" i="1"/>
  <c r="I33" i="1" l="1"/>
  <c r="F34" i="1"/>
  <c r="C19" i="3"/>
  <c r="F19" i="3"/>
  <c r="E18" i="7"/>
  <c r="C18" i="7"/>
  <c r="C20" i="3" l="1"/>
  <c r="F20" i="3"/>
  <c r="I34" i="1"/>
  <c r="F35" i="1"/>
  <c r="I35" i="1" s="1"/>
  <c r="E19" i="7"/>
  <c r="C19" i="7"/>
  <c r="C21" i="3" l="1"/>
  <c r="F21" i="3"/>
  <c r="C20" i="7"/>
  <c r="E20" i="7"/>
  <c r="C21" i="7" l="1"/>
  <c r="E21" i="7"/>
  <c r="F22" i="3"/>
  <c r="C22" i="3"/>
  <c r="F23" i="3" l="1"/>
  <c r="C23" i="3"/>
  <c r="E22" i="7"/>
  <c r="C22" i="7"/>
  <c r="E23" i="7" l="1"/>
  <c r="C23" i="7"/>
  <c r="C24" i="3"/>
  <c r="F24" i="3"/>
  <c r="F25" i="3" l="1"/>
  <c r="C25" i="3"/>
  <c r="C24" i="7"/>
  <c r="E24" i="7"/>
  <c r="C25" i="7" l="1"/>
  <c r="E25" i="7"/>
  <c r="F26" i="3"/>
  <c r="C26" i="3"/>
  <c r="F27" i="3" l="1"/>
  <c r="C27" i="3"/>
  <c r="C26" i="7"/>
  <c r="E26" i="7"/>
  <c r="E27" i="7" l="1"/>
  <c r="C27" i="7"/>
  <c r="C28" i="3"/>
  <c r="F28" i="3"/>
  <c r="C29" i="3" l="1"/>
  <c r="F29" i="3"/>
  <c r="E28" i="7"/>
  <c r="C28" i="7"/>
  <c r="E29" i="7" l="1"/>
  <c r="C29" i="7"/>
  <c r="F30" i="3"/>
  <c r="C30" i="3"/>
  <c r="C31" i="3" l="1"/>
  <c r="F31" i="3"/>
  <c r="C30" i="7"/>
  <c r="E30" i="7"/>
  <c r="C31" i="7" l="1"/>
  <c r="E31" i="7"/>
  <c r="C32" i="3"/>
  <c r="F32" i="3"/>
  <c r="C33" i="3" l="1"/>
  <c r="F33" i="3"/>
  <c r="E32" i="7"/>
  <c r="C32" i="7"/>
  <c r="C33" i="7" l="1"/>
  <c r="E33" i="7"/>
  <c r="F34" i="3"/>
  <c r="C34" i="3"/>
  <c r="C35" i="3" l="1"/>
  <c r="F35" i="3"/>
  <c r="C34" i="7"/>
  <c r="E34" i="7"/>
  <c r="D35" i="7" l="1"/>
  <c r="D46" i="7" s="1"/>
  <c r="D9" i="7" s="1"/>
  <c r="D10" i="7" s="1"/>
  <c r="F18" i="1" s="1"/>
  <c r="I18" i="1" s="1"/>
  <c r="C35" i="7"/>
  <c r="E35" i="7"/>
  <c r="C36" i="3"/>
  <c r="E36" i="3"/>
  <c r="F36" i="3" s="1"/>
  <c r="C37" i="3" l="1"/>
  <c r="F37" i="3"/>
  <c r="C36" i="7"/>
  <c r="E36" i="7"/>
  <c r="E37" i="3"/>
  <c r="E38" i="3" s="1"/>
  <c r="E39" i="3" s="1"/>
  <c r="E40" i="3" s="1"/>
  <c r="E41" i="3" s="1"/>
  <c r="E42" i="3" s="1"/>
  <c r="E43" i="3" s="1"/>
  <c r="E44" i="3" s="1"/>
  <c r="E45" i="3" s="1"/>
  <c r="E46" i="3" s="1"/>
  <c r="E47" i="3" s="1"/>
  <c r="E48" i="3"/>
  <c r="C37" i="7" l="1"/>
  <c r="E37" i="7"/>
  <c r="C53" i="3"/>
  <c r="C20" i="2"/>
  <c r="D9" i="3"/>
  <c r="D10" i="3" s="1"/>
  <c r="F38" i="3"/>
  <c r="C38" i="3"/>
  <c r="C19" i="2" l="1"/>
  <c r="F17" i="1" s="1"/>
  <c r="I17" i="1" s="1"/>
  <c r="C18" i="2"/>
  <c r="F16" i="1" s="1"/>
  <c r="I16" i="1" s="1"/>
  <c r="C17" i="2"/>
  <c r="F15" i="1" s="1"/>
  <c r="I15" i="1" s="1"/>
  <c r="D53" i="3"/>
  <c r="C54" i="3"/>
  <c r="F39" i="3"/>
  <c r="C39" i="3"/>
  <c r="E38" i="7"/>
  <c r="C38" i="7"/>
  <c r="C39" i="7" l="1"/>
  <c r="E39" i="7"/>
  <c r="C40" i="3"/>
  <c r="F40" i="3"/>
  <c r="F25" i="1"/>
  <c r="D54" i="3"/>
  <c r="F41" i="3" l="1"/>
  <c r="C41" i="3"/>
  <c r="C40" i="7"/>
  <c r="E40" i="7"/>
  <c r="I25" i="1"/>
  <c r="F26" i="1"/>
  <c r="I26" i="1" s="1"/>
  <c r="C41" i="7" l="1"/>
  <c r="E41" i="7"/>
  <c r="F42" i="3"/>
  <c r="C42" i="3"/>
  <c r="F43" i="3" l="1"/>
  <c r="C43" i="3"/>
  <c r="C42" i="7"/>
  <c r="E42" i="7"/>
  <c r="C43" i="7" l="1"/>
  <c r="E43" i="7"/>
  <c r="C44" i="3"/>
  <c r="F44" i="3"/>
  <c r="C45" i="3" l="1"/>
  <c r="F45" i="3"/>
  <c r="C44" i="7"/>
  <c r="E44" i="7"/>
  <c r="C45" i="7" l="1"/>
  <c r="E45" i="7"/>
  <c r="F45" i="7" s="1"/>
  <c r="E9" i="7" s="1"/>
  <c r="E10" i="7" s="1"/>
  <c r="F11" i="1" s="1"/>
  <c r="I11" i="1" s="1"/>
  <c r="F46" i="3"/>
  <c r="C46" i="3"/>
  <c r="C47" i="3" l="1"/>
  <c r="F47" i="3"/>
  <c r="G47" i="3" s="1"/>
  <c r="E9" i="3" l="1"/>
  <c r="E10" i="3" s="1"/>
  <c r="F10" i="1" s="1"/>
  <c r="I10" i="1" s="1"/>
  <c r="E53" i="3"/>
  <c r="E54" i="3" s="1"/>
  <c r="F27" i="1" s="1"/>
  <c r="I27" i="1" s="1"/>
</calcChain>
</file>

<file path=xl/sharedStrings.xml><?xml version="1.0" encoding="utf-8"?>
<sst xmlns="http://schemas.openxmlformats.org/spreadsheetml/2006/main" count="430" uniqueCount="163">
  <si>
    <t>Description of Adjustment:</t>
  </si>
  <si>
    <t>Situs</t>
  </si>
  <si>
    <t>WA</t>
  </si>
  <si>
    <t>PRO</t>
  </si>
  <si>
    <t>AMA ADIT - Renewable Energy</t>
  </si>
  <si>
    <t>Def Inc Tax Exp - Renewable Energy</t>
  </si>
  <si>
    <t>SCHMAT</t>
  </si>
  <si>
    <t>Sch M Addition - Renewable Energy</t>
  </si>
  <si>
    <t>AMA ADIT - Repower Deferral Amort</t>
  </si>
  <si>
    <t>Def Inc Tax Exp- Repowering Deferral</t>
  </si>
  <si>
    <t>Sch M Addition - Repowering Deferral</t>
  </si>
  <si>
    <t>AMA ADIT - Accel Depr Reg Liab</t>
  </si>
  <si>
    <t>Def Inc Tax Exp - Accel Depr Reg Liab</t>
  </si>
  <si>
    <t>Sch M Addition - Accel Depr Reg Liab</t>
  </si>
  <si>
    <t>Adjustment to Tax:</t>
  </si>
  <si>
    <t>8.2.8</t>
  </si>
  <si>
    <t>Renewable Energy Credits Deferral</t>
  </si>
  <si>
    <t>8.2.5</t>
  </si>
  <si>
    <t>Repowering Deferrals Amortization</t>
  </si>
  <si>
    <t>Adjustment to Expense:</t>
  </si>
  <si>
    <t>8.2.7</t>
  </si>
  <si>
    <t>Other Electric Revenues</t>
  </si>
  <si>
    <t>8.2.1</t>
  </si>
  <si>
    <t>Street &amp; Highway Lighting</t>
  </si>
  <si>
    <t>Commercial &amp; Industrial</t>
  </si>
  <si>
    <t>Residential</t>
  </si>
  <si>
    <t>Adjustment to Revenue:</t>
  </si>
  <si>
    <t>8.2.6</t>
  </si>
  <si>
    <t>182M</t>
  </si>
  <si>
    <t>Colstrip 3 Deferred Carrying Costs</t>
  </si>
  <si>
    <t>8.2.2</t>
  </si>
  <si>
    <t>Accum. Accel. Deprec. Reg. Liability</t>
  </si>
  <si>
    <t>Adjustment to Rate Base:</t>
  </si>
  <si>
    <t>REF#</t>
  </si>
  <si>
    <t>ALLOCATED</t>
  </si>
  <si>
    <t>FACTOR %</t>
  </si>
  <si>
    <t>FACTOR</t>
  </si>
  <si>
    <t>COMPANY</t>
  </si>
  <si>
    <t>Type</t>
  </si>
  <si>
    <t>ACCOUNT</t>
  </si>
  <si>
    <t>WASHINGTON</t>
  </si>
  <si>
    <t>TOTAL</t>
  </si>
  <si>
    <t>PAGE</t>
  </si>
  <si>
    <t>PacifiCorp</t>
  </si>
  <si>
    <t>Ref 8.2.2</t>
  </si>
  <si>
    <t>Ref 8.2</t>
  </si>
  <si>
    <t>Amortization</t>
  </si>
  <si>
    <t>FERC</t>
  </si>
  <si>
    <t>Revenue Class</t>
  </si>
  <si>
    <t>12 ME Dec-21</t>
  </si>
  <si>
    <t>Accrual (%)</t>
  </si>
  <si>
    <t>Accrual ($)</t>
  </si>
  <si>
    <t>12 ME Jun-19</t>
  </si>
  <si>
    <t>Amortization by Revenue Class</t>
  </si>
  <si>
    <t>Accelerated Coal-Fired Plant Depreciation</t>
  </si>
  <si>
    <t>Page 8.2.1</t>
  </si>
  <si>
    <t>Difference</t>
  </si>
  <si>
    <t>Pro Forma Amort =</t>
  </si>
  <si>
    <t>December</t>
  </si>
  <si>
    <t>November</t>
  </si>
  <si>
    <t>October</t>
  </si>
  <si>
    <t>September</t>
  </si>
  <si>
    <t>August</t>
  </si>
  <si>
    <t>July</t>
  </si>
  <si>
    <t>June</t>
  </si>
  <si>
    <t>May</t>
  </si>
  <si>
    <t>April</t>
  </si>
  <si>
    <t>March</t>
  </si>
  <si>
    <t>February</t>
  </si>
  <si>
    <t>January</t>
  </si>
  <si>
    <t>Ref 8.2.4</t>
  </si>
  <si>
    <t>WA Depreciation Decrease Deferral</t>
  </si>
  <si>
    <t>WA Merwin Project Reg Asset</t>
  </si>
  <si>
    <t>Opening Balance</t>
  </si>
  <si>
    <t>190 ADIT</t>
  </si>
  <si>
    <t>Def Inc Tax Exp</t>
  </si>
  <si>
    <t>Schedule M</t>
  </si>
  <si>
    <t>AMA Bal.</t>
  </si>
  <si>
    <t>Ending Bal.</t>
  </si>
  <si>
    <t>Accrual</t>
  </si>
  <si>
    <t>Beginning Bal.</t>
  </si>
  <si>
    <t>Tax</t>
  </si>
  <si>
    <t>Adjustment:</t>
  </si>
  <si>
    <t>below</t>
  </si>
  <si>
    <t>Pro Forma Amount (below)</t>
  </si>
  <si>
    <t>Ref 8.2.3</t>
  </si>
  <si>
    <t>Base Period Amount (below)</t>
  </si>
  <si>
    <t>Balance</t>
  </si>
  <si>
    <t>Reg. Liability</t>
  </si>
  <si>
    <t>Accelerated Coal-Fired Plant Depreciation Amortization</t>
  </si>
  <si>
    <t>Page</t>
  </si>
  <si>
    <t>Calendar Year 2019</t>
  </si>
  <si>
    <t>Calendar Year 2018</t>
  </si>
  <si>
    <t>Account Number 288411</t>
  </si>
  <si>
    <t>GL Account Balance</t>
  </si>
  <si>
    <t>Ref. 8.2.2</t>
  </si>
  <si>
    <t>AMA Balance</t>
  </si>
  <si>
    <t>Month</t>
  </si>
  <si>
    <t>Year</t>
  </si>
  <si>
    <t>Accumulated</t>
  </si>
  <si>
    <t>GL Account 288411 - Actuals for 12 Months Ended June 2019</t>
  </si>
  <si>
    <t>Accelerated Depreciation on Coal-Fired Plants</t>
  </si>
  <si>
    <t>UE-132350, Order 1
UE-140762, Order 8</t>
  </si>
  <si>
    <t>To record regulatory liability for the decrease in new depreciation rates per the 2013 depreciation study.  Amount was amortized and credited back to customers on a kWh basis.  Current balance represents excess credit given to customers over the original deferred amount.</t>
  </si>
  <si>
    <t>Reg Liability - Depreciaiont Decrease Deferral - WA</t>
  </si>
  <si>
    <t>UE-140762, Order 3
UE-140617, Order 1</t>
  </si>
  <si>
    <t>To record deferral of Washington's share of Merwin Project depreciation and O&amp;M costs to be recovered through Pacific Power's tariff schedule 92.  Amortization period from March 31, 2015 to March 31, 2016. Current balance represents excess collections from WA customers.</t>
  </si>
  <si>
    <t>Reg Asset - Washington Merwin Project Deferral</t>
  </si>
  <si>
    <t>Docket &amp; Order No. Ref.</t>
  </si>
  <si>
    <t>Account Description</t>
  </si>
  <si>
    <t>Account Name</t>
  </si>
  <si>
    <t>SAP</t>
  </si>
  <si>
    <t>Account</t>
  </si>
  <si>
    <t>Residual Regulatory Asset and Liability Balances</t>
  </si>
  <si>
    <t>Page 8.2.4</t>
  </si>
  <si>
    <t xml:space="preserve">    rate effective date of 1/1/2021 for the current general rate case.</t>
  </si>
  <si>
    <t xml:space="preserve">1. Leaning Juniper was place in-service September 2019.  Deferral amount has been pro-rated for 15 months, assuming </t>
  </si>
  <si>
    <t>Notes:</t>
  </si>
  <si>
    <t>GPS</t>
  </si>
  <si>
    <t>CAGW</t>
  </si>
  <si>
    <t>Allocation Factors As Approved in UE-152253:</t>
  </si>
  <si>
    <t>Annual Amortization Amount</t>
  </si>
  <si>
    <t>Total Rev. Reqt. Deferred through 1/1/2021</t>
  </si>
  <si>
    <r>
      <t>Total Rev. Reqt. Deferred</t>
    </r>
    <r>
      <rPr>
        <b/>
        <vertAlign val="superscript"/>
        <sz val="10"/>
        <color theme="1"/>
        <rFont val="Arial"/>
        <family val="2"/>
      </rPr>
      <t>1</t>
    </r>
  </si>
  <si>
    <t>Annual Rev. Reqt. Before Gross-up</t>
  </si>
  <si>
    <t xml:space="preserve">   Expired PTC in Rates</t>
  </si>
  <si>
    <t xml:space="preserve">   PTC Benefit</t>
  </si>
  <si>
    <t xml:space="preserve">   Wind Tax</t>
  </si>
  <si>
    <t xml:space="preserve">   Property Taxes</t>
  </si>
  <si>
    <t xml:space="preserve">   Depreciation</t>
  </si>
  <si>
    <t xml:space="preserve">   Operation &amp; Maintenance</t>
  </si>
  <si>
    <t xml:space="preserve">   Pre-Tax Return on Rate Base</t>
  </si>
  <si>
    <t xml:space="preserve">   Pre-Tax Rate of Return</t>
  </si>
  <si>
    <t xml:space="preserve">   Net Rate Base</t>
  </si>
  <si>
    <t xml:space="preserve">   Accumulated DIT Balance</t>
  </si>
  <si>
    <t xml:space="preserve">   Depreciation Reserve</t>
  </si>
  <si>
    <t xml:space="preserve">   Capital Investment</t>
  </si>
  <si>
    <t>Factor</t>
  </si>
  <si>
    <t>Revenue Requirement</t>
  </si>
  <si>
    <t>Marengo II</t>
  </si>
  <si>
    <t>Marengo I</t>
  </si>
  <si>
    <t>Goodnoe Hills</t>
  </si>
  <si>
    <t>Leaning Juniper</t>
  </si>
  <si>
    <t>Washington Allocated</t>
  </si>
  <si>
    <t>Total Company</t>
  </si>
  <si>
    <t>Repowering Project Deferrals</t>
  </si>
  <si>
    <t>Ref 8.12.7</t>
  </si>
  <si>
    <t>Reg. Asset</t>
  </si>
  <si>
    <t>Colstrip #3 Deferred Carrying Charges</t>
  </si>
  <si>
    <t>Account Number 187051</t>
  </si>
  <si>
    <t>Ref. 8.2.6</t>
  </si>
  <si>
    <t>Addition</t>
  </si>
  <si>
    <t>GL Account 187051 - Actuals for 12 Months Ended June 2019</t>
  </si>
  <si>
    <t>Additions</t>
  </si>
  <si>
    <t>Renewable Energy Credits Purchases Deferral</t>
  </si>
  <si>
    <t>Regulatory Assets and Liabilities Amortization</t>
  </si>
  <si>
    <t xml:space="preserve">This adjustment adds into results amortization of accumulated regulatory liability approved in the company's 2015 Limited Issues Filing (LIF) for accelerated depreciation of Colstrip and Jim Bridger facilities for Washington.  Also included is the adjustment is the pro forma changes for the company's regulatory asset approved in in Cause No. U-86-02 where Colstrip #3 Carrying Charges are to be amortized.  This adjustment reflects the anticipated end of amortization period for this regulatory asset as of January 2021.  The company is also requesting to begin amortization of all deferred costs on the repowered wind facilities located in the west control area, as well as costs to purchase renewable energy credits recorded in 2019 per petition filed on Novmeber 8, 2019.
</t>
  </si>
  <si>
    <t>above</t>
  </si>
  <si>
    <t>Ref. 8.2.1</t>
  </si>
  <si>
    <t>Ref. 8.2</t>
  </si>
  <si>
    <t>8.2.3</t>
  </si>
  <si>
    <t>Page 8.2.5 - REDACTED</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</si>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</sst>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
    <numFmt numFmtId="165" formatCode="0.000%"/>
    <numFmt numFmtId="166" formatCode="_(* #,##0_);_(* \(#,##0\);_(* &quot;-&quot;??_);_(@_)"/>
    <numFmt numFmtId="167" formatCode="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u/>
      <sz val="10"/>
      <color theme="1"/>
      <name val="Arial"/>
      <family val="2"/>
    </font>
    <font>
      <u/>
      <sz val="10"/>
      <name val="Arial"/>
      <family val="2"/>
    </font>
    <font>
      <b/>
      <u/>
      <sz val="10"/>
      <color theme="1"/>
      <name val="Arial"/>
      <family val="2"/>
    </font>
    <font>
      <sz val="10"/>
      <color rgb="FFC00000"/>
      <name val="Arial"/>
      <family val="2"/>
    </font>
    <font>
      <b/>
      <u val="singleAccounting"/>
      <sz val="10"/>
      <color rgb="FFC00000"/>
      <name val="Arial"/>
      <family val="2"/>
    </font>
    <font>
      <b/>
      <u/>
      <sz val="10"/>
      <name val="Arial"/>
      <family val="2"/>
    </font>
    <font>
      <b/>
      <i/>
      <sz val="10"/>
      <name val="Arial"/>
      <family val="2"/>
    </font>
    <font>
      <b/>
      <sz val="11"/>
      <color rgb="FFFF0000"/>
      <name val="Calibri"/>
      <family val="2"/>
      <scheme val="minor"/>
    </font>
    <font>
      <b/>
      <i/>
      <sz val="10"/>
      <color theme="1"/>
      <name val="Arial"/>
      <family val="2"/>
    </font>
    <font>
      <i/>
      <sz val="10"/>
      <color theme="1"/>
      <name val="Arial"/>
      <family val="2"/>
    </font>
    <font>
      <b/>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cellStyleXfs>
  <cellXfs count="145">
    <xf numFmtId="0" fontId="0" fillId="0" borderId="0" xfId="0"/>
    <xf numFmtId="0" fontId="4" fillId="0" borderId="0" xfId="0" applyFont="1"/>
    <xf numFmtId="0" fontId="4" fillId="0" borderId="3" xfId="0" applyFont="1" applyBorder="1"/>
    <xf numFmtId="0" fontId="4" fillId="0" borderId="5" xfId="0" applyFont="1" applyBorder="1"/>
    <xf numFmtId="0" fontId="4" fillId="0" borderId="8" xfId="0" applyFont="1" applyBorder="1"/>
    <xf numFmtId="0" fontId="5" fillId="0" borderId="0" xfId="0" applyFont="1"/>
    <xf numFmtId="0" fontId="6" fillId="0" borderId="0" xfId="0" applyFont="1" applyAlignment="1">
      <alignment horizontal="center"/>
    </xf>
    <xf numFmtId="41" fontId="6" fillId="0" borderId="0" xfId="0" applyNumberFormat="1" applyFont="1" applyFill="1" applyBorder="1" applyAlignment="1">
      <alignment horizontal="center"/>
    </xf>
    <xf numFmtId="0" fontId="6" fillId="0" borderId="0" xfId="0" applyFont="1" applyBorder="1" applyAlignment="1">
      <alignment horizontal="center"/>
    </xf>
    <xf numFmtId="0" fontId="6" fillId="0" borderId="0" xfId="0" applyFont="1"/>
    <xf numFmtId="0" fontId="6" fillId="0" borderId="0" xfId="0" applyFont="1" applyBorder="1"/>
    <xf numFmtId="41" fontId="6" fillId="0" borderId="0" xfId="0" applyNumberFormat="1" applyFont="1" applyBorder="1" applyAlignment="1">
      <alignment horizontal="center"/>
    </xf>
    <xf numFmtId="164" fontId="6" fillId="0" borderId="0" xfId="0" applyNumberFormat="1" applyFont="1" applyBorder="1" applyAlignment="1">
      <alignment horizontal="center"/>
    </xf>
    <xf numFmtId="0" fontId="7" fillId="0" borderId="0" xfId="0" applyFont="1" applyBorder="1"/>
    <xf numFmtId="2" fontId="8" fillId="0" borderId="0" xfId="0" applyNumberFormat="1" applyFont="1" applyFill="1" applyAlignment="1">
      <alignment horizontal="center"/>
    </xf>
    <xf numFmtId="165" fontId="6" fillId="0" borderId="0" xfId="2" applyNumberFormat="1" applyFont="1"/>
    <xf numFmtId="0" fontId="6" fillId="0" borderId="0" xfId="0" applyFont="1" applyBorder="1" applyAlignment="1">
      <alignment horizontal="left"/>
    </xf>
    <xf numFmtId="2" fontId="6" fillId="0" borderId="0" xfId="0" applyNumberFormat="1" applyFont="1" applyFill="1" applyAlignment="1">
      <alignment horizontal="center"/>
    </xf>
    <xf numFmtId="166" fontId="6" fillId="0" borderId="0" xfId="0" applyNumberFormat="1" applyFont="1"/>
    <xf numFmtId="166" fontId="4" fillId="0" borderId="0" xfId="0" applyNumberFormat="1" applyFont="1"/>
    <xf numFmtId="9" fontId="6" fillId="0" borderId="0" xfId="2" applyFont="1" applyAlignment="1">
      <alignment horizontal="center"/>
    </xf>
    <xf numFmtId="0" fontId="6" fillId="0" borderId="0" xfId="0" applyNumberFormat="1" applyFont="1" applyAlignment="1">
      <alignment horizontal="center"/>
    </xf>
    <xf numFmtId="41" fontId="6" fillId="0" borderId="0" xfId="0" applyNumberFormat="1" applyFont="1" applyAlignment="1">
      <alignment horizontal="center"/>
    </xf>
    <xf numFmtId="164" fontId="6" fillId="0" borderId="0" xfId="0" applyNumberFormat="1" applyFont="1" applyAlignment="1">
      <alignment horizontal="center"/>
    </xf>
    <xf numFmtId="166" fontId="6" fillId="0" borderId="0" xfId="0" applyNumberFormat="1" applyFont="1" applyBorder="1" applyAlignment="1">
      <alignment horizontal="center"/>
    </xf>
    <xf numFmtId="0" fontId="7" fillId="0" borderId="0" xfId="0" applyFont="1" applyBorder="1" applyAlignment="1">
      <alignment horizontal="left"/>
    </xf>
    <xf numFmtId="0" fontId="9" fillId="0" borderId="0" xfId="0" applyFont="1"/>
    <xf numFmtId="0" fontId="10" fillId="0" borderId="0" xfId="0" applyNumberFormat="1" applyFont="1" applyAlignment="1">
      <alignment horizontal="center"/>
    </xf>
    <xf numFmtId="0" fontId="10" fillId="0" borderId="0" xfId="0" applyFont="1" applyAlignment="1">
      <alignment horizontal="center"/>
    </xf>
    <xf numFmtId="0" fontId="7" fillId="0" borderId="0" xfId="0" applyFont="1"/>
    <xf numFmtId="167" fontId="6" fillId="0" borderId="0" xfId="0" applyNumberFormat="1" applyFont="1" applyFill="1" applyAlignment="1">
      <alignment horizontal="center"/>
    </xf>
    <xf numFmtId="0" fontId="5" fillId="0" borderId="0" xfId="0" applyFont="1" applyAlignment="1">
      <alignment horizontal="center"/>
    </xf>
    <xf numFmtId="166" fontId="6" fillId="0" borderId="9" xfId="1" applyNumberFormat="1" applyFont="1" applyFill="1" applyBorder="1"/>
    <xf numFmtId="0" fontId="11" fillId="0" borderId="0" xfId="0" applyFont="1" applyAlignment="1">
      <alignment horizontal="center"/>
    </xf>
    <xf numFmtId="0" fontId="10" fillId="0" borderId="0" xfId="0" applyFont="1"/>
    <xf numFmtId="166" fontId="4" fillId="0" borderId="0" xfId="0" applyNumberFormat="1" applyFont="1" applyBorder="1"/>
    <xf numFmtId="10" fontId="4" fillId="0" borderId="9" xfId="2" applyNumberFormat="1" applyFont="1" applyBorder="1"/>
    <xf numFmtId="166" fontId="4" fillId="0" borderId="9" xfId="0" applyNumberFormat="1" applyFont="1" applyBorder="1"/>
    <xf numFmtId="10" fontId="4" fillId="0" borderId="0" xfId="2" applyNumberFormat="1" applyFont="1"/>
    <xf numFmtId="0" fontId="7" fillId="0" borderId="0" xfId="3" applyFont="1"/>
    <xf numFmtId="0" fontId="4" fillId="0" borderId="0" xfId="0" applyFont="1" applyAlignment="1">
      <alignment horizontal="right"/>
    </xf>
    <xf numFmtId="0" fontId="6" fillId="0" borderId="0" xfId="3" applyFont="1"/>
    <xf numFmtId="0" fontId="6" fillId="0" borderId="0" xfId="3" applyFont="1" applyBorder="1"/>
    <xf numFmtId="166" fontId="12" fillId="0" borderId="0" xfId="3" applyNumberFormat="1" applyFont="1" applyBorder="1"/>
    <xf numFmtId="166" fontId="12" fillId="0" borderId="0" xfId="3" applyNumberFormat="1" applyFont="1" applyBorder="1" applyAlignment="1">
      <alignment horizontal="right"/>
    </xf>
    <xf numFmtId="0" fontId="6" fillId="0" borderId="0" xfId="3" applyFont="1" applyBorder="1" applyAlignment="1">
      <alignment horizontal="right"/>
    </xf>
    <xf numFmtId="0" fontId="12" fillId="0" borderId="0" xfId="3" applyFont="1" applyBorder="1"/>
    <xf numFmtId="43" fontId="6" fillId="0" borderId="0" xfId="3" applyNumberFormat="1" applyFont="1" applyBorder="1"/>
    <xf numFmtId="166" fontId="6" fillId="0" borderId="0" xfId="1" applyNumberFormat="1" applyFont="1" applyBorder="1"/>
    <xf numFmtId="166" fontId="6" fillId="0" borderId="0" xfId="3" applyNumberFormat="1" applyFont="1" applyBorder="1"/>
    <xf numFmtId="166" fontId="13" fillId="0" borderId="0" xfId="4" applyNumberFormat="1" applyFont="1" applyBorder="1"/>
    <xf numFmtId="166" fontId="13" fillId="0" borderId="0" xfId="3" applyNumberFormat="1" applyFont="1" applyBorder="1" applyAlignment="1">
      <alignment horizontal="right"/>
    </xf>
    <xf numFmtId="0" fontId="7" fillId="0" borderId="0" xfId="3" applyFont="1" applyBorder="1"/>
    <xf numFmtId="166" fontId="7" fillId="0" borderId="0" xfId="3" applyNumberFormat="1" applyFont="1" applyBorder="1"/>
    <xf numFmtId="17" fontId="6" fillId="0" borderId="0" xfId="3" applyNumberFormat="1" applyFont="1" applyBorder="1"/>
    <xf numFmtId="166" fontId="7" fillId="0" borderId="0" xfId="0" applyNumberFormat="1" applyFont="1" applyBorder="1"/>
    <xf numFmtId="166" fontId="5" fillId="0" borderId="0" xfId="0" applyNumberFormat="1" applyFont="1" applyAlignment="1">
      <alignment horizontal="right"/>
    </xf>
    <xf numFmtId="166" fontId="6" fillId="0" borderId="0" xfId="3" applyNumberFormat="1" applyFont="1"/>
    <xf numFmtId="166" fontId="6" fillId="0" borderId="0" xfId="0" applyNumberFormat="1" applyFont="1" applyBorder="1"/>
    <xf numFmtId="166" fontId="6" fillId="0" borderId="10" xfId="3" applyNumberFormat="1" applyFont="1" applyBorder="1"/>
    <xf numFmtId="166" fontId="6" fillId="0" borderId="0" xfId="1" applyNumberFormat="1" applyFont="1"/>
    <xf numFmtId="43" fontId="6" fillId="0" borderId="0" xfId="1" applyFont="1"/>
    <xf numFmtId="166" fontId="6" fillId="0" borderId="11" xfId="3" applyNumberFormat="1" applyFont="1" applyBorder="1"/>
    <xf numFmtId="166" fontId="6" fillId="0" borderId="12" xfId="3" applyNumberFormat="1" applyFont="1" applyBorder="1"/>
    <xf numFmtId="43" fontId="6" fillId="0" borderId="0" xfId="1" applyFont="1" applyBorder="1"/>
    <xf numFmtId="17" fontId="6" fillId="0" borderId="0" xfId="3" applyNumberFormat="1" applyFont="1"/>
    <xf numFmtId="0" fontId="14" fillId="0" borderId="0" xfId="3" applyFont="1" applyAlignment="1">
      <alignment horizontal="center"/>
    </xf>
    <xf numFmtId="0" fontId="6" fillId="0" borderId="0" xfId="3" applyFont="1" applyAlignment="1">
      <alignment horizontal="center"/>
    </xf>
    <xf numFmtId="166" fontId="6" fillId="0" borderId="0" xfId="3" applyNumberFormat="1" applyFont="1" applyFill="1"/>
    <xf numFmtId="166" fontId="6" fillId="0" borderId="0" xfId="3" applyNumberFormat="1" applyFont="1" applyFill="1" applyBorder="1"/>
    <xf numFmtId="166" fontId="7" fillId="0" borderId="0" xfId="3" applyNumberFormat="1" applyFont="1" applyAlignment="1">
      <alignment horizontal="right"/>
    </xf>
    <xf numFmtId="0" fontId="7" fillId="0" borderId="0" xfId="3" applyFont="1" applyAlignment="1">
      <alignment horizontal="right"/>
    </xf>
    <xf numFmtId="166" fontId="7" fillId="0" borderId="9" xfId="0" applyNumberFormat="1" applyFont="1" applyBorder="1"/>
    <xf numFmtId="0" fontId="6" fillId="0" borderId="0" xfId="3" applyFont="1" applyAlignment="1">
      <alignment horizontal="right"/>
    </xf>
    <xf numFmtId="0" fontId="15" fillId="0" borderId="0" xfId="3" applyFont="1"/>
    <xf numFmtId="166" fontId="6" fillId="0" borderId="16" xfId="3" applyNumberFormat="1" applyFont="1" applyBorder="1"/>
    <xf numFmtId="0" fontId="0" fillId="0" borderId="0" xfId="0" applyFill="1"/>
    <xf numFmtId="0" fontId="14" fillId="0" borderId="0" xfId="3" applyFont="1" applyBorder="1" applyAlignment="1">
      <alignment horizontal="center"/>
    </xf>
    <xf numFmtId="0" fontId="6" fillId="0" borderId="0" xfId="0" applyFont="1" applyAlignment="1">
      <alignment horizontal="right"/>
    </xf>
    <xf numFmtId="0" fontId="7" fillId="0" borderId="0" xfId="0" applyFont="1" applyAlignment="1"/>
    <xf numFmtId="166" fontId="7" fillId="0" borderId="0" xfId="0" applyNumberFormat="1" applyFont="1"/>
    <xf numFmtId="166" fontId="7" fillId="0" borderId="0" xfId="0" applyNumberFormat="1" applyFont="1" applyAlignment="1">
      <alignment horizontal="right"/>
    </xf>
    <xf numFmtId="0" fontId="17" fillId="0" borderId="0" xfId="0" applyFont="1"/>
    <xf numFmtId="166" fontId="5" fillId="0" borderId="0" xfId="0" applyNumberFormat="1" applyFont="1" applyBorder="1" applyAlignment="1">
      <alignment horizontal="right"/>
    </xf>
    <xf numFmtId="166" fontId="6" fillId="0" borderId="16" xfId="0" applyNumberFormat="1" applyFont="1" applyBorder="1"/>
    <xf numFmtId="166" fontId="4" fillId="0" borderId="16" xfId="0" applyNumberFormat="1" applyFont="1" applyBorder="1"/>
    <xf numFmtId="0" fontId="6" fillId="0" borderId="16" xfId="0" applyFont="1" applyBorder="1" applyAlignment="1">
      <alignment horizontal="center"/>
    </xf>
    <xf numFmtId="0" fontId="7" fillId="0" borderId="16" xfId="0" applyFont="1" applyBorder="1" applyAlignment="1">
      <alignment horizontal="center"/>
    </xf>
    <xf numFmtId="0" fontId="7" fillId="0" borderId="0" xfId="0" applyFont="1" applyAlignment="1">
      <alignment horizontal="center"/>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43" fontId="4" fillId="0" borderId="18" xfId="0" applyNumberFormat="1"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center"/>
    </xf>
    <xf numFmtId="166" fontId="4" fillId="0" borderId="0" xfId="1" applyNumberFormat="1" applyFont="1"/>
    <xf numFmtId="0" fontId="18" fillId="0" borderId="0" xfId="0" applyFont="1"/>
    <xf numFmtId="165" fontId="4" fillId="0" borderId="0" xfId="2" applyNumberFormat="1" applyFont="1"/>
    <xf numFmtId="166" fontId="4" fillId="0" borderId="0" xfId="1" applyNumberFormat="1" applyFont="1" applyFill="1" applyBorder="1" applyAlignment="1">
      <alignment horizontal="center"/>
    </xf>
    <xf numFmtId="0" fontId="5" fillId="0" borderId="0" xfId="0" applyFont="1" applyAlignment="1">
      <alignment horizontal="right"/>
    </xf>
    <xf numFmtId="0" fontId="5" fillId="0" borderId="0" xfId="0" applyFont="1" applyFill="1"/>
    <xf numFmtId="166" fontId="5" fillId="0" borderId="17" xfId="1" applyNumberFormat="1" applyFont="1" applyBorder="1"/>
    <xf numFmtId="0" fontId="5" fillId="0" borderId="0" xfId="0" applyFont="1" applyFill="1" applyAlignment="1">
      <alignment horizontal="right"/>
    </xf>
    <xf numFmtId="166" fontId="5" fillId="0" borderId="0" xfId="1" applyNumberFormat="1" applyFont="1" applyBorder="1"/>
    <xf numFmtId="0" fontId="3" fillId="0" borderId="0" xfId="0" applyFont="1"/>
    <xf numFmtId="0" fontId="0" fillId="0" borderId="0" xfId="0" applyBorder="1"/>
    <xf numFmtId="0" fontId="4" fillId="0" borderId="0" xfId="0" applyFont="1" applyFill="1"/>
    <xf numFmtId="10" fontId="4" fillId="0" borderId="0" xfId="1" applyNumberFormat="1" applyFont="1" applyFill="1" applyBorder="1" applyAlignment="1">
      <alignment horizontal="center"/>
    </xf>
    <xf numFmtId="0" fontId="7" fillId="0" borderId="0" xfId="0" applyFont="1" applyFill="1"/>
    <xf numFmtId="166" fontId="5" fillId="0" borderId="18" xfId="1" applyNumberFormat="1" applyFont="1" applyBorder="1" applyAlignment="1">
      <alignment horizontal="center"/>
    </xf>
    <xf numFmtId="166" fontId="5" fillId="0" borderId="0" xfId="1" applyNumberFormat="1" applyFont="1"/>
    <xf numFmtId="0" fontId="2" fillId="0" borderId="0" xfId="0" applyFont="1"/>
    <xf numFmtId="43" fontId="2" fillId="0" borderId="0" xfId="0" applyNumberFormat="1" applyFont="1"/>
    <xf numFmtId="0" fontId="4" fillId="0" borderId="0" xfId="0" applyFont="1" applyBorder="1" applyAlignment="1">
      <alignment horizontal="left" vertical="top"/>
    </xf>
    <xf numFmtId="166" fontId="6" fillId="0" borderId="16" xfId="1" applyNumberFormat="1" applyFont="1" applyBorder="1"/>
    <xf numFmtId="0" fontId="7" fillId="0" borderId="0" xfId="3" applyFont="1" applyAlignment="1">
      <alignment horizontal="center"/>
    </xf>
    <xf numFmtId="166" fontId="7" fillId="0" borderId="0" xfId="1" applyNumberFormat="1" applyFont="1" applyBorder="1" applyAlignment="1">
      <alignment horizontal="right"/>
    </xf>
    <xf numFmtId="0" fontId="4" fillId="0" borderId="0" xfId="0" applyFont="1" applyAlignment="1">
      <alignment horizontal="center"/>
    </xf>
    <xf numFmtId="0" fontId="3" fillId="0" borderId="0" xfId="0" applyFont="1" applyBorder="1" applyAlignment="1">
      <alignment horizontal="right"/>
    </xf>
    <xf numFmtId="0" fontId="16" fillId="0" borderId="0" xfId="0" applyFont="1" applyBorder="1" applyAlignment="1">
      <alignment horizontal="center"/>
    </xf>
    <xf numFmtId="43" fontId="0" fillId="0" borderId="0" xfId="0" applyNumberFormat="1" applyBorder="1"/>
    <xf numFmtId="166" fontId="4" fillId="2" borderId="0" xfId="1" applyNumberFormat="1" applyFont="1" applyFill="1"/>
    <xf numFmtId="166" fontId="4" fillId="2" borderId="16" xfId="1" applyNumberFormat="1" applyFont="1" applyFill="1" applyBorder="1"/>
    <xf numFmtId="166" fontId="4" fillId="2" borderId="0" xfId="1" applyNumberFormat="1" applyFont="1" applyFill="1" applyBorder="1"/>
    <xf numFmtId="166" fontId="5" fillId="2" borderId="2" xfId="1" applyNumberFormat="1" applyFont="1" applyFill="1" applyBorder="1"/>
    <xf numFmtId="166" fontId="5" fillId="2" borderId="0" xfId="1" applyNumberFormat="1" applyFont="1" applyFill="1" applyBorder="1"/>
    <xf numFmtId="166" fontId="5" fillId="2" borderId="15" xfId="1" applyNumberFormat="1" applyFont="1" applyFill="1" applyBorder="1" applyAlignment="1"/>
    <xf numFmtId="166" fontId="5" fillId="2" borderId="14" xfId="1" applyNumberFormat="1" applyFont="1" applyFill="1" applyBorder="1"/>
    <xf numFmtId="166" fontId="5" fillId="2" borderId="13" xfId="1" applyNumberFormat="1" applyFont="1" applyFill="1" applyBorder="1"/>
    <xf numFmtId="165" fontId="4" fillId="0" borderId="16" xfId="2" applyNumberFormat="1" applyFont="1" applyFill="1" applyBorder="1"/>
    <xf numFmtId="0" fontId="5" fillId="0" borderId="0" xfId="0" applyFont="1" applyAlignment="1">
      <alignment horizontal="left"/>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Border="1" applyAlignment="1">
      <alignment horizontal="center"/>
    </xf>
    <xf numFmtId="0" fontId="7" fillId="0" borderId="15" xfId="3"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0" borderId="14" xfId="0" applyFont="1" applyBorder="1" applyAlignment="1">
      <alignment horizontal="center"/>
    </xf>
    <xf numFmtId="0" fontId="5" fillId="0" borderId="13"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66676</xdr:colOff>
      <xdr:row>26</xdr:row>
      <xdr:rowOff>47626</xdr:rowOff>
    </xdr:from>
    <xdr:ext cx="3743324" cy="2038095"/>
    <xdr:pic>
      <xdr:nvPicPr>
        <xdr:cNvPr id="2" name="Picture 1"/>
        <xdr:cNvPicPr>
          <a:picLocks noChangeAspect="1"/>
        </xdr:cNvPicPr>
      </xdr:nvPicPr>
      <xdr:blipFill>
        <a:blip xmlns:r="http://schemas.openxmlformats.org/officeDocument/2006/relationships" r:embed="rId1"/>
        <a:stretch>
          <a:fillRect/>
        </a:stretch>
      </xdr:blipFill>
      <xdr:spPr>
        <a:xfrm>
          <a:off x="66676" y="5000626"/>
          <a:ext cx="3743324" cy="2038095"/>
        </a:xfrm>
        <a:prstGeom prst="rect">
          <a:avLst/>
        </a:prstGeom>
      </xdr:spPr>
    </xdr:pic>
    <xdr:clientData/>
  </xdr:oneCellAnchor>
  <xdr:oneCellAnchor>
    <xdr:from>
      <xdr:col>4</xdr:col>
      <xdr:colOff>47633</xdr:colOff>
      <xdr:row>26</xdr:row>
      <xdr:rowOff>64296</xdr:rowOff>
    </xdr:from>
    <xdr:ext cx="3910533" cy="2031204"/>
    <xdr:pic>
      <xdr:nvPicPr>
        <xdr:cNvPr id="3" name="Picture 2"/>
        <xdr:cNvPicPr>
          <a:picLocks noChangeAspect="1"/>
        </xdr:cNvPicPr>
      </xdr:nvPicPr>
      <xdr:blipFill>
        <a:blip xmlns:r="http://schemas.openxmlformats.org/officeDocument/2006/relationships" r:embed="rId2"/>
        <a:stretch>
          <a:fillRect/>
        </a:stretch>
      </xdr:blipFill>
      <xdr:spPr>
        <a:xfrm>
          <a:off x="3868216" y="5017296"/>
          <a:ext cx="3910533" cy="2031204"/>
        </a:xfrm>
        <a:prstGeom prst="rect">
          <a:avLst/>
        </a:prstGeom>
      </xdr:spPr>
    </xdr:pic>
    <xdr:clientData/>
  </xdr:oneCellAnchor>
  <xdr:twoCellAnchor>
    <xdr:from>
      <xdr:col>0</xdr:col>
      <xdr:colOff>28574</xdr:colOff>
      <xdr:row>31</xdr:row>
      <xdr:rowOff>114299</xdr:rowOff>
    </xdr:from>
    <xdr:to>
      <xdr:col>3</xdr:col>
      <xdr:colOff>1178718</xdr:colOff>
      <xdr:row>36</xdr:row>
      <xdr:rowOff>180974</xdr:rowOff>
    </xdr:to>
    <xdr:sp macro="" textlink="">
      <xdr:nvSpPr>
        <xdr:cNvPr id="4" name="Rectangle 3"/>
        <xdr:cNvSpPr/>
      </xdr:nvSpPr>
      <xdr:spPr>
        <a:xfrm>
          <a:off x="28574" y="6019799"/>
          <a:ext cx="2407444" cy="10191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31749</xdr:colOff>
      <xdr:row>27</xdr:row>
      <xdr:rowOff>158750</xdr:rowOff>
    </xdr:from>
    <xdr:to>
      <xdr:col>10</xdr:col>
      <xdr:colOff>591342</xdr:colOff>
      <xdr:row>32</xdr:row>
      <xdr:rowOff>94191</xdr:rowOff>
    </xdr:to>
    <xdr:sp macro="" textlink="">
      <xdr:nvSpPr>
        <xdr:cNvPr id="5" name="Rectangle 4"/>
        <xdr:cNvSpPr/>
      </xdr:nvSpPr>
      <xdr:spPr>
        <a:xfrm>
          <a:off x="3852332" y="5302250"/>
          <a:ext cx="3914510" cy="88794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26</xdr:row>
      <xdr:rowOff>0</xdr:rowOff>
    </xdr:from>
    <xdr:ext cx="3493786" cy="1438275"/>
    <xdr:pic>
      <xdr:nvPicPr>
        <xdr:cNvPr id="2" name="Picture 1"/>
        <xdr:cNvPicPr>
          <a:picLocks noChangeAspect="1"/>
        </xdr:cNvPicPr>
      </xdr:nvPicPr>
      <xdr:blipFill>
        <a:blip xmlns:r="http://schemas.openxmlformats.org/officeDocument/2006/relationships" r:embed="rId1"/>
        <a:stretch>
          <a:fillRect/>
        </a:stretch>
      </xdr:blipFill>
      <xdr:spPr>
        <a:xfrm>
          <a:off x="47625" y="4953000"/>
          <a:ext cx="3493786" cy="1438275"/>
        </a:xfrm>
        <a:prstGeom prst="rect">
          <a:avLst/>
        </a:prstGeom>
      </xdr:spPr>
    </xdr:pic>
    <xdr:clientData/>
  </xdr:oneCellAnchor>
  <xdr:oneCellAnchor>
    <xdr:from>
      <xdr:col>4</xdr:col>
      <xdr:colOff>85726</xdr:colOff>
      <xdr:row>26</xdr:row>
      <xdr:rowOff>1</xdr:rowOff>
    </xdr:from>
    <xdr:ext cx="3448508" cy="1428750"/>
    <xdr:pic>
      <xdr:nvPicPr>
        <xdr:cNvPr id="3" name="Picture 2"/>
        <xdr:cNvPicPr>
          <a:picLocks noChangeAspect="1"/>
        </xdr:cNvPicPr>
      </xdr:nvPicPr>
      <xdr:blipFill>
        <a:blip xmlns:r="http://schemas.openxmlformats.org/officeDocument/2006/relationships" r:embed="rId2"/>
        <a:stretch>
          <a:fillRect/>
        </a:stretch>
      </xdr:blipFill>
      <xdr:spPr>
        <a:xfrm>
          <a:off x="2524126" y="4953001"/>
          <a:ext cx="3448508" cy="1428750"/>
        </a:xfrm>
        <a:prstGeom prst="rect">
          <a:avLst/>
        </a:prstGeom>
      </xdr:spPr>
    </xdr:pic>
    <xdr:clientData/>
  </xdr:oneCellAnchor>
  <xdr:twoCellAnchor>
    <xdr:from>
      <xdr:col>0</xdr:col>
      <xdr:colOff>28575</xdr:colOff>
      <xdr:row>29</xdr:row>
      <xdr:rowOff>95250</xdr:rowOff>
    </xdr:from>
    <xdr:to>
      <xdr:col>3</xdr:col>
      <xdr:colOff>933450</xdr:colOff>
      <xdr:row>33</xdr:row>
      <xdr:rowOff>95250</xdr:rowOff>
    </xdr:to>
    <xdr:sp macro="" textlink="">
      <xdr:nvSpPr>
        <xdr:cNvPr id="5" name="Rectangle 4"/>
        <xdr:cNvSpPr/>
      </xdr:nvSpPr>
      <xdr:spPr>
        <a:xfrm>
          <a:off x="28575" y="5619750"/>
          <a:ext cx="3467100" cy="762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26</xdr:row>
      <xdr:rowOff>85725</xdr:rowOff>
    </xdr:from>
    <xdr:to>
      <xdr:col>10</xdr:col>
      <xdr:colOff>238125</xdr:colOff>
      <xdr:row>30</xdr:row>
      <xdr:rowOff>9525</xdr:rowOff>
    </xdr:to>
    <xdr:sp macro="" textlink="">
      <xdr:nvSpPr>
        <xdr:cNvPr id="6" name="Rectangle 5"/>
        <xdr:cNvSpPr/>
      </xdr:nvSpPr>
      <xdr:spPr>
        <a:xfrm>
          <a:off x="3657600" y="5038725"/>
          <a:ext cx="3448050" cy="685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tabSelected="1" view="pageBreakPreview" zoomScale="80" zoomScaleNormal="100" zoomScaleSheetLayoutView="80" workbookViewId="0"/>
  </sheetViews>
  <sheetFormatPr defaultColWidth="9.140625" defaultRowHeight="15" customHeight="1" x14ac:dyDescent="0.25"/>
  <cols>
    <col min="1" max="1" width="2.5703125" customWidth="1"/>
    <col min="2" max="2" width="2.28515625" customWidth="1"/>
    <col min="3" max="3" width="38.85546875" customWidth="1"/>
    <col min="4" max="4" width="9.7109375" customWidth="1"/>
    <col min="5" max="5" width="9.28515625" bestFit="1" customWidth="1"/>
    <col min="6" max="6" width="13.140625" bestFit="1" customWidth="1"/>
    <col min="7" max="7" width="8.42578125" bestFit="1" customWidth="1"/>
    <col min="8" max="8" width="10.7109375" bestFit="1" customWidth="1"/>
    <col min="9" max="9" width="13.7109375" bestFit="1" customWidth="1"/>
    <col min="10" max="10" width="9.28515625" bestFit="1" customWidth="1"/>
    <col min="11" max="11" width="4.42578125" customWidth="1"/>
  </cols>
  <sheetData>
    <row r="1" spans="1:13" ht="15" customHeight="1" x14ac:dyDescent="0.25">
      <c r="A1" s="1"/>
      <c r="B1" s="29" t="s">
        <v>43</v>
      </c>
      <c r="C1" s="1"/>
      <c r="D1" s="6"/>
      <c r="E1" s="1"/>
      <c r="F1" s="6"/>
      <c r="G1" s="6"/>
      <c r="H1" s="6"/>
      <c r="I1" s="6" t="s">
        <v>42</v>
      </c>
      <c r="J1" s="30">
        <v>8.1999999999999993</v>
      </c>
      <c r="K1" s="1"/>
      <c r="L1" s="1"/>
      <c r="M1" s="1"/>
    </row>
    <row r="2" spans="1:13" ht="15" customHeight="1" x14ac:dyDescent="0.25">
      <c r="A2" s="1"/>
      <c r="B2" s="29" t="s">
        <v>162</v>
      </c>
      <c r="C2" s="1"/>
      <c r="D2" s="6"/>
      <c r="E2" s="1"/>
      <c r="F2" s="6"/>
      <c r="G2" s="6"/>
      <c r="H2" s="6"/>
      <c r="I2" s="6"/>
      <c r="J2" s="21"/>
      <c r="K2" s="1"/>
      <c r="L2" s="1"/>
      <c r="M2" s="1"/>
    </row>
    <row r="3" spans="1:13" ht="15" customHeight="1" x14ac:dyDescent="0.25">
      <c r="A3" s="1"/>
      <c r="B3" s="29" t="s">
        <v>155</v>
      </c>
      <c r="C3" s="1"/>
      <c r="D3" s="6"/>
      <c r="E3" s="1"/>
      <c r="F3" s="6"/>
      <c r="G3" s="6"/>
      <c r="H3" s="6"/>
      <c r="I3" s="6"/>
      <c r="J3" s="21"/>
      <c r="K3" s="1"/>
      <c r="L3" s="1"/>
      <c r="M3" s="1"/>
    </row>
    <row r="4" spans="1:13" ht="15" customHeight="1" x14ac:dyDescent="0.25">
      <c r="A4" s="1"/>
      <c r="B4" s="1"/>
      <c r="C4" s="1"/>
      <c r="D4" s="6"/>
      <c r="E4" s="1"/>
      <c r="F4" s="6"/>
      <c r="G4" s="6"/>
      <c r="H4" s="6"/>
      <c r="I4" s="6"/>
      <c r="J4" s="21"/>
      <c r="K4" s="1"/>
      <c r="L4" s="1"/>
      <c r="M4" s="1"/>
    </row>
    <row r="5" spans="1:13" ht="15" customHeight="1" x14ac:dyDescent="0.25">
      <c r="A5" s="1"/>
      <c r="B5" s="1"/>
      <c r="C5" s="1"/>
      <c r="D5" s="6"/>
      <c r="E5" s="1"/>
      <c r="F5" s="6"/>
      <c r="G5" s="6"/>
      <c r="H5" s="6"/>
      <c r="I5" s="6"/>
      <c r="J5" s="21"/>
      <c r="K5" s="1"/>
      <c r="L5" s="1"/>
      <c r="M5" s="1"/>
    </row>
    <row r="6" spans="1:13" ht="15" customHeight="1" x14ac:dyDescent="0.25">
      <c r="A6" s="1"/>
      <c r="B6" s="1"/>
      <c r="C6" s="1"/>
      <c r="D6" s="6"/>
      <c r="E6" s="1"/>
      <c r="F6" s="6" t="s">
        <v>41</v>
      </c>
      <c r="G6" s="6"/>
      <c r="H6" s="6"/>
      <c r="I6" s="6" t="s">
        <v>40</v>
      </c>
      <c r="J6" s="21"/>
      <c r="K6" s="1"/>
      <c r="L6" s="1"/>
      <c r="M6" s="1"/>
    </row>
    <row r="7" spans="1:13" ht="15" customHeight="1" x14ac:dyDescent="0.25">
      <c r="A7" s="1"/>
      <c r="B7" s="1"/>
      <c r="C7" s="1"/>
      <c r="D7" s="28" t="s">
        <v>39</v>
      </c>
      <c r="E7" s="28" t="s">
        <v>38</v>
      </c>
      <c r="F7" s="28" t="s">
        <v>37</v>
      </c>
      <c r="G7" s="28" t="s">
        <v>36</v>
      </c>
      <c r="H7" s="28" t="s">
        <v>35</v>
      </c>
      <c r="I7" s="28" t="s">
        <v>34</v>
      </c>
      <c r="J7" s="27" t="s">
        <v>33</v>
      </c>
      <c r="K7" s="1"/>
      <c r="L7" s="1"/>
      <c r="M7" s="26"/>
    </row>
    <row r="8" spans="1:13" ht="15" customHeight="1" x14ac:dyDescent="0.25">
      <c r="A8" s="1"/>
      <c r="B8" s="25"/>
      <c r="C8" s="10"/>
      <c r="D8" s="8"/>
      <c r="E8" s="8"/>
      <c r="F8" s="8"/>
      <c r="G8" s="8"/>
      <c r="H8" s="8"/>
      <c r="I8" s="24"/>
      <c r="J8" s="21"/>
      <c r="K8" s="1"/>
      <c r="L8" s="1"/>
      <c r="M8" s="1"/>
    </row>
    <row r="9" spans="1:13" ht="15" customHeight="1" x14ac:dyDescent="0.25">
      <c r="A9" s="1"/>
      <c r="B9" s="13" t="s">
        <v>32</v>
      </c>
      <c r="C9" s="1"/>
      <c r="D9" s="8"/>
      <c r="E9" s="8"/>
      <c r="F9" s="11"/>
      <c r="G9" s="8"/>
      <c r="H9" s="23"/>
      <c r="I9" s="22"/>
      <c r="J9" s="21"/>
      <c r="K9" s="1"/>
      <c r="L9" s="1"/>
      <c r="M9" s="1"/>
    </row>
    <row r="10" spans="1:13" ht="15" customHeight="1" x14ac:dyDescent="0.25">
      <c r="A10" s="1"/>
      <c r="B10" s="1"/>
      <c r="C10" s="9" t="s">
        <v>31</v>
      </c>
      <c r="D10" s="6">
        <v>254</v>
      </c>
      <c r="E10" s="6" t="s">
        <v>3</v>
      </c>
      <c r="F10" s="18">
        <f>'Page 8.2.2'!E10</f>
        <v>-16510889.820000019</v>
      </c>
      <c r="G10" s="6" t="s">
        <v>2</v>
      </c>
      <c r="H10" s="20" t="s">
        <v>1</v>
      </c>
      <c r="I10" s="19">
        <f>F10</f>
        <v>-16510889.820000019</v>
      </c>
      <c r="J10" s="17" t="s">
        <v>30</v>
      </c>
      <c r="K10" s="1"/>
      <c r="L10" s="1"/>
      <c r="M10" s="1"/>
    </row>
    <row r="11" spans="1:13" ht="15" customHeight="1" x14ac:dyDescent="0.25">
      <c r="A11" s="1"/>
      <c r="B11" s="1"/>
      <c r="C11" s="9" t="s">
        <v>29</v>
      </c>
      <c r="D11" s="6" t="s">
        <v>28</v>
      </c>
      <c r="E11" s="6" t="s">
        <v>3</v>
      </c>
      <c r="F11" s="18">
        <f>'Page 8.2.6'!E10</f>
        <v>-108569.81416666666</v>
      </c>
      <c r="G11" s="6" t="s">
        <v>2</v>
      </c>
      <c r="H11" s="20" t="s">
        <v>1</v>
      </c>
      <c r="I11" s="19">
        <f>F11</f>
        <v>-108569.81416666666</v>
      </c>
      <c r="J11" s="17" t="s">
        <v>27</v>
      </c>
      <c r="K11" s="1"/>
      <c r="L11" s="1"/>
      <c r="M11" s="1"/>
    </row>
    <row r="12" spans="1:13" ht="15" customHeight="1" x14ac:dyDescent="0.25">
      <c r="A12" s="1"/>
      <c r="B12" s="1"/>
      <c r="C12" s="9" t="s">
        <v>16</v>
      </c>
      <c r="D12" s="6">
        <v>182</v>
      </c>
      <c r="E12" s="6" t="s">
        <v>3</v>
      </c>
      <c r="F12" s="18">
        <f>'Page 8.2.8'!E10</f>
        <v>250000.00000000003</v>
      </c>
      <c r="G12" s="6" t="s">
        <v>2</v>
      </c>
      <c r="H12" s="20" t="s">
        <v>1</v>
      </c>
      <c r="I12" s="19">
        <f>F12</f>
        <v>250000.00000000003</v>
      </c>
      <c r="J12" s="17" t="s">
        <v>15</v>
      </c>
      <c r="K12" s="1"/>
      <c r="L12" s="1"/>
      <c r="M12" s="1"/>
    </row>
    <row r="13" spans="1:13" ht="15" customHeight="1" x14ac:dyDescent="0.25">
      <c r="A13" s="1"/>
      <c r="B13" s="1"/>
      <c r="C13" s="1"/>
      <c r="D13" s="6"/>
      <c r="E13" s="1"/>
      <c r="F13" s="18"/>
      <c r="G13" s="6"/>
      <c r="H13" s="1"/>
      <c r="I13" s="1"/>
      <c r="J13" s="17"/>
      <c r="K13" s="1"/>
      <c r="L13" s="1"/>
      <c r="M13" s="1"/>
    </row>
    <row r="14" spans="1:13" ht="15" customHeight="1" x14ac:dyDescent="0.25">
      <c r="A14" s="1"/>
      <c r="B14" s="13" t="s">
        <v>26</v>
      </c>
      <c r="C14" s="1"/>
      <c r="D14" s="6"/>
      <c r="E14" s="1"/>
      <c r="F14" s="18"/>
      <c r="G14" s="6"/>
      <c r="H14" s="1"/>
      <c r="I14" s="1"/>
      <c r="J14" s="17"/>
      <c r="K14" s="1"/>
      <c r="L14" s="1"/>
      <c r="M14" s="1"/>
    </row>
    <row r="15" spans="1:13" ht="15" customHeight="1" x14ac:dyDescent="0.25">
      <c r="A15" s="1"/>
      <c r="B15" s="1"/>
      <c r="C15" s="9" t="s">
        <v>25</v>
      </c>
      <c r="D15" s="6">
        <v>440</v>
      </c>
      <c r="E15" s="6" t="s">
        <v>3</v>
      </c>
      <c r="F15" s="18">
        <f>'Page 8.2.1'!C17</f>
        <v>6942859.1748030642</v>
      </c>
      <c r="G15" s="6" t="s">
        <v>2</v>
      </c>
      <c r="H15" s="20" t="s">
        <v>1</v>
      </c>
      <c r="I15" s="19">
        <f>F15</f>
        <v>6942859.1748030642</v>
      </c>
      <c r="J15" s="17" t="s">
        <v>22</v>
      </c>
      <c r="K15" s="1"/>
      <c r="L15" s="1"/>
      <c r="M15" s="1"/>
    </row>
    <row r="16" spans="1:13" ht="15" customHeight="1" x14ac:dyDescent="0.25">
      <c r="A16" s="1"/>
      <c r="B16" s="1"/>
      <c r="C16" s="9" t="s">
        <v>24</v>
      </c>
      <c r="D16" s="6">
        <v>442</v>
      </c>
      <c r="E16" s="6" t="s">
        <v>3</v>
      </c>
      <c r="F16" s="18">
        <f>'Page 8.2.1'!C18</f>
        <v>10432577.682665162</v>
      </c>
      <c r="G16" s="6" t="s">
        <v>2</v>
      </c>
      <c r="H16" s="20" t="s">
        <v>1</v>
      </c>
      <c r="I16" s="19">
        <f>F16</f>
        <v>10432577.682665162</v>
      </c>
      <c r="J16" s="17" t="s">
        <v>22</v>
      </c>
      <c r="K16" s="1"/>
      <c r="L16" s="1"/>
      <c r="M16" s="1"/>
    </row>
    <row r="17" spans="1:13" ht="15" customHeight="1" x14ac:dyDescent="0.25">
      <c r="A17" s="1"/>
      <c r="B17" s="1"/>
      <c r="C17" s="9" t="s">
        <v>23</v>
      </c>
      <c r="D17" s="6">
        <v>444</v>
      </c>
      <c r="E17" s="6" t="s">
        <v>3</v>
      </c>
      <c r="F17" s="18">
        <f>'Page 8.2.1'!C19</f>
        <v>42674.382531787138</v>
      </c>
      <c r="G17" s="6" t="s">
        <v>2</v>
      </c>
      <c r="H17" s="20" t="s">
        <v>1</v>
      </c>
      <c r="I17" s="19">
        <f>F17</f>
        <v>42674.382531787138</v>
      </c>
      <c r="J17" s="17" t="s">
        <v>22</v>
      </c>
      <c r="K17" s="1"/>
      <c r="L17" s="1"/>
      <c r="M17" s="1"/>
    </row>
    <row r="18" spans="1:13" ht="15" customHeight="1" x14ac:dyDescent="0.25">
      <c r="A18" s="1"/>
      <c r="B18" s="1"/>
      <c r="C18" s="1" t="s">
        <v>21</v>
      </c>
      <c r="D18" s="6">
        <v>456</v>
      </c>
      <c r="E18" s="6" t="s">
        <v>3</v>
      </c>
      <c r="F18" s="18">
        <f>-'Page 8.2.6'!D10</f>
        <v>47809.260000000009</v>
      </c>
      <c r="G18" s="6" t="s">
        <v>2</v>
      </c>
      <c r="H18" s="20" t="s">
        <v>1</v>
      </c>
      <c r="I18" s="19">
        <f>F18</f>
        <v>47809.260000000009</v>
      </c>
      <c r="J18" s="17" t="s">
        <v>20</v>
      </c>
      <c r="K18" s="1"/>
      <c r="L18" s="1"/>
      <c r="M18" s="1"/>
    </row>
    <row r="19" spans="1:13" ht="15" customHeight="1" x14ac:dyDescent="0.25">
      <c r="A19" s="1"/>
      <c r="B19" s="13"/>
      <c r="C19" s="1"/>
      <c r="D19" s="6"/>
      <c r="E19" s="6"/>
      <c r="F19" s="18"/>
      <c r="G19" s="6"/>
      <c r="H19" s="1"/>
      <c r="I19" s="1"/>
      <c r="J19" s="17"/>
      <c r="K19" s="1"/>
      <c r="L19" s="1"/>
      <c r="M19" s="1"/>
    </row>
    <row r="20" spans="1:13" ht="15" customHeight="1" x14ac:dyDescent="0.25">
      <c r="A20" s="1"/>
      <c r="B20" s="13" t="s">
        <v>19</v>
      </c>
      <c r="K20" s="1"/>
      <c r="L20" s="1"/>
      <c r="M20" s="1"/>
    </row>
    <row r="21" spans="1:13" ht="15" customHeight="1" x14ac:dyDescent="0.25">
      <c r="A21" s="1"/>
      <c r="B21" s="1"/>
      <c r="C21" s="1" t="s">
        <v>18</v>
      </c>
      <c r="D21" s="6">
        <v>407</v>
      </c>
      <c r="E21" s="6" t="s">
        <v>3</v>
      </c>
      <c r="F21" s="18">
        <v>573050.93356392439</v>
      </c>
      <c r="G21" s="6" t="s">
        <v>2</v>
      </c>
      <c r="H21" s="20" t="s">
        <v>1</v>
      </c>
      <c r="I21" s="19">
        <f>F21</f>
        <v>573050.93356392439</v>
      </c>
      <c r="J21" s="17" t="s">
        <v>17</v>
      </c>
      <c r="K21" s="1"/>
      <c r="L21" s="1"/>
      <c r="M21" s="1"/>
    </row>
    <row r="22" spans="1:13" ht="15" customHeight="1" x14ac:dyDescent="0.25">
      <c r="A22" s="1"/>
      <c r="B22" s="1"/>
      <c r="C22" s="9" t="s">
        <v>16</v>
      </c>
      <c r="D22" s="6">
        <v>555</v>
      </c>
      <c r="E22" s="6" t="s">
        <v>3</v>
      </c>
      <c r="F22" s="18">
        <f>'Page 8.2.8'!D10</f>
        <v>99999.999999999985</v>
      </c>
      <c r="G22" s="6" t="s">
        <v>2</v>
      </c>
      <c r="H22" s="20" t="s">
        <v>1</v>
      </c>
      <c r="I22" s="19">
        <f>F22</f>
        <v>99999.999999999985</v>
      </c>
      <c r="J22" s="17" t="s">
        <v>15</v>
      </c>
      <c r="K22" s="1"/>
      <c r="L22" s="1"/>
      <c r="M22" s="1"/>
    </row>
    <row r="23" spans="1:13" ht="15" customHeight="1" x14ac:dyDescent="0.25">
      <c r="A23" s="1"/>
      <c r="B23" s="1"/>
      <c r="C23" s="1"/>
      <c r="D23" s="6"/>
      <c r="E23" s="6"/>
      <c r="F23" s="18"/>
      <c r="G23" s="6"/>
      <c r="H23" s="1"/>
      <c r="I23" s="1"/>
      <c r="J23" s="17"/>
      <c r="K23" s="1"/>
      <c r="L23" s="1"/>
      <c r="M23" s="1"/>
    </row>
    <row r="24" spans="1:13" ht="15" customHeight="1" x14ac:dyDescent="0.25">
      <c r="A24" s="1"/>
      <c r="B24" s="13" t="s">
        <v>14</v>
      </c>
      <c r="C24" s="1"/>
      <c r="D24" s="8"/>
      <c r="E24" s="8"/>
      <c r="F24" s="7"/>
      <c r="G24" s="11"/>
      <c r="H24" s="12"/>
      <c r="I24" s="11"/>
      <c r="J24" s="8"/>
      <c r="K24" s="1"/>
      <c r="L24" s="1"/>
      <c r="M24" s="1"/>
    </row>
    <row r="25" spans="1:13" ht="15" customHeight="1" x14ac:dyDescent="0.25">
      <c r="A25" s="1"/>
      <c r="B25" s="1"/>
      <c r="C25" s="9" t="s">
        <v>13</v>
      </c>
      <c r="D25" s="8" t="s">
        <v>6</v>
      </c>
      <c r="E25" s="8" t="s">
        <v>3</v>
      </c>
      <c r="F25" s="7">
        <f>+'Page 8.2.2'!C54</f>
        <v>4806530.2400000133</v>
      </c>
      <c r="G25" s="6" t="s">
        <v>2</v>
      </c>
      <c r="H25" s="12" t="s">
        <v>1</v>
      </c>
      <c r="I25" s="11">
        <f>F25</f>
        <v>4806530.2400000133</v>
      </c>
      <c r="J25" s="117" t="s">
        <v>30</v>
      </c>
      <c r="K25" s="1"/>
      <c r="L25" s="1"/>
      <c r="M25" s="1"/>
    </row>
    <row r="26" spans="1:13" ht="15" customHeight="1" x14ac:dyDescent="0.25">
      <c r="A26" s="1"/>
      <c r="B26" s="1"/>
      <c r="C26" s="9" t="s">
        <v>12</v>
      </c>
      <c r="D26" s="8">
        <v>41110</v>
      </c>
      <c r="E26" s="8" t="s">
        <v>3</v>
      </c>
      <c r="F26" s="7">
        <f>ROUND(-F25*0.245866,0)</f>
        <v>-1181762</v>
      </c>
      <c r="G26" s="6" t="s">
        <v>2</v>
      </c>
      <c r="H26" s="12" t="s">
        <v>1</v>
      </c>
      <c r="I26" s="11">
        <f>F26</f>
        <v>-1181762</v>
      </c>
      <c r="J26" s="117" t="s">
        <v>30</v>
      </c>
      <c r="K26" s="1"/>
      <c r="L26" s="1"/>
      <c r="M26" s="1"/>
    </row>
    <row r="27" spans="1:13" ht="15" customHeight="1" x14ac:dyDescent="0.25">
      <c r="A27" s="1"/>
      <c r="B27" s="1"/>
      <c r="C27" s="10" t="s">
        <v>11</v>
      </c>
      <c r="D27" s="8">
        <v>190</v>
      </c>
      <c r="E27" s="8" t="s">
        <v>3</v>
      </c>
      <c r="F27" s="7">
        <f>+'Page 8.2.2'!E54</f>
        <v>4059464</v>
      </c>
      <c r="G27" s="6" t="s">
        <v>2</v>
      </c>
      <c r="H27" s="12" t="s">
        <v>1</v>
      </c>
      <c r="I27" s="11">
        <f>F27</f>
        <v>4059464</v>
      </c>
      <c r="J27" s="117" t="s">
        <v>30</v>
      </c>
      <c r="K27" s="1"/>
      <c r="L27" s="1"/>
      <c r="M27" s="1"/>
    </row>
    <row r="28" spans="1:13" ht="15" customHeight="1" x14ac:dyDescent="0.25">
      <c r="A28" s="1"/>
      <c r="B28" s="1"/>
      <c r="C28" s="1"/>
      <c r="D28" s="1"/>
      <c r="E28" s="1"/>
      <c r="F28" s="1"/>
      <c r="G28" s="1"/>
      <c r="H28" s="1"/>
      <c r="I28" s="1"/>
      <c r="J28" s="1"/>
      <c r="K28" s="1"/>
      <c r="L28" s="1"/>
      <c r="M28" s="1"/>
    </row>
    <row r="29" spans="1:13" ht="15" customHeight="1" x14ac:dyDescent="0.25">
      <c r="A29" s="1"/>
      <c r="B29" s="13"/>
      <c r="C29" s="9" t="s">
        <v>10</v>
      </c>
      <c r="D29" s="8" t="s">
        <v>6</v>
      </c>
      <c r="E29" s="8" t="s">
        <v>3</v>
      </c>
      <c r="F29" s="7">
        <f>+F21</f>
        <v>573050.93356392439</v>
      </c>
      <c r="G29" s="6" t="s">
        <v>2</v>
      </c>
      <c r="H29" s="12" t="s">
        <v>1</v>
      </c>
      <c r="I29" s="11">
        <f>F29</f>
        <v>573050.93356392439</v>
      </c>
      <c r="J29" s="17" t="s">
        <v>157</v>
      </c>
      <c r="K29" s="1"/>
      <c r="L29" s="1"/>
      <c r="M29" s="1"/>
    </row>
    <row r="30" spans="1:13" ht="15" customHeight="1" x14ac:dyDescent="0.25">
      <c r="A30" s="1"/>
      <c r="B30" s="10"/>
      <c r="C30" s="9" t="s">
        <v>9</v>
      </c>
      <c r="D30" s="8">
        <v>41110</v>
      </c>
      <c r="E30" s="8" t="s">
        <v>3</v>
      </c>
      <c r="F30" s="7">
        <f>ROUND(-F29*0.245866,0)</f>
        <v>-140894</v>
      </c>
      <c r="G30" s="6" t="s">
        <v>2</v>
      </c>
      <c r="H30" s="12" t="s">
        <v>1</v>
      </c>
      <c r="I30" s="11">
        <f>F30</f>
        <v>-140894</v>
      </c>
      <c r="J30" s="14"/>
      <c r="K30" s="1"/>
      <c r="L30" s="1"/>
      <c r="M30" s="1"/>
    </row>
    <row r="31" spans="1:13" ht="15" customHeight="1" x14ac:dyDescent="0.25">
      <c r="A31" s="1"/>
      <c r="B31" s="16"/>
      <c r="C31" s="10" t="s">
        <v>8</v>
      </c>
      <c r="D31" s="8">
        <v>190</v>
      </c>
      <c r="E31" s="8" t="s">
        <v>3</v>
      </c>
      <c r="F31" s="7">
        <f>ROUND(-F30/2,0)</f>
        <v>70447</v>
      </c>
      <c r="G31" s="6" t="s">
        <v>2</v>
      </c>
      <c r="H31" s="12" t="s">
        <v>1</v>
      </c>
      <c r="I31" s="11">
        <f>F31</f>
        <v>70447</v>
      </c>
      <c r="J31" s="14"/>
      <c r="K31" s="1"/>
      <c r="L31" s="1"/>
      <c r="M31" s="1"/>
    </row>
    <row r="32" spans="1:13" ht="15" customHeight="1" x14ac:dyDescent="0.25">
      <c r="A32" s="1"/>
      <c r="B32" s="1"/>
      <c r="C32" s="10"/>
      <c r="D32" s="8"/>
      <c r="E32" s="8"/>
      <c r="F32" s="7"/>
      <c r="G32" s="6"/>
      <c r="H32" s="15"/>
      <c r="I32" s="11"/>
      <c r="J32" s="14"/>
      <c r="K32" s="1"/>
      <c r="L32" s="1"/>
      <c r="M32" s="1"/>
    </row>
    <row r="33" spans="1:13" ht="15" customHeight="1" x14ac:dyDescent="0.25">
      <c r="A33" s="1"/>
      <c r="B33" s="1"/>
      <c r="C33" s="9" t="s">
        <v>7</v>
      </c>
      <c r="D33" s="8" t="s">
        <v>6</v>
      </c>
      <c r="E33" s="8" t="s">
        <v>3</v>
      </c>
      <c r="F33" s="7">
        <f>+F22</f>
        <v>99999.999999999985</v>
      </c>
      <c r="G33" s="6" t="s">
        <v>2</v>
      </c>
      <c r="H33" s="12" t="s">
        <v>1</v>
      </c>
      <c r="I33" s="11">
        <f>F33</f>
        <v>99999.999999999985</v>
      </c>
      <c r="J33" s="17" t="s">
        <v>157</v>
      </c>
      <c r="K33" s="1"/>
      <c r="L33" s="1"/>
      <c r="M33" s="1"/>
    </row>
    <row r="34" spans="1:13" ht="15" customHeight="1" x14ac:dyDescent="0.25">
      <c r="A34" s="1"/>
      <c r="B34" s="1"/>
      <c r="C34" s="9" t="s">
        <v>5</v>
      </c>
      <c r="D34" s="8">
        <v>41110</v>
      </c>
      <c r="E34" s="8" t="s">
        <v>3</v>
      </c>
      <c r="F34" s="7">
        <f>ROUND(-F33*0.245866,0)</f>
        <v>-24587</v>
      </c>
      <c r="G34" s="6" t="s">
        <v>2</v>
      </c>
      <c r="H34" s="12" t="s">
        <v>1</v>
      </c>
      <c r="I34" s="11">
        <f>F34</f>
        <v>-24587</v>
      </c>
      <c r="J34" s="1"/>
      <c r="K34" s="1"/>
      <c r="L34" s="1"/>
      <c r="M34" s="1"/>
    </row>
    <row r="35" spans="1:13" ht="15" customHeight="1" x14ac:dyDescent="0.25">
      <c r="A35" s="1"/>
      <c r="B35" s="13"/>
      <c r="C35" s="10" t="s">
        <v>4</v>
      </c>
      <c r="D35" s="8">
        <v>190</v>
      </c>
      <c r="E35" s="8" t="s">
        <v>3</v>
      </c>
      <c r="F35" s="7">
        <f>ROUND(-F34/2,0)</f>
        <v>12294</v>
      </c>
      <c r="G35" s="6" t="s">
        <v>2</v>
      </c>
      <c r="H35" s="12" t="s">
        <v>1</v>
      </c>
      <c r="I35" s="11">
        <f>F35</f>
        <v>12294</v>
      </c>
      <c r="J35" s="1"/>
      <c r="K35" s="1"/>
      <c r="L35" s="1"/>
      <c r="M35" s="1"/>
    </row>
    <row r="36" spans="1:13" ht="15" customHeight="1" x14ac:dyDescent="0.25">
      <c r="A36" s="1"/>
      <c r="B36" s="13"/>
      <c r="C36" s="10"/>
      <c r="D36" s="8"/>
      <c r="E36" s="8"/>
      <c r="F36" s="7"/>
      <c r="G36" s="6"/>
      <c r="H36" s="12"/>
      <c r="I36" s="11"/>
      <c r="J36" s="1"/>
      <c r="K36" s="1"/>
      <c r="L36" s="1"/>
      <c r="M36" s="1"/>
    </row>
    <row r="37" spans="1:13" ht="15" customHeight="1" x14ac:dyDescent="0.25">
      <c r="A37" s="1"/>
      <c r="B37" s="13"/>
      <c r="C37" s="10"/>
      <c r="D37" s="8"/>
      <c r="E37" s="8"/>
      <c r="F37" s="7"/>
      <c r="G37" s="6"/>
      <c r="H37" s="12"/>
      <c r="I37" s="11"/>
      <c r="J37" s="1"/>
      <c r="K37" s="1"/>
      <c r="L37" s="1"/>
      <c r="M37" s="1"/>
    </row>
    <row r="38" spans="1:13" ht="15" customHeight="1" x14ac:dyDescent="0.25">
      <c r="A38" s="1"/>
      <c r="B38" s="13"/>
      <c r="C38" s="10"/>
      <c r="D38" s="8"/>
      <c r="E38" s="8"/>
      <c r="F38" s="7"/>
      <c r="G38" s="6"/>
      <c r="H38" s="12"/>
      <c r="I38" s="11"/>
      <c r="J38" s="1"/>
      <c r="K38" s="1"/>
      <c r="L38" s="1"/>
      <c r="M38" s="1"/>
    </row>
    <row r="39" spans="1:13" ht="15" customHeight="1" x14ac:dyDescent="0.25">
      <c r="A39" s="1"/>
      <c r="B39" s="13"/>
      <c r="C39" s="10"/>
      <c r="D39" s="8"/>
      <c r="E39" s="8"/>
      <c r="F39" s="7"/>
      <c r="G39" s="6"/>
      <c r="H39" s="12"/>
      <c r="I39" s="11"/>
      <c r="J39" s="1"/>
      <c r="K39" s="1"/>
      <c r="L39" s="1"/>
      <c r="M39" s="1"/>
    </row>
    <row r="40" spans="1:13" ht="15" customHeight="1" x14ac:dyDescent="0.25">
      <c r="A40" s="1"/>
      <c r="B40" s="13"/>
      <c r="C40" s="10"/>
      <c r="D40" s="8"/>
      <c r="E40" s="8"/>
      <c r="F40" s="7"/>
      <c r="G40" s="6"/>
      <c r="H40" s="12"/>
      <c r="I40" s="11"/>
      <c r="J40" s="1"/>
      <c r="K40" s="1"/>
      <c r="L40" s="1"/>
      <c r="M40" s="1"/>
    </row>
    <row r="41" spans="1:13" ht="15" customHeight="1" x14ac:dyDescent="0.25">
      <c r="A41" s="1"/>
      <c r="B41" s="13"/>
      <c r="C41" s="10"/>
      <c r="D41" s="8"/>
      <c r="E41" s="8"/>
      <c r="F41" s="7"/>
      <c r="G41" s="6"/>
      <c r="H41" s="12"/>
      <c r="I41" s="11"/>
      <c r="J41" s="1"/>
      <c r="K41" s="1"/>
      <c r="L41" s="1"/>
      <c r="M41" s="1"/>
    </row>
    <row r="42" spans="1:13" ht="15" customHeight="1" x14ac:dyDescent="0.25">
      <c r="A42" s="1"/>
      <c r="B42" s="13"/>
      <c r="C42" s="10"/>
      <c r="D42" s="8"/>
      <c r="E42" s="8"/>
      <c r="F42" s="7"/>
      <c r="G42" s="6"/>
      <c r="H42" s="12"/>
      <c r="I42" s="11"/>
      <c r="J42" s="1"/>
      <c r="K42" s="1"/>
      <c r="L42" s="1"/>
      <c r="M42" s="1"/>
    </row>
    <row r="43" spans="1:13" ht="15" customHeight="1" x14ac:dyDescent="0.25">
      <c r="A43" s="1"/>
      <c r="B43" s="13"/>
      <c r="C43" s="10"/>
      <c r="D43" s="8"/>
      <c r="E43" s="8"/>
      <c r="F43" s="7"/>
      <c r="G43" s="6"/>
      <c r="H43" s="12"/>
      <c r="I43" s="11"/>
      <c r="J43" s="1"/>
      <c r="K43" s="1"/>
      <c r="L43" s="1"/>
      <c r="M43" s="1"/>
    </row>
    <row r="44" spans="1:13" ht="15" customHeight="1" x14ac:dyDescent="0.25">
      <c r="A44" s="1"/>
      <c r="B44" s="13"/>
      <c r="C44" s="10"/>
      <c r="D44" s="8"/>
      <c r="E44" s="8"/>
      <c r="F44" s="7"/>
      <c r="G44" s="6"/>
      <c r="H44" s="12"/>
      <c r="I44" s="11"/>
      <c r="J44" s="1"/>
      <c r="K44" s="1"/>
      <c r="L44" s="1"/>
      <c r="M44" s="1"/>
    </row>
    <row r="45" spans="1:13" ht="15" customHeight="1" x14ac:dyDescent="0.25">
      <c r="A45" s="1"/>
      <c r="B45" s="13"/>
      <c r="C45" s="10"/>
      <c r="D45" s="8"/>
      <c r="E45" s="8"/>
      <c r="F45" s="7"/>
      <c r="G45" s="6"/>
      <c r="H45" s="12"/>
      <c r="I45" s="11"/>
      <c r="J45" s="1"/>
      <c r="K45" s="1"/>
      <c r="L45" s="1"/>
      <c r="M45" s="1"/>
    </row>
    <row r="46" spans="1:13" ht="15" customHeight="1" x14ac:dyDescent="0.25">
      <c r="A46" s="1"/>
      <c r="B46" s="13"/>
      <c r="C46" s="10"/>
      <c r="D46" s="8"/>
      <c r="E46" s="8"/>
      <c r="F46" s="7"/>
      <c r="G46" s="6"/>
      <c r="H46" s="12"/>
      <c r="I46" s="11"/>
      <c r="J46" s="1"/>
      <c r="K46" s="1"/>
      <c r="L46" s="1"/>
      <c r="M46" s="1"/>
    </row>
    <row r="47" spans="1:13" ht="15" customHeight="1" x14ac:dyDescent="0.25">
      <c r="A47" s="1"/>
      <c r="B47" s="13"/>
      <c r="C47" s="10"/>
      <c r="D47" s="8"/>
      <c r="E47" s="8"/>
      <c r="F47" s="7"/>
      <c r="G47" s="6"/>
      <c r="H47" s="12"/>
      <c r="I47" s="11"/>
      <c r="J47" s="1"/>
      <c r="K47" s="1"/>
      <c r="L47" s="1"/>
      <c r="M47" s="1"/>
    </row>
    <row r="48" spans="1:13" ht="15" customHeight="1" x14ac:dyDescent="0.25">
      <c r="A48" s="1"/>
      <c r="B48" s="13"/>
      <c r="C48" s="10"/>
      <c r="D48" s="8"/>
      <c r="E48" s="8"/>
      <c r="F48" s="7"/>
      <c r="G48" s="6"/>
      <c r="H48" s="12"/>
      <c r="I48" s="11"/>
      <c r="J48" s="1"/>
      <c r="K48" s="1"/>
      <c r="L48" s="1"/>
      <c r="M48" s="1"/>
    </row>
    <row r="49" spans="1:13" ht="15" customHeight="1" x14ac:dyDescent="0.25">
      <c r="A49" s="1"/>
      <c r="B49" s="13"/>
      <c r="C49" s="10"/>
      <c r="D49" s="8"/>
      <c r="E49" s="8"/>
      <c r="F49" s="7"/>
      <c r="G49" s="6"/>
      <c r="H49" s="12"/>
      <c r="I49" s="11"/>
      <c r="J49" s="1"/>
      <c r="K49" s="1"/>
      <c r="L49" s="1"/>
      <c r="M49" s="1"/>
    </row>
    <row r="50" spans="1:13" ht="15" customHeight="1" x14ac:dyDescent="0.25">
      <c r="A50" s="1"/>
      <c r="B50" s="13"/>
      <c r="C50" s="10"/>
      <c r="D50" s="8"/>
      <c r="E50" s="8"/>
      <c r="F50" s="7"/>
      <c r="G50" s="6"/>
      <c r="H50" s="12"/>
      <c r="I50" s="11"/>
      <c r="J50" s="1"/>
      <c r="K50" s="1"/>
      <c r="L50" s="1"/>
      <c r="M50" s="1"/>
    </row>
    <row r="51" spans="1:13" ht="15" customHeight="1" x14ac:dyDescent="0.25">
      <c r="A51" s="1"/>
      <c r="B51" s="13"/>
      <c r="C51" s="10"/>
      <c r="D51" s="8"/>
      <c r="E51" s="8"/>
      <c r="F51" s="7"/>
      <c r="G51" s="6"/>
      <c r="H51" s="12"/>
      <c r="I51" s="11"/>
      <c r="J51" s="1"/>
      <c r="K51" s="1"/>
      <c r="L51" s="1"/>
      <c r="M51" s="1"/>
    </row>
    <row r="52" spans="1:13" ht="15" customHeight="1" x14ac:dyDescent="0.25">
      <c r="A52" s="1"/>
      <c r="B52" s="10"/>
      <c r="C52" s="9"/>
      <c r="D52" s="8"/>
      <c r="E52" s="8"/>
      <c r="F52" s="7"/>
      <c r="G52" s="6"/>
      <c r="H52" s="1"/>
      <c r="I52" s="1"/>
      <c r="J52" s="1"/>
      <c r="K52" s="1"/>
      <c r="L52" s="1"/>
      <c r="M52" s="1"/>
    </row>
    <row r="53" spans="1:13" ht="15" customHeight="1" x14ac:dyDescent="0.25">
      <c r="A53" s="1"/>
      <c r="B53" s="1"/>
      <c r="C53" s="1"/>
      <c r="D53" s="1"/>
      <c r="E53" s="1"/>
      <c r="F53" s="1"/>
      <c r="G53" s="1"/>
      <c r="H53" s="1"/>
      <c r="I53" s="1"/>
      <c r="J53" s="1"/>
      <c r="K53" s="1"/>
      <c r="L53" s="1"/>
      <c r="M53" s="1"/>
    </row>
    <row r="54" spans="1:13" ht="15" customHeight="1" thickBot="1" x14ac:dyDescent="0.3">
      <c r="A54" s="1"/>
      <c r="B54" s="5" t="s">
        <v>0</v>
      </c>
      <c r="C54" s="1"/>
      <c r="D54" s="1"/>
      <c r="E54" s="1"/>
      <c r="F54" s="1"/>
      <c r="G54" s="1"/>
      <c r="H54" s="1"/>
      <c r="I54" s="1"/>
      <c r="J54" s="1"/>
      <c r="K54" s="1"/>
      <c r="L54" s="1"/>
      <c r="M54" s="1"/>
    </row>
    <row r="55" spans="1:13" ht="15" customHeight="1" x14ac:dyDescent="0.25">
      <c r="A55" s="4"/>
      <c r="B55" s="131" t="s">
        <v>156</v>
      </c>
      <c r="C55" s="131"/>
      <c r="D55" s="131"/>
      <c r="E55" s="131"/>
      <c r="F55" s="131"/>
      <c r="G55" s="131"/>
      <c r="H55" s="131"/>
      <c r="I55" s="131"/>
      <c r="J55" s="132"/>
      <c r="K55" s="113"/>
      <c r="L55" s="1"/>
      <c r="M55" s="1"/>
    </row>
    <row r="56" spans="1:13" ht="15" customHeight="1" x14ac:dyDescent="0.25">
      <c r="A56" s="3"/>
      <c r="B56" s="133"/>
      <c r="C56" s="133"/>
      <c r="D56" s="133"/>
      <c r="E56" s="133"/>
      <c r="F56" s="133"/>
      <c r="G56" s="133"/>
      <c r="H56" s="133"/>
      <c r="I56" s="133"/>
      <c r="J56" s="134"/>
      <c r="K56" s="113"/>
      <c r="L56" s="1"/>
      <c r="M56" s="1"/>
    </row>
    <row r="57" spans="1:13" ht="15" customHeight="1" x14ac:dyDescent="0.25">
      <c r="A57" s="3"/>
      <c r="B57" s="133"/>
      <c r="C57" s="133"/>
      <c r="D57" s="133"/>
      <c r="E57" s="133"/>
      <c r="F57" s="133"/>
      <c r="G57" s="133"/>
      <c r="H57" s="133"/>
      <c r="I57" s="133"/>
      <c r="J57" s="134"/>
      <c r="K57" s="113"/>
      <c r="L57" s="1"/>
      <c r="M57" s="1"/>
    </row>
    <row r="58" spans="1:13" ht="15" customHeight="1" x14ac:dyDescent="0.25">
      <c r="A58" s="3"/>
      <c r="B58" s="133"/>
      <c r="C58" s="133"/>
      <c r="D58" s="133"/>
      <c r="E58" s="133"/>
      <c r="F58" s="133"/>
      <c r="G58" s="133"/>
      <c r="H58" s="133"/>
      <c r="I58" s="133"/>
      <c r="J58" s="134"/>
      <c r="K58" s="113"/>
      <c r="L58" s="1"/>
      <c r="M58" s="1"/>
    </row>
    <row r="59" spans="1:13" ht="15" customHeight="1" x14ac:dyDescent="0.25">
      <c r="A59" s="3"/>
      <c r="B59" s="133"/>
      <c r="C59" s="133"/>
      <c r="D59" s="133"/>
      <c r="E59" s="133"/>
      <c r="F59" s="133"/>
      <c r="G59" s="133"/>
      <c r="H59" s="133"/>
      <c r="I59" s="133"/>
      <c r="J59" s="134"/>
      <c r="K59" s="113"/>
      <c r="L59" s="1"/>
      <c r="M59" s="1"/>
    </row>
    <row r="60" spans="1:13" ht="15" customHeight="1" thickBot="1" x14ac:dyDescent="0.3">
      <c r="A60" s="2"/>
      <c r="B60" s="135"/>
      <c r="C60" s="135"/>
      <c r="D60" s="135"/>
      <c r="E60" s="135"/>
      <c r="F60" s="135"/>
      <c r="G60" s="135"/>
      <c r="H60" s="135"/>
      <c r="I60" s="135"/>
      <c r="J60" s="136"/>
      <c r="K60" s="113"/>
      <c r="L60" s="1"/>
      <c r="M60" s="1"/>
    </row>
  </sheetData>
  <mergeCells count="1">
    <mergeCell ref="B55:J60"/>
  </mergeCells>
  <conditionalFormatting sqref="B24 B29">
    <cfRule type="cellIs" dxfId="0" priority="1" stopIfTrue="1" operator="equal">
      <formula>"Title"</formula>
    </cfRule>
  </conditionalFormatting>
  <pageMargins left="0.7" right="0.7" top="0.75" bottom="0.75" header="0.3" footer="0.3"/>
  <pageSetup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90" zoomScaleNormal="100" zoomScaleSheetLayoutView="90" workbookViewId="0">
      <selection activeCell="A6" sqref="A6"/>
    </sheetView>
  </sheetViews>
  <sheetFormatPr defaultRowHeight="12.75" x14ac:dyDescent="0.2"/>
  <cols>
    <col min="1" max="1" width="25.5703125" style="1" bestFit="1" customWidth="1"/>
    <col min="2" max="2" width="10.85546875" style="1" customWidth="1"/>
    <col min="3" max="3" width="15" style="1" customWidth="1"/>
    <col min="4" max="4" width="7.140625" style="1" customWidth="1"/>
    <col min="5" max="5" width="15.42578125" style="1" customWidth="1"/>
    <col min="6" max="16384" width="9.140625" style="1"/>
  </cols>
  <sheetData>
    <row r="1" spans="1:5" x14ac:dyDescent="0.2">
      <c r="A1" s="29" t="s">
        <v>43</v>
      </c>
      <c r="E1" s="40" t="s">
        <v>55</v>
      </c>
    </row>
    <row r="2" spans="1:5" x14ac:dyDescent="0.2">
      <c r="A2" s="29" t="s">
        <v>162</v>
      </c>
    </row>
    <row r="3" spans="1:5" x14ac:dyDescent="0.2">
      <c r="A3" s="29" t="s">
        <v>155</v>
      </c>
    </row>
    <row r="4" spans="1:5" x14ac:dyDescent="0.2">
      <c r="A4" s="39" t="s">
        <v>54</v>
      </c>
    </row>
    <row r="5" spans="1:5" x14ac:dyDescent="0.2">
      <c r="A5" s="5" t="s">
        <v>53</v>
      </c>
    </row>
    <row r="7" spans="1:5" x14ac:dyDescent="0.2">
      <c r="C7" s="31" t="s">
        <v>52</v>
      </c>
      <c r="D7" s="5"/>
      <c r="E7" s="31" t="s">
        <v>52</v>
      </c>
    </row>
    <row r="8" spans="1:5" x14ac:dyDescent="0.2">
      <c r="A8" s="34" t="s">
        <v>48</v>
      </c>
      <c r="B8" s="28" t="s">
        <v>47</v>
      </c>
      <c r="C8" s="33" t="s">
        <v>51</v>
      </c>
      <c r="D8" s="5"/>
      <c r="E8" s="33" t="s">
        <v>50</v>
      </c>
    </row>
    <row r="9" spans="1:5" x14ac:dyDescent="0.2">
      <c r="A9" s="9" t="s">
        <v>25</v>
      </c>
      <c r="B9" s="6">
        <v>440</v>
      </c>
      <c r="C9" s="35">
        <v>-5026976.1000000006</v>
      </c>
      <c r="D9" s="31"/>
      <c r="E9" s="38">
        <f>C9/$C$12</f>
        <v>0.39860000198293938</v>
      </c>
    </row>
    <row r="10" spans="1:5" x14ac:dyDescent="0.2">
      <c r="A10" s="9" t="s">
        <v>24</v>
      </c>
      <c r="B10" s="6">
        <v>442</v>
      </c>
      <c r="C10" s="35">
        <v>-7553706.2400000002</v>
      </c>
      <c r="D10" s="31"/>
      <c r="E10" s="38">
        <f>C10/$C$12</f>
        <v>0.59894999744330224</v>
      </c>
    </row>
    <row r="11" spans="1:5" x14ac:dyDescent="0.2">
      <c r="A11" s="9" t="s">
        <v>23</v>
      </c>
      <c r="B11" s="6">
        <v>444</v>
      </c>
      <c r="C11" s="35">
        <v>-30898.379999999994</v>
      </c>
      <c r="D11" s="31"/>
      <c r="E11" s="38">
        <f>C11/$C$12</f>
        <v>2.4500005737583697E-3</v>
      </c>
    </row>
    <row r="12" spans="1:5" ht="13.5" thickBot="1" x14ac:dyDescent="0.25">
      <c r="A12" s="9"/>
      <c r="B12" s="9"/>
      <c r="C12" s="37">
        <f>SUM(C9:C11)</f>
        <v>-12611580.720000001</v>
      </c>
      <c r="D12" s="31"/>
      <c r="E12" s="36">
        <f>SUM(E9:E11)</f>
        <v>0.99999999999999989</v>
      </c>
    </row>
    <row r="13" spans="1:5" ht="13.5" thickTop="1" x14ac:dyDescent="0.2">
      <c r="A13" s="9"/>
      <c r="B13" s="9"/>
      <c r="C13" s="35"/>
    </row>
    <row r="14" spans="1:5" x14ac:dyDescent="0.2">
      <c r="A14" s="9"/>
      <c r="B14" s="9"/>
      <c r="C14" s="9"/>
    </row>
    <row r="15" spans="1:5" x14ac:dyDescent="0.2">
      <c r="C15" s="31" t="s">
        <v>49</v>
      </c>
    </row>
    <row r="16" spans="1:5" x14ac:dyDescent="0.2">
      <c r="A16" s="34" t="s">
        <v>48</v>
      </c>
      <c r="B16" s="28" t="s">
        <v>47</v>
      </c>
      <c r="C16" s="33" t="s">
        <v>46</v>
      </c>
    </row>
    <row r="17" spans="1:4" x14ac:dyDescent="0.2">
      <c r="A17" s="9" t="s">
        <v>25</v>
      </c>
      <c r="B17" s="6">
        <v>440</v>
      </c>
      <c r="C17" s="19">
        <f>E9*$C$20</f>
        <v>6942859.1748030642</v>
      </c>
      <c r="D17" s="31" t="s">
        <v>45</v>
      </c>
    </row>
    <row r="18" spans="1:4" x14ac:dyDescent="0.2">
      <c r="A18" s="9" t="s">
        <v>24</v>
      </c>
      <c r="B18" s="6">
        <v>442</v>
      </c>
      <c r="C18" s="19">
        <f>E10*$C$20</f>
        <v>10432577.682665162</v>
      </c>
      <c r="D18" s="31" t="s">
        <v>45</v>
      </c>
    </row>
    <row r="19" spans="1:4" x14ac:dyDescent="0.2">
      <c r="A19" s="9" t="s">
        <v>23</v>
      </c>
      <c r="B19" s="6">
        <v>444</v>
      </c>
      <c r="C19" s="19">
        <f>E11*$C$20</f>
        <v>42674.382531787138</v>
      </c>
      <c r="D19" s="31" t="s">
        <v>45</v>
      </c>
    </row>
    <row r="20" spans="1:4" ht="13.5" thickBot="1" x14ac:dyDescent="0.25">
      <c r="C20" s="32">
        <f>'Page 8.2.2'!E48</f>
        <v>17418111.240000013</v>
      </c>
      <c r="D20" s="130" t="s">
        <v>44</v>
      </c>
    </row>
    <row r="21" spans="1:4" ht="13.5" thickTop="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2"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3" width="14.28515625" style="41" bestFit="1" customWidth="1"/>
    <col min="14" max="14" width="11.85546875" style="41" bestFit="1" customWidth="1"/>
    <col min="15" max="15" width="10.42578125" style="41" bestFit="1" customWidth="1"/>
    <col min="16" max="16384" width="9.140625" style="41"/>
  </cols>
  <sheetData>
    <row r="1" spans="1:10" ht="15" x14ac:dyDescent="0.25">
      <c r="A1" s="29" t="s">
        <v>43</v>
      </c>
      <c r="F1" s="78" t="s">
        <v>90</v>
      </c>
      <c r="G1" s="6" t="s">
        <v>30</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89</v>
      </c>
      <c r="E4"/>
      <c r="F4"/>
      <c r="G4"/>
      <c r="H4" s="105"/>
      <c r="I4" s="137"/>
      <c r="J4" s="137"/>
    </row>
    <row r="5" spans="1:10" ht="15" x14ac:dyDescent="0.25">
      <c r="A5" s="39"/>
      <c r="E5"/>
      <c r="F5"/>
      <c r="G5"/>
      <c r="H5" s="105"/>
      <c r="I5" s="105"/>
      <c r="J5" s="105"/>
    </row>
    <row r="6" spans="1:10" ht="15" x14ac:dyDescent="0.25">
      <c r="E6" s="31" t="s">
        <v>88</v>
      </c>
      <c r="F6"/>
      <c r="G6"/>
      <c r="H6" s="120"/>
      <c r="I6" s="52"/>
    </row>
    <row r="7" spans="1:10" ht="15" x14ac:dyDescent="0.25">
      <c r="C7" s="73"/>
      <c r="D7" s="77" t="s">
        <v>46</v>
      </c>
      <c r="E7" s="77" t="s">
        <v>87</v>
      </c>
      <c r="F7" s="76"/>
      <c r="G7" s="76"/>
    </row>
    <row r="8" spans="1:10" x14ac:dyDescent="0.2">
      <c r="C8" s="73" t="s">
        <v>86</v>
      </c>
      <c r="D8" s="57">
        <v>0</v>
      </c>
      <c r="E8" s="58">
        <f>G15</f>
        <v>-27034388.27999999</v>
      </c>
      <c r="F8" s="74" t="s">
        <v>85</v>
      </c>
    </row>
    <row r="9" spans="1:10" x14ac:dyDescent="0.2">
      <c r="C9" s="73" t="s">
        <v>84</v>
      </c>
      <c r="D9" s="75">
        <f>E48</f>
        <v>17418111.240000013</v>
      </c>
      <c r="E9" s="58">
        <f>G47</f>
        <v>-43545278.100000009</v>
      </c>
      <c r="F9" s="74" t="s">
        <v>83</v>
      </c>
    </row>
    <row r="10" spans="1:10" ht="13.5" thickBot="1" x14ac:dyDescent="0.25">
      <c r="C10" s="73" t="s">
        <v>82</v>
      </c>
      <c r="D10" s="72">
        <f>D9-D8</f>
        <v>17418111.240000013</v>
      </c>
      <c r="E10" s="72">
        <f>E9-E8</f>
        <v>-16510889.820000019</v>
      </c>
    </row>
    <row r="11" spans="1:10" ht="13.5" thickTop="1" x14ac:dyDescent="0.2">
      <c r="C11" s="71"/>
      <c r="D11" s="70" t="s">
        <v>158</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79</v>
      </c>
      <c r="E14" s="66" t="s">
        <v>46</v>
      </c>
      <c r="F14" s="66" t="s">
        <v>78</v>
      </c>
      <c r="G14" s="66" t="s">
        <v>77</v>
      </c>
      <c r="H14" s="77"/>
    </row>
    <row r="15" spans="1:10" x14ac:dyDescent="0.2">
      <c r="A15" s="39"/>
      <c r="B15" s="41" t="s">
        <v>73</v>
      </c>
      <c r="E15" s="66"/>
      <c r="F15" s="49">
        <f>'Page 8.2.3'!D21</f>
        <v>-33340178.639999986</v>
      </c>
      <c r="G15" s="49">
        <f>'Page 8.2.3'!D22</f>
        <v>-27034388.27999999</v>
      </c>
    </row>
    <row r="16" spans="1:10" x14ac:dyDescent="0.2">
      <c r="A16" s="39"/>
      <c r="B16" s="41" t="s">
        <v>72</v>
      </c>
      <c r="E16" s="66"/>
      <c r="F16" s="53">
        <f>'Page 8.2.4'!E8</f>
        <v>-3432</v>
      </c>
      <c r="G16" s="39" t="s">
        <v>70</v>
      </c>
    </row>
    <row r="17" spans="1:15" x14ac:dyDescent="0.2">
      <c r="A17" s="39"/>
      <c r="B17" s="41" t="s">
        <v>71</v>
      </c>
      <c r="E17" s="66"/>
      <c r="F17" s="53">
        <f>'Page 8.2.4'!E9</f>
        <v>6648</v>
      </c>
      <c r="G17" s="39" t="s">
        <v>70</v>
      </c>
    </row>
    <row r="18" spans="1:15" x14ac:dyDescent="0.2">
      <c r="A18" s="41">
        <v>2019</v>
      </c>
      <c r="B18" s="41" t="s">
        <v>63</v>
      </c>
      <c r="C18" s="49">
        <f>F15</f>
        <v>-33340178.639999986</v>
      </c>
      <c r="D18" s="49">
        <f>'Page 8.2.3'!$C$21</f>
        <v>-1050965.06</v>
      </c>
      <c r="E18" s="49"/>
      <c r="F18" s="57">
        <f>F15+F16+F17+D18+E18</f>
        <v>-34387927.699999988</v>
      </c>
      <c r="G18" s="57"/>
      <c r="L18" s="60"/>
      <c r="M18" s="60"/>
      <c r="N18" s="60"/>
      <c r="O18" s="60"/>
    </row>
    <row r="19" spans="1:15" x14ac:dyDescent="0.2">
      <c r="B19" s="41" t="s">
        <v>62</v>
      </c>
      <c r="C19" s="49">
        <f t="shared" ref="C19:C47" si="0">+F18</f>
        <v>-34387927.699999988</v>
      </c>
      <c r="D19" s="49">
        <f t="shared" ref="D19:D35" si="1">D18</f>
        <v>-1050965.06</v>
      </c>
      <c r="E19" s="49"/>
      <c r="F19" s="57">
        <f t="shared" ref="F19:F47" si="2">F18+D19+E19</f>
        <v>-35438892.75999999</v>
      </c>
      <c r="G19" s="57"/>
      <c r="L19" s="60"/>
      <c r="M19" s="60"/>
      <c r="N19" s="60"/>
      <c r="O19" s="60"/>
    </row>
    <row r="20" spans="1:15" x14ac:dyDescent="0.2">
      <c r="B20" s="41" t="s">
        <v>61</v>
      </c>
      <c r="C20" s="49">
        <f t="shared" si="0"/>
        <v>-35438892.75999999</v>
      </c>
      <c r="D20" s="49">
        <f t="shared" si="1"/>
        <v>-1050965.06</v>
      </c>
      <c r="E20" s="49"/>
      <c r="F20" s="57">
        <f t="shared" si="2"/>
        <v>-36489857.819999993</v>
      </c>
      <c r="G20" s="57"/>
      <c r="L20" s="60"/>
      <c r="M20" s="60"/>
      <c r="N20" s="60"/>
      <c r="O20" s="60"/>
    </row>
    <row r="21" spans="1:15" x14ac:dyDescent="0.2">
      <c r="B21" s="41" t="s">
        <v>60</v>
      </c>
      <c r="C21" s="49">
        <f t="shared" si="0"/>
        <v>-36489857.819999993</v>
      </c>
      <c r="D21" s="49">
        <f t="shared" si="1"/>
        <v>-1050965.06</v>
      </c>
      <c r="E21" s="49"/>
      <c r="F21" s="57">
        <f t="shared" si="2"/>
        <v>-37540822.879999995</v>
      </c>
      <c r="G21" s="57"/>
      <c r="L21" s="60"/>
      <c r="M21" s="60"/>
      <c r="N21" s="60"/>
      <c r="O21" s="60"/>
    </row>
    <row r="22" spans="1:15" x14ac:dyDescent="0.2">
      <c r="B22" s="41" t="s">
        <v>59</v>
      </c>
      <c r="C22" s="49">
        <f t="shared" si="0"/>
        <v>-37540822.879999995</v>
      </c>
      <c r="D22" s="49">
        <f t="shared" si="1"/>
        <v>-1050965.06</v>
      </c>
      <c r="E22" s="49"/>
      <c r="F22" s="57">
        <f t="shared" si="2"/>
        <v>-38591787.939999998</v>
      </c>
      <c r="G22" s="57"/>
      <c r="L22" s="60"/>
      <c r="M22" s="60"/>
      <c r="N22" s="60"/>
      <c r="O22" s="60"/>
    </row>
    <row r="23" spans="1:15" ht="15" x14ac:dyDescent="0.25">
      <c r="A23"/>
      <c r="B23" s="41" t="s">
        <v>58</v>
      </c>
      <c r="C23" s="49">
        <f t="shared" si="0"/>
        <v>-38591787.939999998</v>
      </c>
      <c r="D23" s="49">
        <f t="shared" si="1"/>
        <v>-1050965.06</v>
      </c>
      <c r="E23" s="49"/>
      <c r="F23" s="57">
        <f t="shared" si="2"/>
        <v>-39642753</v>
      </c>
      <c r="G23" s="57"/>
      <c r="L23" s="60"/>
      <c r="M23" s="60"/>
      <c r="N23" s="60"/>
      <c r="O23" s="60"/>
    </row>
    <row r="24" spans="1:15" x14ac:dyDescent="0.2">
      <c r="A24" s="41">
        <v>2020</v>
      </c>
      <c r="B24" s="41" t="s">
        <v>69</v>
      </c>
      <c r="C24" s="48">
        <f t="shared" si="0"/>
        <v>-39642753</v>
      </c>
      <c r="D24" s="49">
        <f t="shared" si="1"/>
        <v>-1050965.06</v>
      </c>
      <c r="E24" s="64"/>
      <c r="F24" s="57">
        <f t="shared" si="2"/>
        <v>-40693718.060000002</v>
      </c>
      <c r="G24" s="57"/>
      <c r="L24" s="60"/>
      <c r="M24" s="60"/>
      <c r="N24" s="60"/>
      <c r="O24" s="60"/>
    </row>
    <row r="25" spans="1:15" x14ac:dyDescent="0.2">
      <c r="B25" s="41" t="s">
        <v>68</v>
      </c>
      <c r="C25" s="48">
        <f t="shared" si="0"/>
        <v>-40693718.060000002</v>
      </c>
      <c r="D25" s="49">
        <f t="shared" si="1"/>
        <v>-1050965.06</v>
      </c>
      <c r="E25" s="64"/>
      <c r="F25" s="57">
        <f t="shared" si="2"/>
        <v>-41744683.120000005</v>
      </c>
      <c r="G25" s="57"/>
      <c r="L25" s="60"/>
      <c r="M25" s="60"/>
      <c r="N25" s="60"/>
      <c r="O25" s="60"/>
    </row>
    <row r="26" spans="1:15" x14ac:dyDescent="0.2">
      <c r="B26" s="41" t="s">
        <v>67</v>
      </c>
      <c r="C26" s="48">
        <f t="shared" si="0"/>
        <v>-41744683.120000005</v>
      </c>
      <c r="D26" s="49">
        <f t="shared" si="1"/>
        <v>-1050965.06</v>
      </c>
      <c r="E26" s="64"/>
      <c r="F26" s="57">
        <f t="shared" si="2"/>
        <v>-42795648.180000007</v>
      </c>
      <c r="G26" s="57"/>
      <c r="L26" s="60"/>
      <c r="M26" s="60"/>
      <c r="N26" s="60"/>
      <c r="O26" s="60"/>
    </row>
    <row r="27" spans="1:15" x14ac:dyDescent="0.2">
      <c r="B27" s="41" t="s">
        <v>66</v>
      </c>
      <c r="C27" s="48">
        <f t="shared" si="0"/>
        <v>-42795648.180000007</v>
      </c>
      <c r="D27" s="49">
        <f t="shared" si="1"/>
        <v>-1050965.06</v>
      </c>
      <c r="E27" s="64"/>
      <c r="F27" s="57">
        <f t="shared" si="2"/>
        <v>-43846613.24000001</v>
      </c>
      <c r="G27" s="57"/>
      <c r="J27" s="47"/>
      <c r="L27" s="60"/>
      <c r="M27" s="60"/>
      <c r="N27" s="60"/>
      <c r="O27" s="60"/>
    </row>
    <row r="28" spans="1:15" x14ac:dyDescent="0.2">
      <c r="B28" s="41" t="s">
        <v>65</v>
      </c>
      <c r="C28" s="48">
        <f t="shared" si="0"/>
        <v>-43846613.24000001</v>
      </c>
      <c r="D28" s="49">
        <f t="shared" si="1"/>
        <v>-1050965.06</v>
      </c>
      <c r="E28" s="64"/>
      <c r="F28" s="57">
        <f t="shared" si="2"/>
        <v>-44897578.300000012</v>
      </c>
      <c r="G28" s="57"/>
      <c r="L28" s="60"/>
      <c r="M28" s="60"/>
      <c r="N28" s="60"/>
      <c r="O28" s="60"/>
    </row>
    <row r="29" spans="1:15" x14ac:dyDescent="0.2">
      <c r="B29" s="41" t="s">
        <v>64</v>
      </c>
      <c r="C29" s="49">
        <f t="shared" si="0"/>
        <v>-44897578.300000012</v>
      </c>
      <c r="D29" s="49">
        <f t="shared" si="1"/>
        <v>-1050965.06</v>
      </c>
      <c r="E29" s="49"/>
      <c r="F29" s="57">
        <f t="shared" si="2"/>
        <v>-45948543.360000014</v>
      </c>
      <c r="G29" s="57"/>
      <c r="H29" s="49"/>
      <c r="L29" s="60"/>
      <c r="M29" s="60"/>
      <c r="N29" s="60"/>
      <c r="O29" s="60"/>
    </row>
    <row r="30" spans="1:15" x14ac:dyDescent="0.2">
      <c r="B30" s="41" t="s">
        <v>63</v>
      </c>
      <c r="C30" s="57">
        <f t="shared" si="0"/>
        <v>-45948543.360000014</v>
      </c>
      <c r="D30" s="57">
        <f t="shared" si="1"/>
        <v>-1050965.06</v>
      </c>
      <c r="E30" s="49">
        <v>0</v>
      </c>
      <c r="F30" s="57">
        <f t="shared" si="2"/>
        <v>-46999508.420000017</v>
      </c>
      <c r="G30" s="57"/>
      <c r="L30" s="60"/>
      <c r="M30" s="60"/>
      <c r="N30" s="60"/>
      <c r="O30" s="60"/>
    </row>
    <row r="31" spans="1:15" x14ac:dyDescent="0.2">
      <c r="B31" s="41" t="s">
        <v>62</v>
      </c>
      <c r="C31" s="57">
        <f t="shared" si="0"/>
        <v>-46999508.420000017</v>
      </c>
      <c r="D31" s="57">
        <f t="shared" si="1"/>
        <v>-1050965.06</v>
      </c>
      <c r="E31" s="49">
        <v>0</v>
      </c>
      <c r="F31" s="57">
        <f t="shared" si="2"/>
        <v>-48050473.480000019</v>
      </c>
      <c r="G31" s="57"/>
      <c r="L31" s="60"/>
      <c r="M31" s="60"/>
      <c r="N31" s="60"/>
      <c r="O31" s="60"/>
    </row>
    <row r="32" spans="1:15" x14ac:dyDescent="0.2">
      <c r="B32" s="41" t="s">
        <v>61</v>
      </c>
      <c r="C32" s="57">
        <f t="shared" si="0"/>
        <v>-48050473.480000019</v>
      </c>
      <c r="D32" s="57">
        <f t="shared" si="1"/>
        <v>-1050965.06</v>
      </c>
      <c r="E32" s="49">
        <v>0</v>
      </c>
      <c r="F32" s="57">
        <f t="shared" si="2"/>
        <v>-49101438.540000021</v>
      </c>
      <c r="G32" s="57"/>
      <c r="L32" s="60"/>
      <c r="M32" s="60"/>
      <c r="N32" s="60"/>
      <c r="O32" s="60"/>
    </row>
    <row r="33" spans="1:15" x14ac:dyDescent="0.2">
      <c r="B33" s="41" t="s">
        <v>60</v>
      </c>
      <c r="C33" s="57">
        <f t="shared" si="0"/>
        <v>-49101438.540000021</v>
      </c>
      <c r="D33" s="57">
        <f t="shared" si="1"/>
        <v>-1050965.06</v>
      </c>
      <c r="E33" s="49">
        <v>0</v>
      </c>
      <c r="F33" s="57">
        <f t="shared" si="2"/>
        <v>-50152403.600000024</v>
      </c>
      <c r="G33" s="57"/>
      <c r="L33" s="60"/>
      <c r="M33" s="60"/>
      <c r="N33" s="60"/>
      <c r="O33" s="60"/>
    </row>
    <row r="34" spans="1:15" x14ac:dyDescent="0.2">
      <c r="B34" s="41" t="s">
        <v>59</v>
      </c>
      <c r="C34" s="57">
        <f t="shared" si="0"/>
        <v>-50152403.600000024</v>
      </c>
      <c r="D34" s="57">
        <f t="shared" si="1"/>
        <v>-1050965.06</v>
      </c>
      <c r="E34" s="49">
        <v>0</v>
      </c>
      <c r="F34" s="57">
        <f t="shared" si="2"/>
        <v>-51203368.660000026</v>
      </c>
      <c r="G34" s="57"/>
      <c r="L34" s="60"/>
      <c r="M34" s="60"/>
      <c r="N34" s="60"/>
      <c r="O34" s="60"/>
    </row>
    <row r="35" spans="1:15" ht="15.75" thickBot="1" x14ac:dyDescent="0.3">
      <c r="A35"/>
      <c r="B35" s="41" t="s">
        <v>58</v>
      </c>
      <c r="C35" s="57">
        <f t="shared" si="0"/>
        <v>-51203368.660000026</v>
      </c>
      <c r="D35" s="57">
        <f t="shared" si="1"/>
        <v>-1050965.06</v>
      </c>
      <c r="E35" s="49">
        <v>0</v>
      </c>
      <c r="F35" s="57">
        <f t="shared" si="2"/>
        <v>-52254333.720000029</v>
      </c>
      <c r="G35" s="57"/>
      <c r="H35" s="52"/>
      <c r="L35" s="60"/>
      <c r="M35" s="60"/>
      <c r="N35" s="60"/>
      <c r="O35" s="60"/>
    </row>
    <row r="36" spans="1:15" x14ac:dyDescent="0.2">
      <c r="A36" s="41">
        <v>2021</v>
      </c>
      <c r="B36" s="41" t="s">
        <v>69</v>
      </c>
      <c r="C36" s="57">
        <f t="shared" si="0"/>
        <v>-52254333.720000029</v>
      </c>
      <c r="D36" s="57"/>
      <c r="E36" s="63">
        <f>-F35/36</f>
        <v>1451509.2700000007</v>
      </c>
      <c r="F36" s="57">
        <f t="shared" si="2"/>
        <v>-50802824.450000025</v>
      </c>
      <c r="G36" s="61"/>
      <c r="L36" s="60"/>
      <c r="M36" s="60"/>
      <c r="N36" s="60"/>
      <c r="O36" s="60"/>
    </row>
    <row r="37" spans="1:15" x14ac:dyDescent="0.2">
      <c r="B37" s="41" t="s">
        <v>68</v>
      </c>
      <c r="C37" s="57">
        <f t="shared" si="0"/>
        <v>-50802824.450000025</v>
      </c>
      <c r="D37" s="57"/>
      <c r="E37" s="62">
        <f t="shared" ref="E37:E47" si="3">E36</f>
        <v>1451509.2700000007</v>
      </c>
      <c r="F37" s="57">
        <f t="shared" si="2"/>
        <v>-49351315.180000022</v>
      </c>
      <c r="G37" s="61"/>
      <c r="L37" s="60"/>
      <c r="M37" s="60"/>
      <c r="N37" s="60"/>
      <c r="O37" s="60"/>
    </row>
    <row r="38" spans="1:15" x14ac:dyDescent="0.2">
      <c r="B38" s="41" t="s">
        <v>67</v>
      </c>
      <c r="C38" s="57">
        <f t="shared" si="0"/>
        <v>-49351315.180000022</v>
      </c>
      <c r="D38" s="57"/>
      <c r="E38" s="62">
        <f t="shared" si="3"/>
        <v>1451509.2700000007</v>
      </c>
      <c r="F38" s="57">
        <f t="shared" si="2"/>
        <v>-47899805.910000019</v>
      </c>
      <c r="G38" s="61"/>
      <c r="L38" s="60"/>
      <c r="M38" s="60"/>
      <c r="N38" s="60"/>
      <c r="O38" s="60"/>
    </row>
    <row r="39" spans="1:15" x14ac:dyDescent="0.2">
      <c r="B39" s="41" t="s">
        <v>66</v>
      </c>
      <c r="C39" s="57">
        <f t="shared" si="0"/>
        <v>-47899805.910000019</v>
      </c>
      <c r="D39" s="57"/>
      <c r="E39" s="62">
        <f t="shared" si="3"/>
        <v>1451509.2700000007</v>
      </c>
      <c r="F39" s="57">
        <f t="shared" si="2"/>
        <v>-46448296.640000015</v>
      </c>
      <c r="G39" s="61"/>
      <c r="L39" s="60"/>
      <c r="M39" s="60"/>
      <c r="N39" s="60"/>
      <c r="O39" s="60"/>
    </row>
    <row r="40" spans="1:15" x14ac:dyDescent="0.2">
      <c r="B40" s="41" t="s">
        <v>65</v>
      </c>
      <c r="C40" s="57">
        <f t="shared" si="0"/>
        <v>-46448296.640000015</v>
      </c>
      <c r="D40" s="57"/>
      <c r="E40" s="62">
        <f t="shared" si="3"/>
        <v>1451509.2700000007</v>
      </c>
      <c r="F40" s="57">
        <f t="shared" si="2"/>
        <v>-44996787.370000012</v>
      </c>
      <c r="G40" s="61"/>
      <c r="L40" s="60"/>
      <c r="M40" s="60"/>
      <c r="N40" s="60"/>
      <c r="O40" s="60"/>
    </row>
    <row r="41" spans="1:15" ht="15" x14ac:dyDescent="0.25">
      <c r="A41"/>
      <c r="B41" s="41" t="s">
        <v>64</v>
      </c>
      <c r="C41" s="57">
        <f t="shared" si="0"/>
        <v>-44996787.370000012</v>
      </c>
      <c r="D41" s="57"/>
      <c r="E41" s="62">
        <f t="shared" si="3"/>
        <v>1451509.2700000007</v>
      </c>
      <c r="F41" s="57">
        <f t="shared" si="2"/>
        <v>-43545278.100000009</v>
      </c>
      <c r="G41" s="61"/>
      <c r="H41" s="49"/>
      <c r="L41" s="60"/>
      <c r="M41" s="60"/>
      <c r="N41" s="60"/>
      <c r="O41" s="60"/>
    </row>
    <row r="42" spans="1:15" ht="15" x14ac:dyDescent="0.25">
      <c r="A42"/>
      <c r="B42" s="41" t="s">
        <v>63</v>
      </c>
      <c r="C42" s="57">
        <f t="shared" si="0"/>
        <v>-43545278.100000009</v>
      </c>
      <c r="D42" s="57"/>
      <c r="E42" s="62">
        <f t="shared" si="3"/>
        <v>1451509.2700000007</v>
      </c>
      <c r="F42" s="57">
        <f t="shared" si="2"/>
        <v>-42093768.830000006</v>
      </c>
      <c r="G42" s="61"/>
      <c r="H42" s="49"/>
      <c r="L42" s="60"/>
      <c r="M42" s="60"/>
      <c r="N42" s="60"/>
      <c r="O42" s="60"/>
    </row>
    <row r="43" spans="1:15" ht="15" x14ac:dyDescent="0.25">
      <c r="A43"/>
      <c r="B43" s="41" t="s">
        <v>62</v>
      </c>
      <c r="C43" s="57">
        <f t="shared" si="0"/>
        <v>-42093768.830000006</v>
      </c>
      <c r="D43" s="57"/>
      <c r="E43" s="62">
        <f t="shared" si="3"/>
        <v>1451509.2700000007</v>
      </c>
      <c r="F43" s="57">
        <f t="shared" si="2"/>
        <v>-40642259.560000002</v>
      </c>
      <c r="G43" s="61"/>
      <c r="H43" s="49"/>
      <c r="L43" s="60"/>
      <c r="M43" s="60"/>
      <c r="N43" s="60"/>
      <c r="O43" s="60"/>
    </row>
    <row r="44" spans="1:15" ht="15" x14ac:dyDescent="0.25">
      <c r="A44"/>
      <c r="B44" s="41" t="s">
        <v>61</v>
      </c>
      <c r="C44" s="57">
        <f t="shared" si="0"/>
        <v>-40642259.560000002</v>
      </c>
      <c r="D44" s="57"/>
      <c r="E44" s="62">
        <f t="shared" si="3"/>
        <v>1451509.2700000007</v>
      </c>
      <c r="F44" s="57">
        <f t="shared" si="2"/>
        <v>-39190750.289999999</v>
      </c>
      <c r="G44" s="61"/>
      <c r="H44" s="49"/>
      <c r="L44" s="60"/>
      <c r="M44" s="60"/>
      <c r="N44" s="60"/>
      <c r="O44" s="60"/>
    </row>
    <row r="45" spans="1:15" ht="15" x14ac:dyDescent="0.25">
      <c r="A45"/>
      <c r="B45" s="41" t="s">
        <v>60</v>
      </c>
      <c r="C45" s="57">
        <f t="shared" si="0"/>
        <v>-39190750.289999999</v>
      </c>
      <c r="D45" s="57"/>
      <c r="E45" s="62">
        <f t="shared" si="3"/>
        <v>1451509.2700000007</v>
      </c>
      <c r="F45" s="57">
        <f t="shared" si="2"/>
        <v>-37739241.019999996</v>
      </c>
      <c r="G45" s="61"/>
      <c r="H45" s="49"/>
      <c r="L45" s="60"/>
      <c r="M45" s="60"/>
      <c r="N45" s="60"/>
      <c r="O45" s="60"/>
    </row>
    <row r="46" spans="1:15" ht="15" x14ac:dyDescent="0.25">
      <c r="A46"/>
      <c r="B46" s="41" t="s">
        <v>59</v>
      </c>
      <c r="C46" s="57">
        <f t="shared" si="0"/>
        <v>-37739241.019999996</v>
      </c>
      <c r="D46" s="57"/>
      <c r="E46" s="62">
        <f t="shared" si="3"/>
        <v>1451509.2700000007</v>
      </c>
      <c r="F46" s="57">
        <f t="shared" si="2"/>
        <v>-36287731.749999993</v>
      </c>
      <c r="G46" s="61"/>
      <c r="H46" s="49"/>
      <c r="L46" s="60"/>
      <c r="M46" s="60"/>
      <c r="N46" s="60"/>
      <c r="O46" s="60"/>
    </row>
    <row r="47" spans="1:15" s="42" customFormat="1" ht="15.75" thickBot="1" x14ac:dyDescent="0.3">
      <c r="A47"/>
      <c r="B47" s="41" t="s">
        <v>58</v>
      </c>
      <c r="C47" s="57">
        <f t="shared" si="0"/>
        <v>-36287731.749999993</v>
      </c>
      <c r="D47" s="57"/>
      <c r="E47" s="59">
        <f t="shared" si="3"/>
        <v>1451509.2700000007</v>
      </c>
      <c r="F47" s="57">
        <f t="shared" si="2"/>
        <v>-34836222.479999989</v>
      </c>
      <c r="G47" s="58">
        <f>(F35+F47+2*SUM(F36:F46))/24</f>
        <v>-43545278.100000009</v>
      </c>
      <c r="H47" s="49"/>
      <c r="L47" s="48"/>
      <c r="M47" s="48"/>
      <c r="N47" s="48"/>
      <c r="O47" s="48"/>
    </row>
    <row r="48" spans="1:15" s="42" customFormat="1" x14ac:dyDescent="0.2">
      <c r="C48" s="56" t="s">
        <v>57</v>
      </c>
      <c r="D48" s="56"/>
      <c r="E48" s="55">
        <f>SUM(E36:E47)</f>
        <v>17418111.240000013</v>
      </c>
      <c r="G48" s="49"/>
      <c r="O48" s="48"/>
    </row>
    <row r="49" spans="1:15" s="42" customFormat="1" x14ac:dyDescent="0.2">
      <c r="C49" s="49"/>
      <c r="D49" s="49"/>
      <c r="E49" s="49"/>
      <c r="F49" s="49"/>
      <c r="G49" s="49"/>
      <c r="O49" s="48"/>
    </row>
    <row r="50" spans="1:15" s="42" customFormat="1" ht="15" x14ac:dyDescent="0.25">
      <c r="A50" s="41"/>
      <c r="B50" s="138" t="s">
        <v>81</v>
      </c>
      <c r="C50" s="139"/>
      <c r="D50" s="139"/>
      <c r="E50" s="140"/>
    </row>
    <row r="51" spans="1:15" s="42" customFormat="1" x14ac:dyDescent="0.2">
      <c r="B51" s="39"/>
      <c r="C51" s="115" t="s">
        <v>76</v>
      </c>
      <c r="D51" s="115" t="s">
        <v>75</v>
      </c>
      <c r="E51" s="115" t="s">
        <v>74</v>
      </c>
      <c r="F51" s="67"/>
      <c r="K51" s="48"/>
      <c r="L51" s="48"/>
      <c r="M51" s="48"/>
      <c r="N51" s="48"/>
    </row>
    <row r="52" spans="1:15" s="42" customFormat="1" x14ac:dyDescent="0.2">
      <c r="B52" s="65">
        <v>43617</v>
      </c>
      <c r="C52" s="60">
        <v>12611581</v>
      </c>
      <c r="D52" s="60">
        <f>ROUND(-C52*0.245866,0)</f>
        <v>-3100759</v>
      </c>
      <c r="E52" s="60">
        <v>6646839</v>
      </c>
      <c r="F52" s="60"/>
      <c r="K52" s="48"/>
      <c r="L52" s="48"/>
      <c r="M52" s="48"/>
      <c r="N52" s="48"/>
    </row>
    <row r="53" spans="1:15" s="42" customFormat="1" x14ac:dyDescent="0.2">
      <c r="B53" s="54">
        <v>44531</v>
      </c>
      <c r="C53" s="114">
        <f>+E48</f>
        <v>17418111.240000013</v>
      </c>
      <c r="D53" s="114">
        <f>ROUND(-C53*0.245866,0)</f>
        <v>-4282521</v>
      </c>
      <c r="E53" s="114">
        <f>ROUND(-G47*0.245866,0)</f>
        <v>10706303</v>
      </c>
      <c r="K53" s="48"/>
      <c r="L53" s="48"/>
      <c r="M53" s="48"/>
      <c r="N53" s="48"/>
    </row>
    <row r="54" spans="1:15" s="42" customFormat="1" x14ac:dyDescent="0.2">
      <c r="B54" s="45" t="s">
        <v>56</v>
      </c>
      <c r="C54" s="48">
        <f>+C53-C52</f>
        <v>4806530.2400000133</v>
      </c>
      <c r="D54" s="48">
        <f>ROUND(-C54*0.245866,0)</f>
        <v>-1181762</v>
      </c>
      <c r="E54" s="48">
        <f>+E53-E52</f>
        <v>4059464</v>
      </c>
      <c r="K54" s="48"/>
      <c r="L54" s="48"/>
      <c r="M54" s="48"/>
      <c r="N54" s="48"/>
    </row>
    <row r="55" spans="1:15" s="42" customFormat="1" x14ac:dyDescent="0.2">
      <c r="A55" s="48"/>
      <c r="B55" s="48"/>
      <c r="C55" s="116" t="s">
        <v>45</v>
      </c>
      <c r="D55" s="116" t="s">
        <v>45</v>
      </c>
      <c r="E55" s="116" t="s">
        <v>45</v>
      </c>
      <c r="L55" s="48"/>
      <c r="M55" s="48"/>
      <c r="N55" s="48"/>
      <c r="O55" s="48"/>
    </row>
    <row r="56" spans="1:15" s="42" customFormat="1" x14ac:dyDescent="0.2">
      <c r="C56" s="49"/>
      <c r="D56" s="49"/>
      <c r="E56" s="49"/>
      <c r="L56" s="48"/>
      <c r="M56" s="48"/>
      <c r="N56" s="48"/>
      <c r="O56" s="48"/>
    </row>
    <row r="57" spans="1:15" s="42" customFormat="1" x14ac:dyDescent="0.2">
      <c r="C57" s="49"/>
      <c r="D57" s="49"/>
      <c r="E57" s="49"/>
      <c r="F57" s="52"/>
      <c r="G57" s="52"/>
      <c r="L57" s="48"/>
      <c r="M57" s="48"/>
      <c r="N57" s="48"/>
      <c r="O57" s="48"/>
    </row>
    <row r="58" spans="1:15" s="42" customFormat="1" x14ac:dyDescent="0.2">
      <c r="C58" s="49"/>
      <c r="D58" s="49"/>
      <c r="E58" s="53"/>
      <c r="F58" s="52"/>
      <c r="G58" s="52"/>
      <c r="L58" s="48"/>
      <c r="M58" s="48"/>
      <c r="N58" s="48"/>
      <c r="O58" s="48"/>
    </row>
    <row r="59" spans="1:15" s="42" customFormat="1" x14ac:dyDescent="0.2">
      <c r="C59" s="45"/>
      <c r="D59" s="49"/>
      <c r="E59" s="53"/>
      <c r="F59" s="52"/>
      <c r="G59" s="52"/>
      <c r="L59" s="48"/>
      <c r="M59" s="48"/>
      <c r="N59" s="48"/>
      <c r="O59" s="48"/>
    </row>
    <row r="60" spans="1:15" s="42" customFormat="1" x14ac:dyDescent="0.2">
      <c r="C60" s="49"/>
      <c r="D60" s="49"/>
      <c r="E60" s="49"/>
      <c r="L60" s="48"/>
      <c r="M60" s="48"/>
      <c r="N60" s="48"/>
      <c r="O60" s="48"/>
    </row>
    <row r="61" spans="1:15" s="42" customFormat="1" ht="15" x14ac:dyDescent="0.35">
      <c r="C61" s="51"/>
      <c r="D61" s="50"/>
      <c r="E61" s="43"/>
      <c r="I61" s="49"/>
      <c r="L61" s="48"/>
      <c r="M61" s="48"/>
      <c r="N61" s="48"/>
      <c r="O61" s="48"/>
    </row>
    <row r="62" spans="1:15" s="42" customFormat="1" x14ac:dyDescent="0.2">
      <c r="C62" s="46"/>
      <c r="D62" s="43"/>
      <c r="E62" s="46"/>
      <c r="H62" s="49"/>
      <c r="L62" s="48"/>
      <c r="M62" s="48"/>
      <c r="N62" s="48"/>
      <c r="O62" s="48"/>
    </row>
    <row r="63" spans="1:15" s="42" customFormat="1" x14ac:dyDescent="0.2">
      <c r="C63" s="44"/>
      <c r="D63" s="43"/>
      <c r="E63" s="43"/>
      <c r="F63" s="45"/>
      <c r="G63" s="45"/>
      <c r="I63" s="47"/>
    </row>
    <row r="64" spans="1:15"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2">
    <mergeCell ref="I4:J4"/>
    <mergeCell ref="B50:E50"/>
  </mergeCells>
  <pageMargins left="0.7" right="0.7" top="0.75" bottom="0.75" header="0.3" footer="0.3"/>
  <pageSetup scale="89" orientation="portrait" r:id="rId1"/>
  <headerFooter alignWithMargins="0"/>
  <ignoredErrors>
    <ignoredError sqref="D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BreakPreview" zoomScale="90" zoomScaleNormal="100" zoomScaleSheetLayoutView="90" workbookViewId="0">
      <selection activeCell="A6" sqref="A6"/>
    </sheetView>
  </sheetViews>
  <sheetFormatPr defaultRowHeight="15" x14ac:dyDescent="0.25"/>
  <cols>
    <col min="1" max="1" width="12" customWidth="1"/>
    <col min="2" max="2" width="10.140625" customWidth="1"/>
    <col min="3" max="3" width="16.85546875" customWidth="1"/>
    <col min="4" max="4" width="18.28515625" customWidth="1"/>
    <col min="5" max="5" width="6.42578125" customWidth="1"/>
    <col min="6" max="6" width="7" customWidth="1"/>
    <col min="12" max="12" width="11.140625" customWidth="1"/>
  </cols>
  <sheetData>
    <row r="1" spans="1:11" x14ac:dyDescent="0.25">
      <c r="A1" s="29" t="s">
        <v>43</v>
      </c>
      <c r="B1" s="9"/>
      <c r="J1" s="40" t="s">
        <v>90</v>
      </c>
      <c r="K1" s="1" t="s">
        <v>160</v>
      </c>
    </row>
    <row r="2" spans="1:11" x14ac:dyDescent="0.25">
      <c r="A2" s="29" t="s">
        <v>162</v>
      </c>
      <c r="B2" s="9"/>
    </row>
    <row r="3" spans="1:11" x14ac:dyDescent="0.25">
      <c r="A3" s="29" t="s">
        <v>155</v>
      </c>
      <c r="B3" s="9"/>
    </row>
    <row r="4" spans="1:11" x14ac:dyDescent="0.25">
      <c r="A4" s="29" t="s">
        <v>101</v>
      </c>
      <c r="B4" s="9"/>
    </row>
    <row r="5" spans="1:11" x14ac:dyDescent="0.25">
      <c r="A5" s="29" t="s">
        <v>100</v>
      </c>
      <c r="B5" s="9"/>
    </row>
    <row r="7" spans="1:11" x14ac:dyDescent="0.25">
      <c r="A7" s="88"/>
      <c r="B7" s="88"/>
      <c r="C7" s="88"/>
      <c r="D7" s="88" t="s">
        <v>99</v>
      </c>
    </row>
    <row r="8" spans="1:11" x14ac:dyDescent="0.25">
      <c r="A8" s="87" t="s">
        <v>98</v>
      </c>
      <c r="B8" s="87" t="s">
        <v>97</v>
      </c>
      <c r="C8" s="87" t="s">
        <v>79</v>
      </c>
      <c r="D8" s="87" t="s">
        <v>87</v>
      </c>
    </row>
    <row r="9" spans="1:11" x14ac:dyDescent="0.25">
      <c r="A9" s="6">
        <v>2018</v>
      </c>
      <c r="B9" s="6">
        <v>6</v>
      </c>
      <c r="C9" s="19">
        <v>-1050965.06</v>
      </c>
      <c r="D9" s="19">
        <v>-20728597.920000002</v>
      </c>
    </row>
    <row r="10" spans="1:11" x14ac:dyDescent="0.25">
      <c r="A10" s="6">
        <v>2018</v>
      </c>
      <c r="B10" s="6">
        <v>7</v>
      </c>
      <c r="C10" s="19">
        <f t="shared" ref="C10:C21" si="0">C9</f>
        <v>-1050965.06</v>
      </c>
      <c r="D10" s="19">
        <f t="shared" ref="D10:D21" si="1">D9+C10</f>
        <v>-21779562.98</v>
      </c>
    </row>
    <row r="11" spans="1:11" x14ac:dyDescent="0.25">
      <c r="A11" s="6">
        <v>2018</v>
      </c>
      <c r="B11" s="8">
        <v>8</v>
      </c>
      <c r="C11" s="19">
        <f t="shared" si="0"/>
        <v>-1050965.06</v>
      </c>
      <c r="D11" s="19">
        <f t="shared" si="1"/>
        <v>-22830528.039999999</v>
      </c>
    </row>
    <row r="12" spans="1:11" x14ac:dyDescent="0.25">
      <c r="A12" s="6">
        <v>2018</v>
      </c>
      <c r="B12" s="6">
        <v>9</v>
      </c>
      <c r="C12" s="19">
        <f t="shared" si="0"/>
        <v>-1050965.06</v>
      </c>
      <c r="D12" s="19">
        <f t="shared" si="1"/>
        <v>-23881493.099999998</v>
      </c>
    </row>
    <row r="13" spans="1:11" x14ac:dyDescent="0.25">
      <c r="A13" s="6">
        <v>2018</v>
      </c>
      <c r="B13" s="6">
        <v>10</v>
      </c>
      <c r="C13" s="19">
        <f t="shared" si="0"/>
        <v>-1050965.06</v>
      </c>
      <c r="D13" s="19">
        <f t="shared" si="1"/>
        <v>-24932458.159999996</v>
      </c>
    </row>
    <row r="14" spans="1:11" x14ac:dyDescent="0.25">
      <c r="A14" s="8">
        <v>2018</v>
      </c>
      <c r="B14" s="8">
        <v>11</v>
      </c>
      <c r="C14" s="19">
        <f t="shared" si="0"/>
        <v>-1050965.06</v>
      </c>
      <c r="D14" s="19">
        <f t="shared" si="1"/>
        <v>-25983423.219999995</v>
      </c>
    </row>
    <row r="15" spans="1:11" x14ac:dyDescent="0.25">
      <c r="A15" s="8">
        <v>2018</v>
      </c>
      <c r="B15" s="8">
        <v>12</v>
      </c>
      <c r="C15" s="19">
        <f t="shared" si="0"/>
        <v>-1050965.06</v>
      </c>
      <c r="D15" s="19">
        <f t="shared" si="1"/>
        <v>-27034388.279999994</v>
      </c>
    </row>
    <row r="16" spans="1:11" x14ac:dyDescent="0.25">
      <c r="A16" s="8">
        <v>2019</v>
      </c>
      <c r="B16" s="8">
        <v>1</v>
      </c>
      <c r="C16" s="19">
        <f t="shared" si="0"/>
        <v>-1050965.06</v>
      </c>
      <c r="D16" s="19">
        <f t="shared" si="1"/>
        <v>-28085353.339999992</v>
      </c>
    </row>
    <row r="17" spans="1:10" x14ac:dyDescent="0.25">
      <c r="A17" s="6">
        <v>2019</v>
      </c>
      <c r="B17" s="8">
        <v>2</v>
      </c>
      <c r="C17" s="19">
        <f t="shared" si="0"/>
        <v>-1050965.06</v>
      </c>
      <c r="D17" s="19">
        <f t="shared" si="1"/>
        <v>-29136318.399999991</v>
      </c>
    </row>
    <row r="18" spans="1:10" x14ac:dyDescent="0.25">
      <c r="A18" s="6">
        <v>2019</v>
      </c>
      <c r="B18" s="6">
        <v>3</v>
      </c>
      <c r="C18" s="19">
        <f t="shared" si="0"/>
        <v>-1050965.06</v>
      </c>
      <c r="D18" s="19">
        <f t="shared" si="1"/>
        <v>-30187283.45999999</v>
      </c>
    </row>
    <row r="19" spans="1:10" x14ac:dyDescent="0.25">
      <c r="A19" s="6">
        <v>2019</v>
      </c>
      <c r="B19" s="6">
        <v>4</v>
      </c>
      <c r="C19" s="19">
        <f t="shared" si="0"/>
        <v>-1050965.06</v>
      </c>
      <c r="D19" s="19">
        <f t="shared" si="1"/>
        <v>-31238248.519999988</v>
      </c>
    </row>
    <row r="20" spans="1:10" x14ac:dyDescent="0.25">
      <c r="A20" s="6">
        <v>2019</v>
      </c>
      <c r="B20" s="8">
        <v>5</v>
      </c>
      <c r="C20" s="19">
        <f t="shared" si="0"/>
        <v>-1050965.06</v>
      </c>
      <c r="D20" s="19">
        <f t="shared" si="1"/>
        <v>-32289213.579999987</v>
      </c>
    </row>
    <row r="21" spans="1:10" x14ac:dyDescent="0.25">
      <c r="A21" s="86">
        <v>2019</v>
      </c>
      <c r="B21" s="86">
        <v>6</v>
      </c>
      <c r="C21" s="85">
        <f t="shared" si="0"/>
        <v>-1050965.06</v>
      </c>
      <c r="D21" s="84">
        <f t="shared" si="1"/>
        <v>-33340178.639999986</v>
      </c>
    </row>
    <row r="22" spans="1:10" x14ac:dyDescent="0.25">
      <c r="A22" s="8"/>
      <c r="B22" s="8"/>
      <c r="C22" s="83" t="s">
        <v>96</v>
      </c>
      <c r="D22" s="55">
        <f>(D9+D21+2*SUM(D10:D20))/24</f>
        <v>-27034388.27999999</v>
      </c>
      <c r="E22" s="82" t="s">
        <v>95</v>
      </c>
    </row>
    <row r="24" spans="1:10" x14ac:dyDescent="0.25">
      <c r="A24" s="29" t="s">
        <v>94</v>
      </c>
      <c r="B24" s="9"/>
      <c r="C24" s="81"/>
      <c r="D24" s="80"/>
      <c r="E24" s="9"/>
      <c r="F24" s="29"/>
      <c r="G24" s="9"/>
      <c r="H24" s="9"/>
      <c r="I24" s="9"/>
      <c r="J24" s="9"/>
    </row>
    <row r="25" spans="1:10" x14ac:dyDescent="0.25">
      <c r="A25" s="29" t="s">
        <v>93</v>
      </c>
      <c r="B25" s="9"/>
      <c r="C25" s="81"/>
      <c r="D25" s="80"/>
      <c r="E25" s="9"/>
      <c r="F25" s="29"/>
      <c r="G25" s="9"/>
      <c r="H25" s="9"/>
      <c r="I25" s="9"/>
      <c r="J25" s="9"/>
    </row>
    <row r="26" spans="1:10" x14ac:dyDescent="0.25">
      <c r="A26" s="79" t="s">
        <v>92</v>
      </c>
      <c r="B26" s="9"/>
      <c r="C26" s="9"/>
      <c r="D26" s="9"/>
      <c r="E26" s="29" t="s">
        <v>91</v>
      </c>
      <c r="H26" s="9"/>
      <c r="I26" s="9"/>
      <c r="J26" s="9"/>
    </row>
    <row r="27" spans="1:10" x14ac:dyDescent="0.25">
      <c r="A27" s="9"/>
      <c r="B27" s="9"/>
      <c r="C27" s="9"/>
      <c r="D27" s="9"/>
      <c r="E27" s="9"/>
      <c r="F27" s="9"/>
      <c r="G27" s="9"/>
      <c r="H27" s="9"/>
      <c r="I27" s="9"/>
      <c r="J27" s="9"/>
    </row>
  </sheetData>
  <pageMargins left="0.7" right="0.7" top="0.75" bottom="0.75" header="0.3" footer="0.3"/>
  <pageSetup scale="77" fitToHeight="0"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Normal="100" zoomScaleSheetLayoutView="80" workbookViewId="0">
      <selection activeCell="A5" sqref="A5"/>
    </sheetView>
  </sheetViews>
  <sheetFormatPr defaultRowHeight="12.75" x14ac:dyDescent="0.2"/>
  <cols>
    <col min="1" max="1" width="4.28515625" style="1" customWidth="1"/>
    <col min="2" max="2" width="12" style="1" bestFit="1" customWidth="1"/>
    <col min="3" max="3" width="12.85546875" style="1" bestFit="1" customWidth="1"/>
    <col min="4" max="4" width="44.42578125" style="1" bestFit="1" customWidth="1"/>
    <col min="5" max="5" width="12.28515625" style="1" customWidth="1"/>
    <col min="6" max="6" width="53.42578125" style="1" customWidth="1"/>
    <col min="7" max="7" width="25.85546875" style="1" bestFit="1" customWidth="1"/>
    <col min="8" max="16384" width="9.140625" style="1"/>
  </cols>
  <sheetData>
    <row r="1" spans="1:8" x14ac:dyDescent="0.2">
      <c r="A1" s="29" t="s">
        <v>43</v>
      </c>
      <c r="G1" s="40" t="s">
        <v>114</v>
      </c>
    </row>
    <row r="2" spans="1:8" x14ac:dyDescent="0.2">
      <c r="A2" s="29" t="s">
        <v>162</v>
      </c>
    </row>
    <row r="3" spans="1:8" x14ac:dyDescent="0.2">
      <c r="A3" s="29" t="s">
        <v>155</v>
      </c>
    </row>
    <row r="4" spans="1:8" x14ac:dyDescent="0.2">
      <c r="A4" s="29" t="s">
        <v>113</v>
      </c>
    </row>
    <row r="6" spans="1:8" x14ac:dyDescent="0.2">
      <c r="B6" s="141" t="s">
        <v>112</v>
      </c>
      <c r="C6" s="141"/>
      <c r="D6" s="5"/>
      <c r="E6" s="5"/>
      <c r="F6" s="5"/>
      <c r="G6" s="5"/>
      <c r="H6" s="5"/>
    </row>
    <row r="7" spans="1:8" x14ac:dyDescent="0.2">
      <c r="B7" s="94" t="s">
        <v>47</v>
      </c>
      <c r="C7" s="94" t="s">
        <v>111</v>
      </c>
      <c r="D7" s="94" t="s">
        <v>110</v>
      </c>
      <c r="E7" s="94" t="s">
        <v>87</v>
      </c>
      <c r="F7" s="94" t="s">
        <v>109</v>
      </c>
      <c r="G7" s="94" t="s">
        <v>108</v>
      </c>
      <c r="H7" s="5"/>
    </row>
    <row r="8" spans="1:8" ht="63.75" x14ac:dyDescent="0.2">
      <c r="B8" s="93">
        <v>182.3</v>
      </c>
      <c r="C8" s="93">
        <v>187356</v>
      </c>
      <c r="D8" s="92" t="s">
        <v>107</v>
      </c>
      <c r="E8" s="91">
        <v>-3432</v>
      </c>
      <c r="F8" s="90" t="s">
        <v>106</v>
      </c>
      <c r="G8" s="89" t="s">
        <v>105</v>
      </c>
    </row>
    <row r="9" spans="1:8" ht="63.75" x14ac:dyDescent="0.2">
      <c r="B9" s="93">
        <v>254</v>
      </c>
      <c r="C9" s="93">
        <v>288413</v>
      </c>
      <c r="D9" s="92" t="s">
        <v>104</v>
      </c>
      <c r="E9" s="91">
        <v>6648</v>
      </c>
      <c r="F9" s="90" t="s">
        <v>103</v>
      </c>
      <c r="G9" s="89" t="s">
        <v>102</v>
      </c>
    </row>
  </sheetData>
  <mergeCells count="1">
    <mergeCell ref="B6:C6"/>
  </mergeCells>
  <pageMargins left="0.7" right="0.7" top="0.75" bottom="0.75" header="0.3" footer="0.3"/>
  <pageSetup scale="74"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9"/>
  <sheetViews>
    <sheetView view="pageBreakPreview" zoomScale="80" zoomScaleNormal="80" zoomScaleSheetLayoutView="80" workbookViewId="0">
      <selection activeCell="A5" sqref="A5"/>
    </sheetView>
  </sheetViews>
  <sheetFormatPr defaultRowHeight="15" x14ac:dyDescent="0.25"/>
  <cols>
    <col min="1" max="1" width="3.7109375" customWidth="1"/>
    <col min="2" max="2" width="28.42578125" customWidth="1"/>
    <col min="3" max="3" width="3.28515625" customWidth="1"/>
    <col min="4" max="4" width="10.42578125" customWidth="1"/>
    <col min="5" max="5" width="18.85546875" style="95" bestFit="1" customWidth="1"/>
    <col min="6" max="8" width="19.42578125" customWidth="1"/>
  </cols>
  <sheetData>
    <row r="1" spans="1:8" x14ac:dyDescent="0.25">
      <c r="A1" s="29" t="s">
        <v>43</v>
      </c>
      <c r="H1" s="40" t="s">
        <v>161</v>
      </c>
    </row>
    <row r="2" spans="1:8" x14ac:dyDescent="0.25">
      <c r="A2" s="29" t="s">
        <v>162</v>
      </c>
    </row>
    <row r="3" spans="1:8" x14ac:dyDescent="0.25">
      <c r="A3" s="29" t="s">
        <v>155</v>
      </c>
    </row>
    <row r="4" spans="1:8" x14ac:dyDescent="0.25">
      <c r="A4" s="29" t="s">
        <v>145</v>
      </c>
    </row>
    <row r="5" spans="1:8" x14ac:dyDescent="0.25">
      <c r="A5" s="29"/>
    </row>
    <row r="6" spans="1:8" x14ac:dyDescent="0.25">
      <c r="E6" s="142" t="s">
        <v>144</v>
      </c>
      <c r="F6" s="143"/>
      <c r="G6" s="143"/>
      <c r="H6" s="144"/>
    </row>
    <row r="7" spans="1:8" x14ac:dyDescent="0.25">
      <c r="E7" s="109" t="s">
        <v>142</v>
      </c>
      <c r="F7" s="109" t="s">
        <v>141</v>
      </c>
      <c r="G7" s="109" t="s">
        <v>140</v>
      </c>
      <c r="H7" s="109" t="s">
        <v>139</v>
      </c>
    </row>
    <row r="8" spans="1:8" x14ac:dyDescent="0.25">
      <c r="B8" s="108" t="s">
        <v>138</v>
      </c>
      <c r="D8" s="31" t="s">
        <v>137</v>
      </c>
      <c r="F8" s="95"/>
      <c r="G8" s="95"/>
      <c r="H8" s="95"/>
    </row>
    <row r="9" spans="1:8" x14ac:dyDescent="0.25">
      <c r="B9" s="106" t="s">
        <v>136</v>
      </c>
      <c r="D9" s="98" t="s">
        <v>119</v>
      </c>
      <c r="E9" s="121"/>
      <c r="F9" s="121"/>
      <c r="G9" s="121"/>
      <c r="H9" s="121"/>
    </row>
    <row r="10" spans="1:8" x14ac:dyDescent="0.25">
      <c r="B10" s="106" t="s">
        <v>135</v>
      </c>
      <c r="D10" s="98" t="s">
        <v>119</v>
      </c>
      <c r="E10" s="121"/>
      <c r="F10" s="121"/>
      <c r="G10" s="121"/>
      <c r="H10" s="121"/>
    </row>
    <row r="11" spans="1:8" x14ac:dyDescent="0.25">
      <c r="B11" s="106" t="s">
        <v>134</v>
      </c>
      <c r="D11" s="98" t="s">
        <v>119</v>
      </c>
      <c r="E11" s="122"/>
      <c r="F11" s="122"/>
      <c r="G11" s="122"/>
      <c r="H11" s="122"/>
    </row>
    <row r="12" spans="1:8" x14ac:dyDescent="0.25">
      <c r="B12" s="106" t="s">
        <v>133</v>
      </c>
      <c r="D12" s="98"/>
      <c r="E12" s="121"/>
      <c r="F12" s="121"/>
      <c r="G12" s="121"/>
      <c r="H12" s="121"/>
    </row>
    <row r="13" spans="1:8" x14ac:dyDescent="0.25">
      <c r="B13" s="106"/>
      <c r="D13" s="98"/>
      <c r="F13" s="95"/>
      <c r="G13" s="95"/>
      <c r="H13" s="95"/>
    </row>
    <row r="14" spans="1:8" x14ac:dyDescent="0.25">
      <c r="B14" s="106" t="s">
        <v>132</v>
      </c>
      <c r="D14" s="107"/>
      <c r="E14" s="129">
        <v>8.5402372405063293E-2</v>
      </c>
      <c r="F14" s="129">
        <v>8.5402372405063293E-2</v>
      </c>
      <c r="G14" s="129">
        <v>8.5402372405063293E-2</v>
      </c>
      <c r="H14" s="129">
        <v>8.5402372405063293E-2</v>
      </c>
    </row>
    <row r="15" spans="1:8" x14ac:dyDescent="0.25">
      <c r="B15" s="106" t="s">
        <v>131</v>
      </c>
      <c r="D15" s="98"/>
      <c r="E15" s="121"/>
      <c r="F15" s="121"/>
      <c r="G15" s="121"/>
      <c r="H15" s="121"/>
    </row>
    <row r="16" spans="1:8" x14ac:dyDescent="0.25">
      <c r="B16" s="106"/>
      <c r="D16" s="98"/>
      <c r="F16" s="95"/>
      <c r="G16" s="95"/>
      <c r="H16" s="95"/>
    </row>
    <row r="17" spans="2:8" x14ac:dyDescent="0.25">
      <c r="B17" s="106" t="s">
        <v>130</v>
      </c>
      <c r="D17" s="98" t="s">
        <v>119</v>
      </c>
      <c r="E17" s="121"/>
      <c r="F17" s="121"/>
      <c r="G17" s="121"/>
      <c r="H17" s="121"/>
    </row>
    <row r="18" spans="2:8" x14ac:dyDescent="0.25">
      <c r="B18" s="106" t="s">
        <v>129</v>
      </c>
      <c r="D18" s="98" t="s">
        <v>119</v>
      </c>
      <c r="E18" s="121"/>
      <c r="F18" s="121"/>
      <c r="G18" s="121"/>
      <c r="H18" s="121"/>
    </row>
    <row r="19" spans="2:8" x14ac:dyDescent="0.25">
      <c r="B19" s="106" t="s">
        <v>128</v>
      </c>
      <c r="D19" s="98" t="s">
        <v>118</v>
      </c>
      <c r="E19" s="121"/>
      <c r="F19" s="121"/>
      <c r="G19" s="121"/>
      <c r="H19" s="121"/>
    </row>
    <row r="20" spans="2:8" x14ac:dyDescent="0.25">
      <c r="B20" s="106" t="s">
        <v>127</v>
      </c>
      <c r="D20" s="98" t="s">
        <v>119</v>
      </c>
      <c r="E20" s="121"/>
      <c r="F20" s="121"/>
      <c r="G20" s="121"/>
      <c r="H20" s="121"/>
    </row>
    <row r="21" spans="2:8" x14ac:dyDescent="0.25">
      <c r="B21" s="106"/>
      <c r="D21" s="98"/>
      <c r="F21" s="95"/>
      <c r="G21" s="95"/>
      <c r="H21" s="95"/>
    </row>
    <row r="22" spans="2:8" x14ac:dyDescent="0.25">
      <c r="B22" s="106" t="s">
        <v>126</v>
      </c>
      <c r="D22" s="98" t="s">
        <v>119</v>
      </c>
      <c r="E22" s="123"/>
      <c r="F22" s="123"/>
      <c r="G22" s="123"/>
      <c r="H22" s="123"/>
    </row>
    <row r="23" spans="2:8" x14ac:dyDescent="0.25">
      <c r="B23" s="106" t="s">
        <v>125</v>
      </c>
      <c r="D23" s="98" t="s">
        <v>119</v>
      </c>
      <c r="E23" s="123"/>
      <c r="F23" s="123"/>
      <c r="G23" s="123"/>
      <c r="H23" s="123"/>
    </row>
    <row r="24" spans="2:8" x14ac:dyDescent="0.25">
      <c r="F24" s="95"/>
      <c r="G24" s="95"/>
      <c r="H24" s="95"/>
    </row>
    <row r="25" spans="2:8" ht="15.75" thickBot="1" x14ac:dyDescent="0.3">
      <c r="B25" s="100" t="s">
        <v>124</v>
      </c>
      <c r="C25" s="104"/>
      <c r="D25" s="104"/>
      <c r="E25" s="124"/>
      <c r="F25" s="124"/>
      <c r="G25" s="124"/>
      <c r="H25" s="124"/>
    </row>
    <row r="26" spans="2:8" x14ac:dyDescent="0.25">
      <c r="F26" s="95"/>
      <c r="G26" s="95"/>
      <c r="H26" s="95"/>
    </row>
    <row r="27" spans="2:8" x14ac:dyDescent="0.25">
      <c r="B27" s="100"/>
      <c r="E27" s="110"/>
      <c r="F27" s="95"/>
      <c r="G27" s="95"/>
      <c r="H27" s="95"/>
    </row>
    <row r="28" spans="2:8" x14ac:dyDescent="0.25">
      <c r="E28" s="142" t="s">
        <v>143</v>
      </c>
      <c r="F28" s="143"/>
      <c r="G28" s="143"/>
      <c r="H28" s="144"/>
    </row>
    <row r="29" spans="2:8" x14ac:dyDescent="0.25">
      <c r="E29" s="109" t="s">
        <v>142</v>
      </c>
      <c r="F29" s="109" t="s">
        <v>141</v>
      </c>
      <c r="G29" s="109" t="s">
        <v>140</v>
      </c>
      <c r="H29" s="109" t="s">
        <v>139</v>
      </c>
    </row>
    <row r="30" spans="2:8" x14ac:dyDescent="0.25">
      <c r="B30" s="108" t="s">
        <v>138</v>
      </c>
      <c r="D30" s="31" t="s">
        <v>137</v>
      </c>
      <c r="F30" s="95"/>
      <c r="G30" s="95"/>
      <c r="H30" s="95"/>
    </row>
    <row r="31" spans="2:8" x14ac:dyDescent="0.25">
      <c r="B31" s="106" t="s">
        <v>136</v>
      </c>
      <c r="D31" s="98" t="s">
        <v>119</v>
      </c>
      <c r="E31" s="121"/>
      <c r="F31" s="121"/>
      <c r="G31" s="121"/>
      <c r="H31" s="121"/>
    </row>
    <row r="32" spans="2:8" x14ac:dyDescent="0.25">
      <c r="B32" s="106" t="s">
        <v>135</v>
      </c>
      <c r="D32" s="98" t="s">
        <v>119</v>
      </c>
      <c r="E32" s="121"/>
      <c r="F32" s="121"/>
      <c r="G32" s="121"/>
      <c r="H32" s="121"/>
    </row>
    <row r="33" spans="2:9" x14ac:dyDescent="0.25">
      <c r="B33" s="106" t="s">
        <v>134</v>
      </c>
      <c r="D33" s="98" t="s">
        <v>119</v>
      </c>
      <c r="E33" s="122"/>
      <c r="F33" s="122"/>
      <c r="G33" s="122"/>
      <c r="H33" s="122"/>
    </row>
    <row r="34" spans="2:9" x14ac:dyDescent="0.25">
      <c r="B34" s="106" t="s">
        <v>133</v>
      </c>
      <c r="D34" s="98"/>
      <c r="E34" s="121"/>
      <c r="F34" s="121"/>
      <c r="G34" s="121"/>
      <c r="H34" s="121"/>
    </row>
    <row r="35" spans="2:9" x14ac:dyDescent="0.25">
      <c r="B35" s="106"/>
      <c r="D35" s="98"/>
      <c r="F35" s="95"/>
      <c r="G35" s="95"/>
      <c r="H35" s="95"/>
    </row>
    <row r="36" spans="2:9" x14ac:dyDescent="0.25">
      <c r="B36" s="106" t="s">
        <v>132</v>
      </c>
      <c r="D36" s="107"/>
      <c r="E36" s="129">
        <v>8.5402372405063293E-2</v>
      </c>
      <c r="F36" s="129">
        <v>8.5402372405063293E-2</v>
      </c>
      <c r="G36" s="129">
        <v>8.5402372405063293E-2</v>
      </c>
      <c r="H36" s="129">
        <v>8.5402372405063293E-2</v>
      </c>
    </row>
    <row r="37" spans="2:9" x14ac:dyDescent="0.25">
      <c r="B37" s="106" t="s">
        <v>131</v>
      </c>
      <c r="D37" s="98"/>
      <c r="E37" s="121"/>
      <c r="F37" s="121"/>
      <c r="G37" s="121"/>
      <c r="H37" s="121"/>
    </row>
    <row r="38" spans="2:9" x14ac:dyDescent="0.25">
      <c r="B38" s="106"/>
      <c r="D38" s="98"/>
      <c r="F38" s="95"/>
      <c r="G38" s="95"/>
      <c r="H38" s="95"/>
    </row>
    <row r="39" spans="2:9" x14ac:dyDescent="0.25">
      <c r="B39" s="106" t="s">
        <v>130</v>
      </c>
      <c r="D39" s="98" t="s">
        <v>119</v>
      </c>
      <c r="E39" s="121"/>
      <c r="F39" s="121"/>
      <c r="G39" s="121"/>
      <c r="H39" s="121"/>
    </row>
    <row r="40" spans="2:9" x14ac:dyDescent="0.25">
      <c r="B40" s="106" t="s">
        <v>129</v>
      </c>
      <c r="D40" s="98" t="s">
        <v>119</v>
      </c>
      <c r="E40" s="121"/>
      <c r="F40" s="121"/>
      <c r="G40" s="121"/>
      <c r="H40" s="121"/>
    </row>
    <row r="41" spans="2:9" x14ac:dyDescent="0.25">
      <c r="B41" s="106" t="s">
        <v>128</v>
      </c>
      <c r="D41" s="98" t="s">
        <v>118</v>
      </c>
      <c r="E41" s="121"/>
      <c r="F41" s="121"/>
      <c r="G41" s="121"/>
      <c r="H41" s="121"/>
    </row>
    <row r="42" spans="2:9" x14ac:dyDescent="0.25">
      <c r="B42" s="106" t="s">
        <v>127</v>
      </c>
      <c r="D42" s="98" t="s">
        <v>119</v>
      </c>
      <c r="E42" s="121"/>
      <c r="F42" s="121"/>
      <c r="G42" s="121"/>
      <c r="H42" s="121"/>
    </row>
    <row r="43" spans="2:9" x14ac:dyDescent="0.25">
      <c r="B43" s="106"/>
      <c r="D43" s="98"/>
      <c r="F43" s="95"/>
      <c r="G43" s="95"/>
      <c r="H43" s="95"/>
    </row>
    <row r="44" spans="2:9" x14ac:dyDescent="0.25">
      <c r="B44" s="106" t="s">
        <v>126</v>
      </c>
      <c r="D44" s="98" t="s">
        <v>119</v>
      </c>
      <c r="E44" s="123"/>
      <c r="F44" s="123"/>
      <c r="G44" s="123"/>
      <c r="H44" s="123"/>
      <c r="I44" s="105"/>
    </row>
    <row r="45" spans="2:9" x14ac:dyDescent="0.25">
      <c r="B45" s="106" t="s">
        <v>125</v>
      </c>
      <c r="D45" s="98" t="s">
        <v>119</v>
      </c>
      <c r="E45" s="123"/>
      <c r="F45" s="123"/>
      <c r="G45" s="123"/>
      <c r="H45" s="123"/>
      <c r="I45" s="105"/>
    </row>
    <row r="46" spans="2:9" x14ac:dyDescent="0.25">
      <c r="F46" s="95"/>
      <c r="G46" s="95"/>
      <c r="H46" s="95"/>
    </row>
    <row r="47" spans="2:9" x14ac:dyDescent="0.25">
      <c r="B47" s="100" t="s">
        <v>124</v>
      </c>
      <c r="C47" s="104"/>
      <c r="D47" s="104"/>
      <c r="E47" s="125"/>
      <c r="F47" s="125"/>
      <c r="G47" s="125"/>
      <c r="H47" s="125"/>
    </row>
    <row r="48" spans="2:9" ht="7.5" customHeight="1" x14ac:dyDescent="0.25">
      <c r="B48" s="100"/>
      <c r="C48" s="104"/>
      <c r="D48" s="104"/>
      <c r="E48" s="103"/>
      <c r="F48" s="103"/>
      <c r="G48" s="103"/>
      <c r="H48" s="103"/>
    </row>
    <row r="49" spans="2:8" x14ac:dyDescent="0.25">
      <c r="B49" s="100" t="s">
        <v>123</v>
      </c>
      <c r="C49" s="104"/>
      <c r="D49" s="104"/>
      <c r="E49" s="126"/>
      <c r="F49" s="127"/>
      <c r="G49" s="127"/>
      <c r="H49" s="128"/>
    </row>
    <row r="51" spans="2:8" ht="15.75" thickBot="1" x14ac:dyDescent="0.3">
      <c r="G51" s="102" t="s">
        <v>122</v>
      </c>
      <c r="H51" s="103">
        <v>1719152.8006917732</v>
      </c>
    </row>
    <row r="52" spans="2:8" ht="15.75" thickBot="1" x14ac:dyDescent="0.3">
      <c r="G52" s="102" t="s">
        <v>121</v>
      </c>
      <c r="H52" s="101">
        <f>H51/3</f>
        <v>573050.93356392439</v>
      </c>
    </row>
    <row r="53" spans="2:8" x14ac:dyDescent="0.25">
      <c r="B53" s="100" t="s">
        <v>120</v>
      </c>
      <c r="H53" s="99" t="s">
        <v>45</v>
      </c>
    </row>
    <row r="54" spans="2:8" x14ac:dyDescent="0.25">
      <c r="D54" s="98" t="s">
        <v>119</v>
      </c>
      <c r="E54" s="97">
        <v>0.22565052397253504</v>
      </c>
    </row>
    <row r="55" spans="2:8" x14ac:dyDescent="0.25">
      <c r="D55" s="98" t="s">
        <v>118</v>
      </c>
      <c r="E55" s="97">
        <v>6.6548076915356288E-2</v>
      </c>
    </row>
    <row r="57" spans="2:8" x14ac:dyDescent="0.25">
      <c r="B57" s="82" t="s">
        <v>117</v>
      </c>
    </row>
    <row r="58" spans="2:8" x14ac:dyDescent="0.25">
      <c r="B58" s="96" t="s">
        <v>116</v>
      </c>
    </row>
    <row r="59" spans="2:8" x14ac:dyDescent="0.25">
      <c r="B59" s="96" t="s">
        <v>115</v>
      </c>
    </row>
  </sheetData>
  <mergeCells count="2">
    <mergeCell ref="E6:H6"/>
    <mergeCell ref="E28:H28"/>
  </mergeCells>
  <pageMargins left="0.7" right="0.7" top="0.75" bottom="0.75" header="0.3" footer="0.3"/>
  <pageSetup scale="74"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view="pageBreakPreview" zoomScale="90" zoomScaleNormal="100" zoomScaleSheetLayoutView="9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6384" width="9.140625" style="41"/>
  </cols>
  <sheetData>
    <row r="1" spans="1:10" ht="15" x14ac:dyDescent="0.25">
      <c r="A1" s="29" t="s">
        <v>43</v>
      </c>
      <c r="F1" s="78" t="s">
        <v>90</v>
      </c>
      <c r="G1" s="6" t="s">
        <v>27</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148</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f>-SUM('Page 8.2.7'!C10:C21)</f>
        <v>52188</v>
      </c>
      <c r="E8" s="58">
        <f>F15</f>
        <v>108754.73999999999</v>
      </c>
      <c r="F8" s="74" t="s">
        <v>146</v>
      </c>
    </row>
    <row r="9" spans="1:10" x14ac:dyDescent="0.2">
      <c r="C9" s="73" t="s">
        <v>84</v>
      </c>
      <c r="D9" s="75">
        <f>-D46</f>
        <v>4378.7399999999907</v>
      </c>
      <c r="E9" s="58">
        <f>F45</f>
        <v>184.92583333333218</v>
      </c>
      <c r="F9" s="74" t="s">
        <v>83</v>
      </c>
    </row>
    <row r="10" spans="1:10" ht="13.5" thickBot="1" x14ac:dyDescent="0.25">
      <c r="C10" s="73" t="s">
        <v>82</v>
      </c>
      <c r="D10" s="72">
        <f>D9-D8</f>
        <v>-47809.260000000009</v>
      </c>
      <c r="E10" s="72">
        <f>E9-E8</f>
        <v>-108569.81416666666</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46</v>
      </c>
      <c r="E14" s="66" t="s">
        <v>78</v>
      </c>
      <c r="F14" s="66" t="s">
        <v>77</v>
      </c>
      <c r="G14" s="66"/>
    </row>
    <row r="15" spans="1:10" x14ac:dyDescent="0.2">
      <c r="A15" s="39"/>
      <c r="B15" s="41" t="s">
        <v>73</v>
      </c>
      <c r="D15" s="66"/>
      <c r="E15" s="49">
        <f>'Page 8.2.7'!D21</f>
        <v>82660.739999999991</v>
      </c>
      <c r="F15" s="49">
        <f>'Page 8.2.7'!D22</f>
        <v>108754.73999999999</v>
      </c>
    </row>
    <row r="16" spans="1:10" x14ac:dyDescent="0.2">
      <c r="A16" s="41">
        <v>2019</v>
      </c>
      <c r="B16" s="41" t="s">
        <v>63</v>
      </c>
      <c r="C16" s="49">
        <f>E15</f>
        <v>82660.739999999991</v>
      </c>
      <c r="D16" s="49">
        <f>'Page 8.2.7'!$C$21</f>
        <v>-4349</v>
      </c>
      <c r="E16" s="57">
        <f t="shared" ref="E16:E45" si="0">E15+D16</f>
        <v>78311.739999999991</v>
      </c>
      <c r="F16" s="57"/>
    </row>
    <row r="17" spans="1:9" x14ac:dyDescent="0.2">
      <c r="B17" s="41" t="s">
        <v>62</v>
      </c>
      <c r="C17" s="49">
        <f t="shared" ref="C17:C45" si="1">+E16</f>
        <v>78311.739999999991</v>
      </c>
      <c r="D17" s="49">
        <f>'Page 8.2.7'!$C$21</f>
        <v>-4349</v>
      </c>
      <c r="E17" s="57">
        <f t="shared" si="0"/>
        <v>73962.739999999991</v>
      </c>
      <c r="F17" s="57"/>
    </row>
    <row r="18" spans="1:9" x14ac:dyDescent="0.2">
      <c r="B18" s="41" t="s">
        <v>61</v>
      </c>
      <c r="C18" s="49">
        <f t="shared" si="1"/>
        <v>73962.739999999991</v>
      </c>
      <c r="D18" s="49">
        <f>'Page 8.2.7'!$C$21</f>
        <v>-4349</v>
      </c>
      <c r="E18" s="57">
        <f t="shared" si="0"/>
        <v>69613.739999999991</v>
      </c>
      <c r="F18" s="57"/>
    </row>
    <row r="19" spans="1:9" x14ac:dyDescent="0.2">
      <c r="B19" s="41" t="s">
        <v>60</v>
      </c>
      <c r="C19" s="49">
        <f t="shared" si="1"/>
        <v>69613.739999999991</v>
      </c>
      <c r="D19" s="49">
        <f>'Page 8.2.7'!$C$21</f>
        <v>-4349</v>
      </c>
      <c r="E19" s="57">
        <f t="shared" si="0"/>
        <v>65264.739999999991</v>
      </c>
      <c r="F19" s="57"/>
    </row>
    <row r="20" spans="1:9" x14ac:dyDescent="0.2">
      <c r="B20" s="41" t="s">
        <v>59</v>
      </c>
      <c r="C20" s="49">
        <f t="shared" si="1"/>
        <v>65264.739999999991</v>
      </c>
      <c r="D20" s="49">
        <f>'Page 8.2.7'!$C$21</f>
        <v>-4349</v>
      </c>
      <c r="E20" s="57">
        <f t="shared" si="0"/>
        <v>60915.739999999991</v>
      </c>
      <c r="F20" s="57"/>
    </row>
    <row r="21" spans="1:9" ht="12.75" customHeight="1" x14ac:dyDescent="0.25">
      <c r="A21"/>
      <c r="B21" s="41" t="s">
        <v>58</v>
      </c>
      <c r="C21" s="49">
        <f t="shared" si="1"/>
        <v>60915.739999999991</v>
      </c>
      <c r="D21" s="49">
        <f>'Page 8.2.7'!$C$21</f>
        <v>-4349</v>
      </c>
      <c r="E21" s="57">
        <f t="shared" si="0"/>
        <v>56566.739999999991</v>
      </c>
      <c r="F21" s="57"/>
    </row>
    <row r="22" spans="1:9" x14ac:dyDescent="0.2">
      <c r="A22" s="41">
        <v>2020</v>
      </c>
      <c r="B22" s="41" t="s">
        <v>69</v>
      </c>
      <c r="C22" s="48">
        <f t="shared" si="1"/>
        <v>56566.739999999991</v>
      </c>
      <c r="D22" s="49">
        <f>'Page 8.2.7'!$C$21</f>
        <v>-4349</v>
      </c>
      <c r="E22" s="57">
        <f t="shared" si="0"/>
        <v>52217.739999999991</v>
      </c>
      <c r="F22" s="57"/>
    </row>
    <row r="23" spans="1:9" x14ac:dyDescent="0.2">
      <c r="B23" s="41" t="s">
        <v>68</v>
      </c>
      <c r="C23" s="48">
        <f t="shared" si="1"/>
        <v>52217.739999999991</v>
      </c>
      <c r="D23" s="49">
        <f>'Page 8.2.7'!$C$21</f>
        <v>-4349</v>
      </c>
      <c r="E23" s="57">
        <f t="shared" si="0"/>
        <v>47868.739999999991</v>
      </c>
      <c r="F23" s="57"/>
    </row>
    <row r="24" spans="1:9" x14ac:dyDescent="0.2">
      <c r="B24" s="41" t="s">
        <v>67</v>
      </c>
      <c r="C24" s="48">
        <f t="shared" si="1"/>
        <v>47868.739999999991</v>
      </c>
      <c r="D24" s="49">
        <f>'Page 8.2.7'!$C$21</f>
        <v>-4349</v>
      </c>
      <c r="E24" s="57">
        <f t="shared" si="0"/>
        <v>43519.739999999991</v>
      </c>
      <c r="F24" s="57"/>
    </row>
    <row r="25" spans="1:9" x14ac:dyDescent="0.2">
      <c r="B25" s="41" t="s">
        <v>66</v>
      </c>
      <c r="C25" s="48">
        <f t="shared" si="1"/>
        <v>43519.739999999991</v>
      </c>
      <c r="D25" s="49">
        <f>'Page 8.2.7'!$C$21</f>
        <v>-4349</v>
      </c>
      <c r="E25" s="57">
        <f t="shared" si="0"/>
        <v>39170.739999999991</v>
      </c>
      <c r="F25" s="57"/>
      <c r="I25" s="47"/>
    </row>
    <row r="26" spans="1:9" x14ac:dyDescent="0.2">
      <c r="B26" s="41" t="s">
        <v>65</v>
      </c>
      <c r="C26" s="48">
        <f t="shared" si="1"/>
        <v>39170.739999999991</v>
      </c>
      <c r="D26" s="49">
        <f>'Page 8.2.7'!$C$21</f>
        <v>-4349</v>
      </c>
      <c r="E26" s="57">
        <f t="shared" si="0"/>
        <v>34821.739999999991</v>
      </c>
      <c r="F26" s="57"/>
    </row>
    <row r="27" spans="1:9" x14ac:dyDescent="0.2">
      <c r="B27" s="41" t="s">
        <v>64</v>
      </c>
      <c r="C27" s="49">
        <f t="shared" si="1"/>
        <v>34821.739999999991</v>
      </c>
      <c r="D27" s="49">
        <f>'Page 8.2.7'!$C$21</f>
        <v>-4349</v>
      </c>
      <c r="E27" s="57">
        <f t="shared" si="0"/>
        <v>30472.739999999991</v>
      </c>
      <c r="F27" s="57"/>
      <c r="G27" s="57"/>
    </row>
    <row r="28" spans="1:9" x14ac:dyDescent="0.2">
      <c r="B28" s="41" t="s">
        <v>63</v>
      </c>
      <c r="C28" s="57">
        <f t="shared" si="1"/>
        <v>30472.739999999991</v>
      </c>
      <c r="D28" s="49">
        <f>'Page 8.2.7'!$C$21</f>
        <v>-4349</v>
      </c>
      <c r="E28" s="57">
        <f t="shared" si="0"/>
        <v>26123.739999999991</v>
      </c>
      <c r="F28" s="57"/>
    </row>
    <row r="29" spans="1:9" x14ac:dyDescent="0.2">
      <c r="B29" s="41" t="s">
        <v>62</v>
      </c>
      <c r="C29" s="57">
        <f t="shared" si="1"/>
        <v>26123.739999999991</v>
      </c>
      <c r="D29" s="49">
        <f>'Page 8.2.7'!$C$21</f>
        <v>-4349</v>
      </c>
      <c r="E29" s="57">
        <f t="shared" si="0"/>
        <v>21774.739999999991</v>
      </c>
      <c r="F29" s="57"/>
    </row>
    <row r="30" spans="1:9" x14ac:dyDescent="0.2">
      <c r="B30" s="41" t="s">
        <v>61</v>
      </c>
      <c r="C30" s="57">
        <f t="shared" si="1"/>
        <v>21774.739999999991</v>
      </c>
      <c r="D30" s="49">
        <f>'Page 8.2.7'!$C$21</f>
        <v>-4349</v>
      </c>
      <c r="E30" s="57">
        <f t="shared" si="0"/>
        <v>17425.739999999991</v>
      </c>
      <c r="F30" s="57"/>
    </row>
    <row r="31" spans="1:9" x14ac:dyDescent="0.2">
      <c r="B31" s="41" t="s">
        <v>60</v>
      </c>
      <c r="C31" s="57">
        <f t="shared" si="1"/>
        <v>17425.739999999991</v>
      </c>
      <c r="D31" s="49">
        <f>'Page 8.2.7'!$C$21</f>
        <v>-4349</v>
      </c>
      <c r="E31" s="57">
        <f t="shared" si="0"/>
        <v>13076.739999999991</v>
      </c>
      <c r="F31" s="57"/>
    </row>
    <row r="32" spans="1:9" x14ac:dyDescent="0.2">
      <c r="B32" s="41" t="s">
        <v>59</v>
      </c>
      <c r="C32" s="57">
        <f t="shared" si="1"/>
        <v>13076.739999999991</v>
      </c>
      <c r="D32" s="49">
        <f>'Page 8.2.7'!$C$21</f>
        <v>-4349</v>
      </c>
      <c r="E32" s="57">
        <f t="shared" si="0"/>
        <v>8727.7399999999907</v>
      </c>
      <c r="F32" s="57"/>
    </row>
    <row r="33" spans="1:7" ht="15.75" thickBot="1" x14ac:dyDescent="0.3">
      <c r="A33"/>
      <c r="B33" s="41" t="s">
        <v>58</v>
      </c>
      <c r="C33" s="57">
        <f t="shared" si="1"/>
        <v>8727.7399999999907</v>
      </c>
      <c r="D33" s="49">
        <f>'Page 8.2.7'!$C$21</f>
        <v>-4349</v>
      </c>
      <c r="E33" s="57">
        <f t="shared" si="0"/>
        <v>4378.7399999999907</v>
      </c>
      <c r="F33" s="57"/>
      <c r="G33" s="39"/>
    </row>
    <row r="34" spans="1:7" x14ac:dyDescent="0.2">
      <c r="A34" s="41">
        <v>2021</v>
      </c>
      <c r="B34" s="41" t="s">
        <v>69</v>
      </c>
      <c r="C34" s="57">
        <f t="shared" si="1"/>
        <v>4378.7399999999907</v>
      </c>
      <c r="D34" s="63">
        <f>D33</f>
        <v>-4349</v>
      </c>
      <c r="E34" s="57">
        <f t="shared" si="0"/>
        <v>29.739999999990687</v>
      </c>
      <c r="F34" s="61"/>
    </row>
    <row r="35" spans="1:7" x14ac:dyDescent="0.2">
      <c r="B35" s="41" t="s">
        <v>68</v>
      </c>
      <c r="C35" s="57">
        <f t="shared" si="1"/>
        <v>29.739999999990687</v>
      </c>
      <c r="D35" s="62">
        <f>-E34</f>
        <v>-29.739999999990687</v>
      </c>
      <c r="E35" s="57">
        <f t="shared" si="0"/>
        <v>0</v>
      </c>
      <c r="F35" s="61"/>
    </row>
    <row r="36" spans="1:7" x14ac:dyDescent="0.2">
      <c r="B36" s="41" t="s">
        <v>67</v>
      </c>
      <c r="C36" s="57">
        <f t="shared" si="1"/>
        <v>0</v>
      </c>
      <c r="D36" s="62"/>
      <c r="E36" s="57">
        <f t="shared" si="0"/>
        <v>0</v>
      </c>
      <c r="F36" s="61"/>
    </row>
    <row r="37" spans="1:7" x14ac:dyDescent="0.2">
      <c r="B37" s="41" t="s">
        <v>66</v>
      </c>
      <c r="C37" s="57">
        <f t="shared" si="1"/>
        <v>0</v>
      </c>
      <c r="D37" s="62"/>
      <c r="E37" s="57">
        <f t="shared" si="0"/>
        <v>0</v>
      </c>
      <c r="F37" s="61"/>
    </row>
    <row r="38" spans="1:7" x14ac:dyDescent="0.2">
      <c r="B38" s="41" t="s">
        <v>65</v>
      </c>
      <c r="C38" s="57">
        <f t="shared" si="1"/>
        <v>0</v>
      </c>
      <c r="D38" s="62"/>
      <c r="E38" s="57">
        <f t="shared" si="0"/>
        <v>0</v>
      </c>
      <c r="F38" s="61"/>
    </row>
    <row r="39" spans="1:7" ht="15" x14ac:dyDescent="0.25">
      <c r="A39"/>
      <c r="B39" s="41" t="s">
        <v>64</v>
      </c>
      <c r="C39" s="57">
        <f t="shared" si="1"/>
        <v>0</v>
      </c>
      <c r="D39" s="62"/>
      <c r="E39" s="57">
        <f t="shared" si="0"/>
        <v>0</v>
      </c>
      <c r="F39" s="61"/>
      <c r="G39" s="57"/>
    </row>
    <row r="40" spans="1:7" ht="15" x14ac:dyDescent="0.25">
      <c r="A40"/>
      <c r="B40" s="41" t="s">
        <v>63</v>
      </c>
      <c r="C40" s="57">
        <f t="shared" si="1"/>
        <v>0</v>
      </c>
      <c r="D40" s="62"/>
      <c r="E40" s="57">
        <f t="shared" si="0"/>
        <v>0</v>
      </c>
      <c r="F40" s="61"/>
      <c r="G40" s="57"/>
    </row>
    <row r="41" spans="1:7" ht="15" x14ac:dyDescent="0.25">
      <c r="A41"/>
      <c r="B41" s="41" t="s">
        <v>62</v>
      </c>
      <c r="C41" s="57">
        <f t="shared" si="1"/>
        <v>0</v>
      </c>
      <c r="D41" s="62"/>
      <c r="E41" s="57">
        <f t="shared" si="0"/>
        <v>0</v>
      </c>
      <c r="F41" s="61"/>
      <c r="G41" s="57"/>
    </row>
    <row r="42" spans="1:7" ht="15" x14ac:dyDescent="0.25">
      <c r="A42"/>
      <c r="B42" s="41" t="s">
        <v>61</v>
      </c>
      <c r="C42" s="57">
        <f t="shared" si="1"/>
        <v>0</v>
      </c>
      <c r="D42" s="62"/>
      <c r="E42" s="57">
        <f t="shared" si="0"/>
        <v>0</v>
      </c>
      <c r="F42" s="61"/>
      <c r="G42" s="57"/>
    </row>
    <row r="43" spans="1:7" ht="15" x14ac:dyDescent="0.25">
      <c r="A43"/>
      <c r="B43" s="41" t="s">
        <v>60</v>
      </c>
      <c r="C43" s="57">
        <f t="shared" si="1"/>
        <v>0</v>
      </c>
      <c r="D43" s="62"/>
      <c r="E43" s="57">
        <f t="shared" si="0"/>
        <v>0</v>
      </c>
      <c r="F43" s="61"/>
      <c r="G43" s="57"/>
    </row>
    <row r="44" spans="1:7" ht="15" x14ac:dyDescent="0.25">
      <c r="A44"/>
      <c r="B44" s="41" t="s">
        <v>59</v>
      </c>
      <c r="C44" s="57">
        <f t="shared" si="1"/>
        <v>0</v>
      </c>
      <c r="D44" s="62"/>
      <c r="E44" s="57">
        <f t="shared" si="0"/>
        <v>0</v>
      </c>
      <c r="F44" s="61"/>
      <c r="G44" s="57"/>
    </row>
    <row r="45" spans="1:7" s="42" customFormat="1" ht="15.75" thickBot="1" x14ac:dyDescent="0.3">
      <c r="A45"/>
      <c r="B45" s="41" t="s">
        <v>58</v>
      </c>
      <c r="C45" s="57">
        <f t="shared" si="1"/>
        <v>0</v>
      </c>
      <c r="D45" s="59"/>
      <c r="E45" s="57">
        <f t="shared" si="0"/>
        <v>0</v>
      </c>
      <c r="F45" s="58">
        <f>(E33+E45+2*SUM(E34:E44))/24</f>
        <v>184.92583333333218</v>
      </c>
      <c r="G45" s="57"/>
    </row>
    <row r="46" spans="1:7" s="42" customFormat="1" x14ac:dyDescent="0.2">
      <c r="C46" s="56" t="s">
        <v>57</v>
      </c>
      <c r="D46" s="55">
        <f>SUM(D34:D45)</f>
        <v>-4378.7399999999907</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orientation="portrait" r:id="rId1"/>
  <headerFooter alignWithMargins="0"/>
  <ignoredErrors>
    <ignoredError sqref="D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A6" sqref="A6"/>
    </sheetView>
  </sheetViews>
  <sheetFormatPr defaultRowHeight="15" x14ac:dyDescent="0.25"/>
  <cols>
    <col min="1" max="1" width="12" customWidth="1"/>
    <col min="2" max="2" width="10.140625" customWidth="1"/>
    <col min="3" max="3" width="16.28515625" customWidth="1"/>
    <col min="4" max="4" width="15.7109375" customWidth="1"/>
    <col min="5" max="5" width="6.42578125" customWidth="1"/>
    <col min="6" max="6" width="7" customWidth="1"/>
    <col min="10" max="10" width="8" customWidth="1"/>
    <col min="11" max="11" width="6" customWidth="1"/>
    <col min="12" max="12" width="11.140625" customWidth="1"/>
    <col min="13" max="13" width="10.5703125" bestFit="1" customWidth="1"/>
  </cols>
  <sheetData>
    <row r="1" spans="1:11" x14ac:dyDescent="0.25">
      <c r="A1" s="29" t="s">
        <v>43</v>
      </c>
      <c r="B1" s="9"/>
      <c r="J1" s="40" t="s">
        <v>90</v>
      </c>
      <c r="K1" s="1" t="s">
        <v>20</v>
      </c>
    </row>
    <row r="2" spans="1:11" x14ac:dyDescent="0.25">
      <c r="A2" s="29" t="s">
        <v>162</v>
      </c>
      <c r="B2" s="9"/>
    </row>
    <row r="3" spans="1:11" x14ac:dyDescent="0.25">
      <c r="A3" s="29" t="s">
        <v>155</v>
      </c>
      <c r="B3" s="9"/>
    </row>
    <row r="4" spans="1:11" x14ac:dyDescent="0.25">
      <c r="A4" s="39" t="s">
        <v>148</v>
      </c>
      <c r="B4" s="9"/>
    </row>
    <row r="5" spans="1:11" x14ac:dyDescent="0.25">
      <c r="A5" s="29" t="s">
        <v>152</v>
      </c>
      <c r="B5" s="9"/>
    </row>
    <row r="7" spans="1:11" x14ac:dyDescent="0.25">
      <c r="A7" s="88"/>
      <c r="B7" s="88"/>
      <c r="C7" s="88"/>
      <c r="D7" s="88" t="s">
        <v>99</v>
      </c>
    </row>
    <row r="8" spans="1:11" x14ac:dyDescent="0.25">
      <c r="A8" s="87" t="s">
        <v>98</v>
      </c>
      <c r="B8" s="87" t="s">
        <v>97</v>
      </c>
      <c r="C8" s="87" t="s">
        <v>151</v>
      </c>
      <c r="D8" s="87" t="s">
        <v>87</v>
      </c>
    </row>
    <row r="9" spans="1:11" x14ac:dyDescent="0.25">
      <c r="A9" s="6">
        <v>2018</v>
      </c>
      <c r="B9" s="6">
        <v>6</v>
      </c>
      <c r="C9" s="19">
        <v>0</v>
      </c>
      <c r="D9" s="19">
        <v>134848.74</v>
      </c>
    </row>
    <row r="10" spans="1:11" x14ac:dyDescent="0.25">
      <c r="A10" s="6">
        <v>2018</v>
      </c>
      <c r="B10" s="6">
        <v>7</v>
      </c>
      <c r="C10" s="19">
        <v>-4349</v>
      </c>
      <c r="D10" s="19">
        <f t="shared" ref="D10:D21" si="0">D9+C10</f>
        <v>130499.73999999999</v>
      </c>
    </row>
    <row r="11" spans="1:11" x14ac:dyDescent="0.25">
      <c r="A11" s="6">
        <v>2018</v>
      </c>
      <c r="B11" s="8">
        <v>8</v>
      </c>
      <c r="C11" s="19">
        <v>-4349</v>
      </c>
      <c r="D11" s="19">
        <f t="shared" si="0"/>
        <v>126150.73999999999</v>
      </c>
    </row>
    <row r="12" spans="1:11" x14ac:dyDescent="0.25">
      <c r="A12" s="6">
        <v>2018</v>
      </c>
      <c r="B12" s="6">
        <v>9</v>
      </c>
      <c r="C12" s="19">
        <v>-4349</v>
      </c>
      <c r="D12" s="19">
        <f t="shared" si="0"/>
        <v>121801.73999999999</v>
      </c>
    </row>
    <row r="13" spans="1:11" x14ac:dyDescent="0.25">
      <c r="A13" s="6">
        <v>2018</v>
      </c>
      <c r="B13" s="6">
        <v>10</v>
      </c>
      <c r="C13" s="19">
        <v>-4349</v>
      </c>
      <c r="D13" s="19">
        <f t="shared" si="0"/>
        <v>117452.73999999999</v>
      </c>
    </row>
    <row r="14" spans="1:11" x14ac:dyDescent="0.25">
      <c r="A14" s="8">
        <v>2018</v>
      </c>
      <c r="B14" s="8">
        <v>11</v>
      </c>
      <c r="C14" s="19">
        <v>-4349</v>
      </c>
      <c r="D14" s="19">
        <f t="shared" si="0"/>
        <v>113103.73999999999</v>
      </c>
    </row>
    <row r="15" spans="1:11" x14ac:dyDescent="0.25">
      <c r="A15" s="8">
        <v>2018</v>
      </c>
      <c r="B15" s="8">
        <v>12</v>
      </c>
      <c r="C15" s="19">
        <v>-4349</v>
      </c>
      <c r="D15" s="19">
        <f t="shared" si="0"/>
        <v>108754.73999999999</v>
      </c>
    </row>
    <row r="16" spans="1:11" x14ac:dyDescent="0.25">
      <c r="A16" s="8">
        <v>2019</v>
      </c>
      <c r="B16" s="8">
        <v>1</v>
      </c>
      <c r="C16" s="19">
        <v>-4349</v>
      </c>
      <c r="D16" s="19">
        <f t="shared" si="0"/>
        <v>104405.73999999999</v>
      </c>
    </row>
    <row r="17" spans="1:14" x14ac:dyDescent="0.25">
      <c r="A17" s="6">
        <v>2019</v>
      </c>
      <c r="B17" s="8">
        <v>2</v>
      </c>
      <c r="C17" s="19">
        <v>-4349</v>
      </c>
      <c r="D17" s="19">
        <f t="shared" si="0"/>
        <v>100056.73999999999</v>
      </c>
    </row>
    <row r="18" spans="1:14" x14ac:dyDescent="0.25">
      <c r="A18" s="6">
        <v>2019</v>
      </c>
      <c r="B18" s="6">
        <v>3</v>
      </c>
      <c r="C18" s="19">
        <v>-4349</v>
      </c>
      <c r="D18" s="19">
        <f t="shared" si="0"/>
        <v>95707.739999999991</v>
      </c>
    </row>
    <row r="19" spans="1:14" x14ac:dyDescent="0.25">
      <c r="A19" s="6">
        <v>2019</v>
      </c>
      <c r="B19" s="6">
        <v>4</v>
      </c>
      <c r="C19" s="19">
        <v>-4349</v>
      </c>
      <c r="D19" s="19">
        <f t="shared" si="0"/>
        <v>91358.739999999991</v>
      </c>
    </row>
    <row r="20" spans="1:14" x14ac:dyDescent="0.25">
      <c r="A20" s="6">
        <v>2019</v>
      </c>
      <c r="B20" s="8">
        <v>5</v>
      </c>
      <c r="C20" s="19">
        <v>-4349</v>
      </c>
      <c r="D20" s="19">
        <f t="shared" si="0"/>
        <v>87009.739999999991</v>
      </c>
    </row>
    <row r="21" spans="1:14" x14ac:dyDescent="0.25">
      <c r="A21" s="86">
        <v>2019</v>
      </c>
      <c r="B21" s="86">
        <v>6</v>
      </c>
      <c r="C21" s="85">
        <v>-4349</v>
      </c>
      <c r="D21" s="84">
        <f t="shared" si="0"/>
        <v>82660.739999999991</v>
      </c>
    </row>
    <row r="22" spans="1:14" x14ac:dyDescent="0.25">
      <c r="A22" s="8"/>
      <c r="B22" s="8"/>
      <c r="C22" s="83" t="s">
        <v>96</v>
      </c>
      <c r="D22" s="55">
        <f>(D9+D21+2*SUM(D10:D20))/24</f>
        <v>108754.73999999999</v>
      </c>
      <c r="E22" s="82" t="s">
        <v>150</v>
      </c>
      <c r="M22" s="112"/>
      <c r="N22" s="111"/>
    </row>
    <row r="24" spans="1:14" x14ac:dyDescent="0.25">
      <c r="A24" s="29" t="s">
        <v>94</v>
      </c>
      <c r="B24" s="9"/>
      <c r="C24" s="81"/>
      <c r="D24" s="80"/>
      <c r="E24" s="9"/>
      <c r="F24" s="29"/>
      <c r="G24" s="9"/>
      <c r="H24" s="9"/>
      <c r="I24" s="9"/>
      <c r="J24" s="9"/>
    </row>
    <row r="25" spans="1:14" x14ac:dyDescent="0.25">
      <c r="A25" s="29" t="s">
        <v>149</v>
      </c>
      <c r="B25" s="9"/>
      <c r="C25" s="81"/>
      <c r="D25" s="80"/>
      <c r="E25" s="9"/>
      <c r="F25" s="29"/>
      <c r="G25" s="9"/>
      <c r="H25" s="9"/>
      <c r="I25" s="9"/>
      <c r="J25" s="9"/>
    </row>
    <row r="26" spans="1:14" x14ac:dyDescent="0.25">
      <c r="A26" s="79" t="s">
        <v>92</v>
      </c>
      <c r="B26" s="9"/>
      <c r="C26" s="9"/>
      <c r="D26" s="9"/>
      <c r="E26" s="29" t="s">
        <v>91</v>
      </c>
      <c r="H26" s="9"/>
      <c r="I26" s="9"/>
      <c r="J26" s="9"/>
    </row>
    <row r="27" spans="1:14" x14ac:dyDescent="0.25">
      <c r="B27" s="9"/>
      <c r="C27" s="9"/>
      <c r="D27" s="9"/>
      <c r="E27" s="9"/>
      <c r="F27" s="9"/>
      <c r="G27" s="9"/>
      <c r="H27" s="9"/>
      <c r="I27" s="9"/>
      <c r="J27" s="9"/>
    </row>
    <row r="30" spans="1:14" x14ac:dyDescent="0.25">
      <c r="B30" s="9"/>
    </row>
  </sheetData>
  <pageMargins left="0.7" right="0.7" top="0.75" bottom="0.75" header="0.3" footer="0.3"/>
  <pageSetup scale="83" fitToHeight="0"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view="pageBreakPreview"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2" customWidth="1"/>
    <col min="13" max="16384" width="9.140625" style="41"/>
  </cols>
  <sheetData>
    <row r="1" spans="1:10" ht="15" x14ac:dyDescent="0.25">
      <c r="A1" s="29" t="s">
        <v>43</v>
      </c>
      <c r="F1" s="78" t="s">
        <v>90</v>
      </c>
      <c r="G1" s="6" t="s">
        <v>15</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154</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v>0</v>
      </c>
      <c r="E8" s="58">
        <f>F15</f>
        <v>0</v>
      </c>
      <c r="F8" s="74"/>
    </row>
    <row r="9" spans="1:10" x14ac:dyDescent="0.2">
      <c r="C9" s="73" t="s">
        <v>84</v>
      </c>
      <c r="D9" s="75">
        <f>-D46</f>
        <v>99999.999999999985</v>
      </c>
      <c r="E9" s="58">
        <f>F45</f>
        <v>250000.00000000003</v>
      </c>
      <c r="F9" s="74" t="s">
        <v>83</v>
      </c>
    </row>
    <row r="10" spans="1:10" ht="13.5" thickBot="1" x14ac:dyDescent="0.25">
      <c r="C10" s="73" t="s">
        <v>82</v>
      </c>
      <c r="D10" s="72">
        <f>D9-D8</f>
        <v>99999.999999999985</v>
      </c>
      <c r="E10" s="72">
        <f>E9-E8</f>
        <v>250000.00000000003</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153</v>
      </c>
      <c r="D14" s="66" t="s">
        <v>46</v>
      </c>
      <c r="E14" s="66" t="s">
        <v>78</v>
      </c>
      <c r="F14" s="66" t="s">
        <v>77</v>
      </c>
      <c r="G14" s="66"/>
    </row>
    <row r="15" spans="1:10" x14ac:dyDescent="0.2">
      <c r="A15" s="39"/>
      <c r="B15" s="41" t="s">
        <v>73</v>
      </c>
      <c r="D15" s="66"/>
      <c r="E15" s="49">
        <v>0</v>
      </c>
      <c r="F15" s="49">
        <v>0</v>
      </c>
    </row>
    <row r="16" spans="1:10" x14ac:dyDescent="0.2">
      <c r="A16" s="41">
        <v>2019</v>
      </c>
      <c r="B16" s="41" t="s">
        <v>63</v>
      </c>
      <c r="C16" s="49">
        <f>E15</f>
        <v>0</v>
      </c>
      <c r="D16" s="49"/>
      <c r="E16" s="57">
        <f>E15+D16</f>
        <v>0</v>
      </c>
      <c r="F16" s="57"/>
    </row>
    <row r="17" spans="1:9" x14ac:dyDescent="0.2">
      <c r="B17" s="41" t="s">
        <v>62</v>
      </c>
      <c r="C17" s="49">
        <v>0</v>
      </c>
      <c r="D17" s="49"/>
      <c r="E17" s="57">
        <f>E16+D17</f>
        <v>0</v>
      </c>
      <c r="F17" s="57"/>
    </row>
    <row r="18" spans="1:9" x14ac:dyDescent="0.2">
      <c r="B18" s="41" t="s">
        <v>61</v>
      </c>
      <c r="C18" s="49"/>
      <c r="D18" s="49"/>
      <c r="E18" s="57">
        <f>E17+D18</f>
        <v>0</v>
      </c>
      <c r="F18" s="57"/>
    </row>
    <row r="19" spans="1:9" x14ac:dyDescent="0.2">
      <c r="B19" s="41" t="s">
        <v>60</v>
      </c>
      <c r="C19" s="49"/>
      <c r="D19" s="49"/>
      <c r="E19" s="57">
        <f>E18+D19</f>
        <v>0</v>
      </c>
      <c r="F19" s="57"/>
    </row>
    <row r="20" spans="1:9" x14ac:dyDescent="0.2">
      <c r="B20" s="41" t="s">
        <v>59</v>
      </c>
      <c r="C20" s="49"/>
      <c r="D20" s="49"/>
      <c r="E20" s="57">
        <f>E19+D20</f>
        <v>0</v>
      </c>
      <c r="F20" s="57"/>
    </row>
    <row r="21" spans="1:9" ht="12.75" customHeight="1" x14ac:dyDescent="0.25">
      <c r="A21"/>
      <c r="B21" s="41" t="s">
        <v>58</v>
      </c>
      <c r="C21" s="49">
        <v>300000</v>
      </c>
      <c r="D21" s="49">
        <v>0</v>
      </c>
      <c r="E21" s="57">
        <f>E20+C21+D21</f>
        <v>300000</v>
      </c>
      <c r="F21" s="57"/>
    </row>
    <row r="22" spans="1:9" x14ac:dyDescent="0.2">
      <c r="A22" s="41">
        <v>2020</v>
      </c>
      <c r="B22" s="41" t="s">
        <v>69</v>
      </c>
      <c r="C22" s="48">
        <v>0</v>
      </c>
      <c r="D22" s="49">
        <v>0</v>
      </c>
      <c r="E22" s="57">
        <f t="shared" ref="E22:E45" si="0">E21+D22</f>
        <v>300000</v>
      </c>
      <c r="F22" s="57"/>
    </row>
    <row r="23" spans="1:9" x14ac:dyDescent="0.2">
      <c r="B23" s="41" t="s">
        <v>68</v>
      </c>
      <c r="C23" s="48">
        <v>0</v>
      </c>
      <c r="D23" s="49">
        <v>0</v>
      </c>
      <c r="E23" s="57">
        <f t="shared" si="0"/>
        <v>300000</v>
      </c>
      <c r="F23" s="57"/>
    </row>
    <row r="24" spans="1:9" x14ac:dyDescent="0.2">
      <c r="B24" s="41" t="s">
        <v>67</v>
      </c>
      <c r="C24" s="48">
        <v>0</v>
      </c>
      <c r="D24" s="49">
        <v>0</v>
      </c>
      <c r="E24" s="57">
        <f t="shared" si="0"/>
        <v>300000</v>
      </c>
      <c r="F24" s="57"/>
    </row>
    <row r="25" spans="1:9" x14ac:dyDescent="0.2">
      <c r="B25" s="41" t="s">
        <v>66</v>
      </c>
      <c r="C25" s="48">
        <v>0</v>
      </c>
      <c r="D25" s="49">
        <v>0</v>
      </c>
      <c r="E25" s="57">
        <f t="shared" si="0"/>
        <v>300000</v>
      </c>
      <c r="F25" s="57"/>
      <c r="I25" s="47"/>
    </row>
    <row r="26" spans="1:9" x14ac:dyDescent="0.2">
      <c r="B26" s="41" t="s">
        <v>65</v>
      </c>
      <c r="C26" s="48">
        <v>0</v>
      </c>
      <c r="D26" s="49">
        <v>0</v>
      </c>
      <c r="E26" s="57">
        <f t="shared" si="0"/>
        <v>300000</v>
      </c>
      <c r="F26" s="57"/>
    </row>
    <row r="27" spans="1:9" x14ac:dyDescent="0.2">
      <c r="B27" s="41" t="s">
        <v>64</v>
      </c>
      <c r="C27" s="49">
        <v>0</v>
      </c>
      <c r="D27" s="49">
        <v>0</v>
      </c>
      <c r="E27" s="57">
        <f t="shared" si="0"/>
        <v>300000</v>
      </c>
      <c r="F27" s="57"/>
      <c r="G27" s="57"/>
    </row>
    <row r="28" spans="1:9" x14ac:dyDescent="0.2">
      <c r="B28" s="41" t="s">
        <v>63</v>
      </c>
      <c r="C28" s="57">
        <v>0</v>
      </c>
      <c r="D28" s="49">
        <v>0</v>
      </c>
      <c r="E28" s="57">
        <f t="shared" si="0"/>
        <v>300000</v>
      </c>
      <c r="F28" s="57"/>
    </row>
    <row r="29" spans="1:9" x14ac:dyDescent="0.2">
      <c r="B29" s="41" t="s">
        <v>62</v>
      </c>
      <c r="C29" s="57">
        <v>0</v>
      </c>
      <c r="D29" s="49">
        <v>0</v>
      </c>
      <c r="E29" s="57">
        <f t="shared" si="0"/>
        <v>300000</v>
      </c>
      <c r="F29" s="57"/>
    </row>
    <row r="30" spans="1:9" x14ac:dyDescent="0.2">
      <c r="B30" s="41" t="s">
        <v>61</v>
      </c>
      <c r="C30" s="57">
        <v>0</v>
      </c>
      <c r="D30" s="49">
        <v>0</v>
      </c>
      <c r="E30" s="57">
        <f t="shared" si="0"/>
        <v>300000</v>
      </c>
      <c r="F30" s="57"/>
    </row>
    <row r="31" spans="1:9" x14ac:dyDescent="0.2">
      <c r="B31" s="41" t="s">
        <v>60</v>
      </c>
      <c r="C31" s="57">
        <v>0</v>
      </c>
      <c r="D31" s="49">
        <v>0</v>
      </c>
      <c r="E31" s="57">
        <f t="shared" si="0"/>
        <v>300000</v>
      </c>
      <c r="F31" s="57"/>
    </row>
    <row r="32" spans="1:9" x14ac:dyDescent="0.2">
      <c r="B32" s="41" t="s">
        <v>59</v>
      </c>
      <c r="C32" s="57">
        <v>0</v>
      </c>
      <c r="D32" s="49">
        <v>0</v>
      </c>
      <c r="E32" s="57">
        <f t="shared" si="0"/>
        <v>300000</v>
      </c>
      <c r="F32" s="57"/>
    </row>
    <row r="33" spans="1:7" ht="15.75" thickBot="1" x14ac:dyDescent="0.3">
      <c r="A33"/>
      <c r="B33" s="41" t="s">
        <v>58</v>
      </c>
      <c r="C33" s="57">
        <v>0</v>
      </c>
      <c r="D33" s="49">
        <v>0</v>
      </c>
      <c r="E33" s="57">
        <f t="shared" si="0"/>
        <v>300000</v>
      </c>
      <c r="F33" s="57"/>
      <c r="G33" s="39"/>
    </row>
    <row r="34" spans="1:7" x14ac:dyDescent="0.2">
      <c r="A34" s="41">
        <v>2021</v>
      </c>
      <c r="B34" s="41" t="s">
        <v>69</v>
      </c>
      <c r="C34" s="57">
        <v>0</v>
      </c>
      <c r="D34" s="63">
        <f>-C21/36</f>
        <v>-8333.3333333333339</v>
      </c>
      <c r="E34" s="57">
        <f t="shared" si="0"/>
        <v>291666.66666666669</v>
      </c>
      <c r="F34" s="61"/>
    </row>
    <row r="35" spans="1:7" x14ac:dyDescent="0.2">
      <c r="B35" s="41" t="s">
        <v>68</v>
      </c>
      <c r="C35" s="57">
        <v>0</v>
      </c>
      <c r="D35" s="62">
        <f t="shared" ref="D35:D45" si="1">D34</f>
        <v>-8333.3333333333339</v>
      </c>
      <c r="E35" s="57">
        <f t="shared" si="0"/>
        <v>283333.33333333337</v>
      </c>
      <c r="F35" s="61"/>
    </row>
    <row r="36" spans="1:7" x14ac:dyDescent="0.2">
      <c r="B36" s="41" t="s">
        <v>67</v>
      </c>
      <c r="C36" s="57">
        <v>0</v>
      </c>
      <c r="D36" s="62">
        <f t="shared" si="1"/>
        <v>-8333.3333333333339</v>
      </c>
      <c r="E36" s="57">
        <f t="shared" si="0"/>
        <v>275000.00000000006</v>
      </c>
      <c r="F36" s="61"/>
    </row>
    <row r="37" spans="1:7" x14ac:dyDescent="0.2">
      <c r="B37" s="41" t="s">
        <v>66</v>
      </c>
      <c r="C37" s="57">
        <v>0</v>
      </c>
      <c r="D37" s="62">
        <f t="shared" si="1"/>
        <v>-8333.3333333333339</v>
      </c>
      <c r="E37" s="57">
        <f t="shared" si="0"/>
        <v>266666.66666666674</v>
      </c>
      <c r="F37" s="61"/>
    </row>
    <row r="38" spans="1:7" x14ac:dyDescent="0.2">
      <c r="B38" s="41" t="s">
        <v>65</v>
      </c>
      <c r="C38" s="57">
        <v>0</v>
      </c>
      <c r="D38" s="62">
        <f t="shared" si="1"/>
        <v>-8333.3333333333339</v>
      </c>
      <c r="E38" s="57">
        <f t="shared" si="0"/>
        <v>258333.3333333334</v>
      </c>
      <c r="F38" s="61"/>
    </row>
    <row r="39" spans="1:7" ht="15" x14ac:dyDescent="0.25">
      <c r="A39"/>
      <c r="B39" s="41" t="s">
        <v>64</v>
      </c>
      <c r="C39" s="57">
        <v>0</v>
      </c>
      <c r="D39" s="62">
        <f t="shared" si="1"/>
        <v>-8333.3333333333339</v>
      </c>
      <c r="E39" s="57">
        <f t="shared" si="0"/>
        <v>250000.00000000006</v>
      </c>
      <c r="F39" s="61"/>
      <c r="G39" s="57"/>
    </row>
    <row r="40" spans="1:7" ht="15" x14ac:dyDescent="0.25">
      <c r="A40"/>
      <c r="B40" s="41" t="s">
        <v>63</v>
      </c>
      <c r="C40" s="57">
        <v>0</v>
      </c>
      <c r="D40" s="62">
        <f t="shared" si="1"/>
        <v>-8333.3333333333339</v>
      </c>
      <c r="E40" s="57">
        <f t="shared" si="0"/>
        <v>241666.66666666672</v>
      </c>
      <c r="F40" s="61"/>
      <c r="G40" s="57"/>
    </row>
    <row r="41" spans="1:7" ht="15" x14ac:dyDescent="0.25">
      <c r="A41"/>
      <c r="B41" s="41" t="s">
        <v>62</v>
      </c>
      <c r="C41" s="57">
        <v>0</v>
      </c>
      <c r="D41" s="62">
        <f t="shared" si="1"/>
        <v>-8333.3333333333339</v>
      </c>
      <c r="E41" s="57">
        <f t="shared" si="0"/>
        <v>233333.33333333337</v>
      </c>
      <c r="F41" s="61"/>
      <c r="G41" s="57"/>
    </row>
    <row r="42" spans="1:7" ht="15" x14ac:dyDescent="0.25">
      <c r="A42"/>
      <c r="B42" s="41" t="s">
        <v>61</v>
      </c>
      <c r="C42" s="57">
        <v>0</v>
      </c>
      <c r="D42" s="62">
        <f t="shared" si="1"/>
        <v>-8333.3333333333339</v>
      </c>
      <c r="E42" s="57">
        <f t="shared" si="0"/>
        <v>225000.00000000003</v>
      </c>
      <c r="F42" s="61"/>
      <c r="G42" s="57"/>
    </row>
    <row r="43" spans="1:7" ht="15" x14ac:dyDescent="0.25">
      <c r="A43"/>
      <c r="B43" s="41" t="s">
        <v>60</v>
      </c>
      <c r="C43" s="57">
        <v>0</v>
      </c>
      <c r="D43" s="62">
        <f t="shared" si="1"/>
        <v>-8333.3333333333339</v>
      </c>
      <c r="E43" s="57">
        <f t="shared" si="0"/>
        <v>216666.66666666669</v>
      </c>
      <c r="F43" s="61"/>
      <c r="G43" s="57"/>
    </row>
    <row r="44" spans="1:7" ht="15" x14ac:dyDescent="0.25">
      <c r="A44"/>
      <c r="B44" s="41" t="s">
        <v>59</v>
      </c>
      <c r="C44" s="57">
        <v>0</v>
      </c>
      <c r="D44" s="62">
        <f t="shared" si="1"/>
        <v>-8333.3333333333339</v>
      </c>
      <c r="E44" s="57">
        <f t="shared" si="0"/>
        <v>208333.33333333334</v>
      </c>
      <c r="F44" s="61"/>
      <c r="G44" s="57"/>
    </row>
    <row r="45" spans="1:7" s="42" customFormat="1" ht="15.75" thickBot="1" x14ac:dyDescent="0.3">
      <c r="A45"/>
      <c r="B45" s="41" t="s">
        <v>58</v>
      </c>
      <c r="C45" s="57">
        <v>0</v>
      </c>
      <c r="D45" s="59">
        <f t="shared" si="1"/>
        <v>-8333.3333333333339</v>
      </c>
      <c r="E45" s="57">
        <f t="shared" si="0"/>
        <v>200000</v>
      </c>
      <c r="F45" s="58">
        <f>(E33+E45+2*SUM(E34:E44))/24</f>
        <v>250000.00000000003</v>
      </c>
      <c r="G45" s="57"/>
    </row>
    <row r="46" spans="1:7" s="42" customFormat="1" x14ac:dyDescent="0.2">
      <c r="C46" s="56" t="s">
        <v>57</v>
      </c>
      <c r="D46" s="55">
        <f>SUM(D34:D45)</f>
        <v>-99999.999999999985</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fitToHeight="0" orientation="portrait" r:id="rId1"/>
  <headerFooter alignWithMargins="0"/>
  <ignoredErrors>
    <ignoredError sqref="E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936FAA08-8C8B-4F97-8354-253663184F73}"/>
</file>

<file path=customXml/itemProps2.xml><?xml version="1.0" encoding="utf-8"?>
<ds:datastoreItem xmlns:ds="http://schemas.openxmlformats.org/officeDocument/2006/customXml" ds:itemID="{E21F108C-6A15-42BF-B9CC-5812DD117A4A}"/>
</file>

<file path=customXml/itemProps3.xml><?xml version="1.0" encoding="utf-8"?>
<ds:datastoreItem xmlns:ds="http://schemas.openxmlformats.org/officeDocument/2006/customXml" ds:itemID="{F6682A16-91BF-4FD8-BAE5-70117C7ABE46}"/>
</file>

<file path=customXml/itemProps4.xml><?xml version="1.0" encoding="utf-8"?>
<ds:datastoreItem xmlns:ds="http://schemas.openxmlformats.org/officeDocument/2006/customXml" ds:itemID="{FABFEAC3-7540-4431-9BCB-C9D793F9FD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Page 8.2</vt:lpstr>
      <vt:lpstr>Page 8.2.1</vt:lpstr>
      <vt:lpstr>Page 8.2.2</vt:lpstr>
      <vt:lpstr>Page 8.2.3</vt:lpstr>
      <vt:lpstr>Page 8.2.4</vt:lpstr>
      <vt:lpstr>Page 8.2.5 - REDACTED</vt:lpstr>
      <vt:lpstr>Page 8.2.6</vt:lpstr>
      <vt:lpstr>Page 8.2.7</vt:lpstr>
      <vt:lpstr>Page 8.2.8</vt:lpstr>
      <vt:lpstr>'Page 8.2'!Print_Area</vt:lpstr>
      <vt:lpstr>'Page 8.2.2'!Print_Area</vt:lpstr>
      <vt:lpstr>'Page 8.2.3'!Print_Area</vt:lpstr>
      <vt:lpstr>'Page 8.2.4'!Print_Area</vt:lpstr>
      <vt:lpstr>'Page 8.2.6'!Print_Area</vt:lpstr>
      <vt:lpstr>'Page 8.2.7'!Print_Area</vt:lpstr>
      <vt:lpstr>'Page 8.2.8'!Print_Area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2019-11-20T19:09:11Z</dcterms:created>
  <dcterms:modified xsi:type="dcterms:W3CDTF">2019-12-19T23:33:38Z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