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4400" windowHeight="12675" tabRatio="916"/>
  </bookViews>
  <sheets>
    <sheet name="Page 7.12" sheetId="44" r:id="rId1"/>
    <sheet name="Page 7.12.1" sheetId="66" r:id="rId2"/>
    <sheet name="Page 7.12.2" sheetId="56" r:id="rId3"/>
  </sheets>
  <externalReferences>
    <externalReference r:id="rId4"/>
    <externalReference r:id="rId5"/>
    <externalReference r:id="rId6"/>
    <externalReference r:id="rId7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7.12'!$A$1:$J$69</definedName>
    <definedName name="_xlnm.Print_Area" localSheetId="1">'Page 7.12.1'!$A$1:$J$58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2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F26" i="44" l="1"/>
  <c r="F25" i="44"/>
  <c r="F24" i="44"/>
  <c r="F23" i="44"/>
  <c r="F22" i="44"/>
  <c r="F21" i="44"/>
  <c r="F20" i="44" l="1"/>
  <c r="F19" i="44"/>
  <c r="F18" i="44"/>
  <c r="F16" i="44"/>
  <c r="F15" i="44"/>
  <c r="F31" i="44"/>
  <c r="F30" i="44"/>
  <c r="F29" i="44"/>
  <c r="F28" i="44"/>
  <c r="F27" i="44"/>
  <c r="F17" i="44"/>
  <c r="F14" i="44"/>
  <c r="F11" i="44" l="1"/>
  <c r="I46" i="44"/>
  <c r="I44" i="44"/>
  <c r="I43" i="44"/>
  <c r="I42" i="44"/>
  <c r="I41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35" i="66"/>
  <c r="I32" i="66"/>
  <c r="I31" i="66"/>
  <c r="I22" i="66"/>
  <c r="I20" i="66"/>
  <c r="I19" i="66"/>
  <c r="I18" i="66"/>
  <c r="I17" i="66"/>
  <c r="F34" i="66"/>
  <c r="I34" i="66" s="1"/>
  <c r="F33" i="66"/>
  <c r="I33" i="66" s="1"/>
  <c r="F39" i="56"/>
  <c r="I32" i="44" l="1"/>
  <c r="D41" i="56"/>
  <c r="E41" i="56" s="1"/>
  <c r="D42" i="56"/>
  <c r="E42" i="56" s="1"/>
  <c r="D43" i="56"/>
  <c r="E43" i="56" s="1"/>
  <c r="D44" i="56"/>
  <c r="E44" i="56" s="1"/>
  <c r="D45" i="56"/>
  <c r="E45" i="56" s="1"/>
  <c r="D46" i="56"/>
  <c r="E46" i="56" s="1"/>
  <c r="D47" i="56"/>
  <c r="E47" i="56" s="1"/>
  <c r="D48" i="56"/>
  <c r="E48" i="56" s="1"/>
  <c r="D49" i="56"/>
  <c r="E49" i="56" s="1"/>
  <c r="D50" i="56"/>
  <c r="E50" i="56" s="1"/>
  <c r="D51" i="56"/>
  <c r="E51" i="56" s="1"/>
  <c r="D40" i="56"/>
  <c r="E40" i="56" s="1"/>
  <c r="E52" i="56" l="1"/>
  <c r="F10" i="44" s="1"/>
  <c r="I10" i="44" s="1"/>
  <c r="D52" i="56"/>
  <c r="F9" i="44" s="1"/>
  <c r="I9" i="44" s="1"/>
  <c r="F40" i="56"/>
  <c r="F41" i="56" s="1"/>
  <c r="F42" i="56" s="1"/>
  <c r="F43" i="56" s="1"/>
  <c r="F44" i="56" s="1"/>
  <c r="F45" i="56" s="1"/>
  <c r="F46" i="56" s="1"/>
  <c r="F47" i="56" s="1"/>
  <c r="F48" i="56" s="1"/>
  <c r="F49" i="56" s="1"/>
  <c r="F50" i="56" s="1"/>
  <c r="F51" i="56" s="1"/>
  <c r="G52" i="56" s="1"/>
  <c r="I11" i="44" l="1"/>
  <c r="F40" i="44" l="1"/>
  <c r="F16" i="66" l="1"/>
  <c r="I16" i="66" s="1"/>
  <c r="I40" i="44"/>
  <c r="F36" i="44"/>
  <c r="F12" i="66" l="1"/>
  <c r="I12" i="66" s="1"/>
  <c r="I36" i="44"/>
  <c r="F41" i="44"/>
  <c r="F17" i="66" s="1"/>
  <c r="F38" i="44" l="1"/>
  <c r="F14" i="66" l="1"/>
  <c r="I14" i="66" s="1"/>
  <c r="I38" i="44"/>
  <c r="F34" i="44"/>
  <c r="I34" i="44" s="1"/>
  <c r="F35" i="44"/>
  <c r="F11" i="66" l="1"/>
  <c r="I11" i="66" s="1"/>
  <c r="I35" i="44"/>
  <c r="F10" i="66"/>
  <c r="I10" i="66" s="1"/>
  <c r="F50" i="44"/>
  <c r="F47" i="44"/>
  <c r="F39" i="44"/>
  <c r="F48" i="44"/>
  <c r="F24" i="66" l="1"/>
  <c r="I24" i="66" s="1"/>
  <c r="I48" i="44"/>
  <c r="F15" i="66"/>
  <c r="I15" i="66" s="1"/>
  <c r="I39" i="44"/>
  <c r="F23" i="66"/>
  <c r="I23" i="66" s="1"/>
  <c r="I47" i="44"/>
  <c r="F26" i="66"/>
  <c r="I26" i="66" s="1"/>
  <c r="I50" i="44"/>
  <c r="F42" i="44"/>
  <c r="F18" i="66" s="1"/>
  <c r="F45" i="44"/>
  <c r="F21" i="66" l="1"/>
  <c r="I21" i="66" s="1"/>
  <c r="I45" i="44"/>
  <c r="F49" i="44"/>
  <c r="F43" i="44"/>
  <c r="F19" i="66" s="1"/>
  <c r="F25" i="66" l="1"/>
  <c r="I25" i="66" s="1"/>
  <c r="I49" i="44"/>
  <c r="F44" i="44"/>
  <c r="F20" i="66" s="1"/>
  <c r="F37" i="44" l="1"/>
  <c r="I37" i="44" s="1"/>
  <c r="F46" i="44"/>
  <c r="F22" i="66" s="1"/>
  <c r="F13" i="66" l="1"/>
  <c r="I13" i="66" s="1"/>
  <c r="F51" i="44"/>
  <c r="F27" i="66" l="1"/>
  <c r="I51" i="44"/>
  <c r="I52" i="44" s="1"/>
  <c r="F52" i="44"/>
  <c r="F32" i="44"/>
  <c r="F28" i="66" l="1"/>
  <c r="I27" i="66"/>
  <c r="I28" i="66" s="1"/>
</calcChain>
</file>

<file path=xl/sharedStrings.xml><?xml version="1.0" encoding="utf-8"?>
<sst xmlns="http://schemas.openxmlformats.org/spreadsheetml/2006/main" count="301" uniqueCount="64">
  <si>
    <t>UT</t>
  </si>
  <si>
    <t>OR</t>
  </si>
  <si>
    <t>ID</t>
  </si>
  <si>
    <t>WA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</si>
  <si>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</si>
  <si>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</si>
  <si>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</si>
  <si>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</si>
  <si>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</si>
  <si>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</si>
  <si>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</si>
  <si>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</si>
  <si>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</si>
  <si>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CA</t>
  </si>
  <si>
    <t>Description of Adjustment:</t>
  </si>
  <si>
    <t>SG</t>
  </si>
  <si>
    <t>SO</t>
  </si>
  <si>
    <t>CN</t>
  </si>
  <si>
    <t>SCHMDEXP</t>
  </si>
  <si>
    <t>SCHMAT</t>
  </si>
  <si>
    <t>Situs</t>
  </si>
  <si>
    <t>TAXDEPR</t>
  </si>
  <si>
    <t>PacifiCorp</t>
  </si>
  <si>
    <t>CAGE</t>
  </si>
  <si>
    <t>CAGW</t>
  </si>
  <si>
    <t>JBG</t>
  </si>
  <si>
    <t>CAEE</t>
  </si>
  <si>
    <t>SCHMDT</t>
  </si>
  <si>
    <t>PRO</t>
  </si>
  <si>
    <t>Balance</t>
  </si>
  <si>
    <t>Spend</t>
  </si>
  <si>
    <t>Accruals</t>
  </si>
  <si>
    <t>Hydro Decommissioning</t>
  </si>
  <si>
    <t>Tax</t>
  </si>
  <si>
    <t>ADIT</t>
  </si>
  <si>
    <t>Adjustment to Tax:</t>
  </si>
  <si>
    <t>Schedule M Adjustment</t>
  </si>
  <si>
    <t>Schedule M Adjustment - Non emitting</t>
  </si>
  <si>
    <t>Schedule M Adjustment - Transmission</t>
  </si>
  <si>
    <t>Schedule M Adjustment - Steam &amp; General</t>
  </si>
  <si>
    <t>Deferred Inc Tax Exp - Steam &amp; General</t>
  </si>
  <si>
    <t>Deferred Inc Tax Exp - Non emiting</t>
  </si>
  <si>
    <t>Deferred Inc Tax Exp - Transmission</t>
  </si>
  <si>
    <t>Deferred Inc Tax Exp</t>
  </si>
  <si>
    <t>ADIT - Steam &amp; General</t>
  </si>
  <si>
    <t>ADIT - Non emiting</t>
  </si>
  <si>
    <t>ADIT - Transmission</t>
  </si>
  <si>
    <t>Deferred Income Tax Expense</t>
  </si>
  <si>
    <t>Adjustment to Tax for 2020 Major Plant Adds:</t>
  </si>
  <si>
    <t>Schedule M Adjustment - Hydro decomm</t>
  </si>
  <si>
    <t>Adjustment to Tax for New Book Depreciation Rates:</t>
  </si>
  <si>
    <t>ADIT  Balance</t>
  </si>
  <si>
    <t>Ref 6.5.16</t>
  </si>
  <si>
    <t>Ref 7.12</t>
  </si>
  <si>
    <t>6.5, 6.5.1</t>
  </si>
  <si>
    <t>6.5, 6.5.1, 6.5.6</t>
  </si>
  <si>
    <t>WASHINGTON</t>
  </si>
  <si>
    <t>Depreciation Study Adjustment Tax Impacts</t>
  </si>
  <si>
    <t>WY-ALL</t>
  </si>
  <si>
    <t>Washington General Rate Case - 2021</t>
  </si>
  <si>
    <t>7.12.2</t>
  </si>
  <si>
    <t>7.12.1</t>
  </si>
  <si>
    <t>This adjustment adds into test period results the tax impacts of the depreciation study adjustment reflected on Page 6.5 - 6.5.16 in this exhibit (Exhibit No. SEM-3).</t>
  </si>
  <si>
    <t>(cont.) Depreciation Study Adjustment Tax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</si>
</sst>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m\-yy;@"/>
    <numFmt numFmtId="167" formatCode="0.00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2" fillId="2" borderId="10" applyNumberFormat="0" applyProtection="0">
      <alignment vertical="center"/>
    </xf>
    <xf numFmtId="4" fontId="13" fillId="3" borderId="10" applyNumberFormat="0" applyProtection="0">
      <alignment vertical="center"/>
    </xf>
    <xf numFmtId="4" fontId="12" fillId="3" borderId="10" applyNumberFormat="0" applyProtection="0">
      <alignment horizontal="left" vertical="center" indent="1"/>
    </xf>
    <xf numFmtId="0" fontId="12" fillId="3" borderId="10" applyNumberFormat="0" applyProtection="0">
      <alignment horizontal="left" vertical="top" indent="1"/>
    </xf>
    <xf numFmtId="4" fontId="12" fillId="4" borderId="10" applyNumberFormat="0" applyProtection="0"/>
    <xf numFmtId="4" fontId="14" fillId="5" borderId="10" applyNumberFormat="0" applyProtection="0">
      <alignment horizontal="right" vertical="center"/>
    </xf>
    <xf numFmtId="4" fontId="14" fillId="6" borderId="10" applyNumberFormat="0" applyProtection="0">
      <alignment horizontal="right" vertical="center"/>
    </xf>
    <xf numFmtId="4" fontId="14" fillId="7" borderId="10" applyNumberFormat="0" applyProtection="0">
      <alignment horizontal="right" vertical="center"/>
    </xf>
    <xf numFmtId="4" fontId="14" fillId="8" borderId="10" applyNumberFormat="0" applyProtection="0">
      <alignment horizontal="right" vertical="center"/>
    </xf>
    <xf numFmtId="4" fontId="14" fillId="9" borderId="10" applyNumberFormat="0" applyProtection="0">
      <alignment horizontal="right" vertical="center"/>
    </xf>
    <xf numFmtId="4" fontId="14" fillId="10" borderId="10" applyNumberFormat="0" applyProtection="0">
      <alignment horizontal="right" vertical="center"/>
    </xf>
    <xf numFmtId="4" fontId="14" fillId="11" borderId="10" applyNumberFormat="0" applyProtection="0">
      <alignment horizontal="right" vertical="center"/>
    </xf>
    <xf numFmtId="4" fontId="14" fillId="12" borderId="10" applyNumberFormat="0" applyProtection="0">
      <alignment horizontal="right" vertical="center"/>
    </xf>
    <xf numFmtId="4" fontId="14" fillId="13" borderId="10" applyNumberFormat="0" applyProtection="0">
      <alignment horizontal="right" vertical="center"/>
    </xf>
    <xf numFmtId="4" fontId="12" fillId="14" borderId="11" applyNumberFormat="0" applyProtection="0">
      <alignment horizontal="left" vertical="center" indent="1"/>
    </xf>
    <xf numFmtId="4" fontId="14" fillId="15" borderId="0" applyNumberFormat="0" applyProtection="0">
      <alignment horizontal="left" indent="1"/>
    </xf>
    <xf numFmtId="4" fontId="15" fillId="16" borderId="0" applyNumberFormat="0" applyProtection="0">
      <alignment horizontal="left" vertical="center" indent="1"/>
    </xf>
    <xf numFmtId="4" fontId="14" fillId="17" borderId="10" applyNumberFormat="0" applyProtection="0">
      <alignment horizontal="right" vertical="center"/>
    </xf>
    <xf numFmtId="4" fontId="19" fillId="18" borderId="0" applyNumberFormat="0" applyProtection="0">
      <alignment horizontal="left" indent="1"/>
    </xf>
    <xf numFmtId="4" fontId="18" fillId="19" borderId="0" applyNumberFormat="0" applyProtection="0"/>
    <xf numFmtId="0" fontId="4" fillId="16" borderId="10" applyNumberFormat="0" applyProtection="0">
      <alignment horizontal="left" vertical="center" indent="1"/>
    </xf>
    <xf numFmtId="0" fontId="4" fillId="16" borderId="10" applyNumberFormat="0" applyProtection="0">
      <alignment horizontal="left" vertical="top" indent="1"/>
    </xf>
    <xf numFmtId="0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top" indent="1"/>
    </xf>
    <xf numFmtId="0" fontId="4" fillId="20" borderId="10" applyNumberFormat="0" applyProtection="0">
      <alignment horizontal="left" vertical="center" indent="1"/>
    </xf>
    <xf numFmtId="0" fontId="4" fillId="20" borderId="10" applyNumberFormat="0" applyProtection="0">
      <alignment horizontal="left" vertical="top" indent="1"/>
    </xf>
    <xf numFmtId="0" fontId="4" fillId="21" borderId="10" applyNumberFormat="0" applyProtection="0">
      <alignment horizontal="left" vertical="center" indent="1"/>
    </xf>
    <xf numFmtId="0" fontId="4" fillId="21" borderId="10" applyNumberFormat="0" applyProtection="0">
      <alignment horizontal="left" vertical="top" indent="1"/>
    </xf>
    <xf numFmtId="4" fontId="14" fillId="22" borderId="10" applyNumberFormat="0" applyProtection="0">
      <alignment vertical="center"/>
    </xf>
    <xf numFmtId="4" fontId="16" fillId="22" borderId="10" applyNumberFormat="0" applyProtection="0">
      <alignment vertical="center"/>
    </xf>
    <xf numFmtId="4" fontId="14" fillId="22" borderId="10" applyNumberFormat="0" applyProtection="0">
      <alignment horizontal="left" vertical="center" indent="1"/>
    </xf>
    <xf numFmtId="0" fontId="14" fillId="22" borderId="10" applyNumberFormat="0" applyProtection="0">
      <alignment horizontal="left" vertical="top" indent="1"/>
    </xf>
    <xf numFmtId="4" fontId="14" fillId="0" borderId="10" applyNumberFormat="0" applyProtection="0">
      <alignment horizontal="right" vertical="center"/>
    </xf>
    <xf numFmtId="4" fontId="16" fillId="15" borderId="10" applyNumberFormat="0" applyProtection="0">
      <alignment horizontal="right" vertical="center"/>
    </xf>
    <xf numFmtId="4" fontId="14" fillId="0" borderId="10" applyNumberFormat="0" applyProtection="0">
      <alignment horizontal="left" vertical="center" indent="1"/>
    </xf>
    <xf numFmtId="0" fontId="14" fillId="4" borderId="10" applyNumberFormat="0" applyProtection="0">
      <alignment horizontal="left" vertical="top"/>
    </xf>
    <xf numFmtId="4" fontId="5" fillId="23" borderId="0" applyNumberFormat="0" applyProtection="0">
      <alignment horizontal="left"/>
    </xf>
    <xf numFmtId="4" fontId="17" fillId="15" borderId="10" applyNumberFormat="0" applyProtection="0">
      <alignment horizontal="right" vertical="center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" fontId="14" fillId="24" borderId="10" applyNumberFormat="0" applyProtection="0">
      <alignment horizontal="left" vertical="center" indent="1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52"/>
    <xf numFmtId="0" fontId="7" fillId="0" borderId="0" xfId="52" applyFont="1" applyAlignment="1">
      <alignment horizontal="center"/>
    </xf>
    <xf numFmtId="0" fontId="4" fillId="0" borderId="0" xfId="52" applyAlignment="1">
      <alignment horizontal="center"/>
    </xf>
    <xf numFmtId="0" fontId="4" fillId="0" borderId="0" xfId="52" applyBorder="1"/>
    <xf numFmtId="0" fontId="7" fillId="0" borderId="13" xfId="52" applyFont="1" applyBorder="1" applyAlignment="1">
      <alignment vertical="top"/>
    </xf>
    <xf numFmtId="0" fontId="20" fillId="0" borderId="12" xfId="52" applyFont="1" applyBorder="1" applyAlignment="1">
      <alignment horizontal="center"/>
    </xf>
    <xf numFmtId="0" fontId="20" fillId="0" borderId="14" xfId="52" applyFont="1" applyBorder="1" applyAlignment="1">
      <alignment horizontal="center"/>
    </xf>
    <xf numFmtId="166" fontId="4" fillId="0" borderId="15" xfId="52" applyNumberFormat="1" applyBorder="1" applyAlignment="1"/>
    <xf numFmtId="164" fontId="4" fillId="0" borderId="0" xfId="1" applyNumberFormat="1" applyBorder="1"/>
    <xf numFmtId="164" fontId="4" fillId="0" borderId="0" xfId="1" applyNumberFormat="1" applyFont="1" applyBorder="1" applyAlignment="1">
      <alignment horizontal="center" wrapText="1"/>
    </xf>
    <xf numFmtId="164" fontId="4" fillId="0" borderId="16" xfId="1" applyNumberFormat="1" applyFont="1" applyBorder="1" applyAlignment="1">
      <alignment horizontal="center" wrapText="1"/>
    </xf>
    <xf numFmtId="164" fontId="4" fillId="0" borderId="16" xfId="1" applyNumberFormat="1" applyBorder="1"/>
    <xf numFmtId="166" fontId="4" fillId="0" borderId="15" xfId="52" applyNumberFormat="1" applyFont="1" applyBorder="1" applyAlignment="1"/>
    <xf numFmtId="164" fontId="7" fillId="0" borderId="0" xfId="1" applyNumberFormat="1" applyFont="1" applyBorder="1" applyAlignment="1">
      <alignment horizontal="right"/>
    </xf>
    <xf numFmtId="164" fontId="7" fillId="0" borderId="16" xfId="1" applyNumberFormat="1" applyFont="1" applyBorder="1"/>
    <xf numFmtId="0" fontId="7" fillId="0" borderId="15" xfId="52" applyFont="1" applyFill="1" applyBorder="1" applyAlignment="1">
      <alignment horizontal="left"/>
    </xf>
    <xf numFmtId="164" fontId="7" fillId="0" borderId="0" xfId="52" applyNumberFormat="1" applyFont="1" applyFill="1" applyBorder="1"/>
    <xf numFmtId="0" fontId="4" fillId="0" borderId="17" xfId="52" applyBorder="1"/>
    <xf numFmtId="0" fontId="4" fillId="0" borderId="9" xfId="52" applyBorder="1"/>
    <xf numFmtId="0" fontId="4" fillId="0" borderId="18" xfId="52" applyBorder="1"/>
    <xf numFmtId="0" fontId="7" fillId="0" borderId="15" xfId="52" applyFont="1" applyBorder="1" applyAlignment="1">
      <alignment vertical="top"/>
    </xf>
    <xf numFmtId="0" fontId="20" fillId="0" borderId="0" xfId="52" applyFont="1" applyBorder="1" applyAlignment="1">
      <alignment horizontal="center"/>
    </xf>
    <xf numFmtId="0" fontId="20" fillId="0" borderId="16" xfId="52" applyFont="1" applyBorder="1" applyAlignment="1">
      <alignment horizontal="center"/>
    </xf>
    <xf numFmtId="166" fontId="4" fillId="0" borderId="15" xfId="52" applyNumberFormat="1" applyBorder="1"/>
    <xf numFmtId="0" fontId="7" fillId="0" borderId="9" xfId="52" applyFont="1" applyBorder="1" applyAlignment="1">
      <alignment horizontal="right"/>
    </xf>
    <xf numFmtId="164" fontId="7" fillId="0" borderId="18" xfId="52" applyNumberFormat="1" applyFont="1" applyBorder="1"/>
    <xf numFmtId="164" fontId="7" fillId="0" borderId="9" xfId="52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center"/>
    </xf>
    <xf numFmtId="0" fontId="8" fillId="0" borderId="0" xfId="9" applyFont="1" applyFill="1"/>
    <xf numFmtId="0" fontId="20" fillId="0" borderId="19" xfId="52" applyFont="1" applyBorder="1" applyAlignment="1">
      <alignment horizontal="center"/>
    </xf>
    <xf numFmtId="0" fontId="4" fillId="0" borderId="19" xfId="52" applyBorder="1"/>
    <xf numFmtId="164" fontId="7" fillId="0" borderId="16" xfId="52" applyNumberFormat="1" applyFont="1" applyFill="1" applyBorder="1" applyAlignment="1">
      <alignment horizontal="right"/>
    </xf>
    <xf numFmtId="164" fontId="7" fillId="0" borderId="0" xfId="52" applyNumberFormat="1" applyFont="1" applyFill="1" applyBorder="1" applyAlignment="1">
      <alignment horizontal="right"/>
    </xf>
    <xf numFmtId="0" fontId="7" fillId="0" borderId="0" xfId="52" applyFont="1" applyBorder="1" applyAlignment="1">
      <alignment horizontal="right"/>
    </xf>
    <xf numFmtId="17" fontId="20" fillId="0" borderId="15" xfId="52" applyNumberFormat="1" applyFont="1" applyBorder="1" applyAlignment="1">
      <alignment horizontal="center"/>
    </xf>
    <xf numFmtId="0" fontId="7" fillId="0" borderId="0" xfId="9" applyFont="1" applyFill="1"/>
    <xf numFmtId="0" fontId="4" fillId="0" borderId="0" xfId="9" applyFont="1" applyFill="1"/>
    <xf numFmtId="0" fontId="4" fillId="0" borderId="0" xfId="9" applyFont="1" applyFill="1" applyAlignment="1">
      <alignment horizontal="center"/>
    </xf>
    <xf numFmtId="0" fontId="4" fillId="0" borderId="0" xfId="9" applyNumberFormat="1" applyFont="1" applyFill="1" applyAlignment="1">
      <alignment horizontal="center"/>
    </xf>
    <xf numFmtId="0" fontId="4" fillId="0" borderId="0" xfId="9" applyFont="1"/>
    <xf numFmtId="0" fontId="21" fillId="0" borderId="0" xfId="9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0" fontId="4" fillId="0" borderId="0" xfId="9" applyFont="1" applyFill="1" applyBorder="1"/>
    <xf numFmtId="0" fontId="7" fillId="0" borderId="0" xfId="9" applyFont="1" applyFill="1" applyBorder="1" applyAlignment="1"/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41" fontId="4" fillId="0" borderId="0" xfId="50" applyNumberFormat="1" applyFont="1" applyFill="1" applyBorder="1" applyAlignment="1">
      <alignment horizontal="center"/>
    </xf>
    <xf numFmtId="167" fontId="4" fillId="0" borderId="0" xfId="10" applyNumberFormat="1" applyFont="1" applyFill="1" applyBorder="1" applyAlignment="1">
      <alignment horizontal="center"/>
    </xf>
    <xf numFmtId="167" fontId="4" fillId="0" borderId="0" xfId="9" applyNumberFormat="1" applyFont="1" applyFill="1" applyBorder="1" applyAlignment="1">
      <alignment horizontal="center"/>
    </xf>
    <xf numFmtId="167" fontId="4" fillId="0" borderId="0" xfId="50" applyNumberFormat="1" applyFont="1" applyFill="1" applyBorder="1" applyAlignment="1">
      <alignment horizontal="center"/>
    </xf>
    <xf numFmtId="164" fontId="4" fillId="0" borderId="0" xfId="50" applyNumberFormat="1" applyFont="1" applyFill="1" applyBorder="1" applyAlignment="1"/>
    <xf numFmtId="0" fontId="4" fillId="0" borderId="0" xfId="9" applyNumberFormat="1" applyFont="1" applyFill="1" applyBorder="1" applyAlignment="1">
      <alignment horizontal="center"/>
    </xf>
    <xf numFmtId="41" fontId="4" fillId="0" borderId="0" xfId="9" applyNumberFormat="1" applyFont="1" applyFill="1"/>
    <xf numFmtId="41" fontId="4" fillId="0" borderId="20" xfId="9" applyNumberFormat="1" applyFont="1" applyFill="1" applyBorder="1"/>
    <xf numFmtId="167" fontId="4" fillId="0" borderId="0" xfId="51" applyNumberFormat="1" applyFont="1" applyFill="1" applyBorder="1" applyAlignment="1">
      <alignment horizontal="center"/>
    </xf>
    <xf numFmtId="0" fontId="4" fillId="0" borderId="0" xfId="9" applyFont="1" applyFill="1" applyBorder="1" applyAlignment="1">
      <alignment horizontal="left"/>
    </xf>
    <xf numFmtId="164" fontId="4" fillId="0" borderId="0" xfId="50" applyNumberFormat="1" applyFont="1" applyFill="1" applyBorder="1" applyAlignment="1">
      <alignment horizontal="center"/>
    </xf>
    <xf numFmtId="164" fontId="4" fillId="0" borderId="20" xfId="50" applyNumberFormat="1" applyFont="1" applyFill="1" applyBorder="1" applyAlignment="1">
      <alignment horizontal="center"/>
    </xf>
    <xf numFmtId="165" fontId="4" fillId="0" borderId="0" xfId="51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0" fontId="4" fillId="0" borderId="0" xfId="9" applyFont="1" applyBorder="1"/>
    <xf numFmtId="0" fontId="4" fillId="0" borderId="0" xfId="9" applyFont="1" applyBorder="1" applyAlignment="1">
      <alignment horizontal="left"/>
    </xf>
    <xf numFmtId="0" fontId="4" fillId="0" borderId="0" xfId="9" applyFont="1" applyBorder="1" applyAlignment="1">
      <alignment horizontal="center"/>
    </xf>
    <xf numFmtId="164" fontId="4" fillId="0" borderId="0" xfId="50" applyNumberFormat="1" applyFont="1" applyBorder="1" applyAlignment="1">
      <alignment horizontal="center"/>
    </xf>
    <xf numFmtId="0" fontId="4" fillId="0" borderId="0" xfId="9" applyNumberFormat="1" applyFont="1" applyBorder="1" applyAlignment="1">
      <alignment horizontal="center"/>
    </xf>
    <xf numFmtId="0" fontId="4" fillId="0" borderId="0" xfId="9" quotePrefix="1" applyFont="1" applyBorder="1" applyAlignment="1">
      <alignment horizontal="left"/>
    </xf>
    <xf numFmtId="0" fontId="4" fillId="0" borderId="0" xfId="9" applyFont="1" applyBorder="1" applyAlignment="1"/>
    <xf numFmtId="0" fontId="7" fillId="0" borderId="0" xfId="9" applyFont="1" applyBorder="1"/>
    <xf numFmtId="0" fontId="4" fillId="0" borderId="1" xfId="9" applyFont="1" applyBorder="1"/>
    <xf numFmtId="0" fontId="4" fillId="0" borderId="4" xfId="9" applyFont="1" applyBorder="1"/>
    <xf numFmtId="0" fontId="4" fillId="0" borderId="6" xfId="9" applyFont="1" applyBorder="1"/>
    <xf numFmtId="0" fontId="4" fillId="0" borderId="0" xfId="9" applyFont="1" applyFill="1" applyAlignment="1">
      <alignment horizontal="right"/>
    </xf>
    <xf numFmtId="165" fontId="4" fillId="0" borderId="0" xfId="10" applyNumberFormat="1" applyFont="1" applyFill="1" applyBorder="1" applyAlignment="1">
      <alignment horizontal="center"/>
    </xf>
    <xf numFmtId="0" fontId="7" fillId="0" borderId="0" xfId="9" applyFont="1" applyFill="1" applyBorder="1" applyAlignment="1">
      <alignment horizontal="left"/>
    </xf>
    <xf numFmtId="43" fontId="4" fillId="0" borderId="0" xfId="50" applyFont="1" applyFill="1" applyBorder="1" applyAlignment="1">
      <alignment horizontal="center"/>
    </xf>
    <xf numFmtId="0" fontId="4" fillId="0" borderId="0" xfId="9" quotePrefix="1" applyFont="1" applyFill="1" applyBorder="1" applyAlignment="1">
      <alignment horizontal="left"/>
    </xf>
    <xf numFmtId="0" fontId="7" fillId="0" borderId="0" xfId="9" applyFont="1" applyFill="1" applyBorder="1"/>
    <xf numFmtId="0" fontId="4" fillId="0" borderId="1" xfId="9" applyFont="1" applyFill="1" applyBorder="1"/>
    <xf numFmtId="0" fontId="4" fillId="0" borderId="4" xfId="9" applyFont="1" applyFill="1" applyBorder="1"/>
    <xf numFmtId="0" fontId="4" fillId="0" borderId="6" xfId="9" applyFont="1" applyFill="1" applyBorder="1"/>
    <xf numFmtId="0" fontId="4" fillId="0" borderId="2" xfId="9" quotePrefix="1" applyFont="1" applyBorder="1" applyAlignment="1">
      <alignment horizontal="left" vertical="top" wrapText="1"/>
    </xf>
    <xf numFmtId="0" fontId="4" fillId="0" borderId="3" xfId="9" quotePrefix="1" applyFont="1" applyBorder="1" applyAlignment="1">
      <alignment horizontal="left" vertical="top" wrapText="1"/>
    </xf>
    <xf numFmtId="0" fontId="4" fillId="0" borderId="0" xfId="9" quotePrefix="1" applyFont="1" applyBorder="1" applyAlignment="1">
      <alignment horizontal="left" vertical="top" wrapText="1"/>
    </xf>
    <xf numFmtId="0" fontId="4" fillId="0" borderId="5" xfId="9" quotePrefix="1" applyFont="1" applyBorder="1" applyAlignment="1">
      <alignment horizontal="left" vertical="top" wrapText="1"/>
    </xf>
    <xf numFmtId="0" fontId="4" fillId="0" borderId="7" xfId="9" quotePrefix="1" applyFont="1" applyBorder="1" applyAlignment="1">
      <alignment horizontal="left" vertical="top" wrapText="1"/>
    </xf>
    <xf numFmtId="0" fontId="4" fillId="0" borderId="8" xfId="9" quotePrefix="1" applyFont="1" applyBorder="1" applyAlignment="1">
      <alignment horizontal="left" vertical="top" wrapText="1"/>
    </xf>
    <xf numFmtId="0" fontId="4" fillId="0" borderId="2" xfId="9" quotePrefix="1" applyFont="1" applyFill="1" applyBorder="1" applyAlignment="1">
      <alignment horizontal="left" vertical="top" wrapText="1"/>
    </xf>
    <xf numFmtId="0" fontId="4" fillId="0" borderId="3" xfId="9" quotePrefix="1" applyFont="1" applyFill="1" applyBorder="1" applyAlignment="1">
      <alignment horizontal="left" vertical="top" wrapText="1"/>
    </xf>
    <xf numFmtId="0" fontId="4" fillId="0" borderId="0" xfId="9" quotePrefix="1" applyFont="1" applyFill="1" applyBorder="1" applyAlignment="1">
      <alignment horizontal="left" vertical="top" wrapText="1"/>
    </xf>
    <xf numFmtId="0" fontId="4" fillId="0" borderId="5" xfId="9" quotePrefix="1" applyFont="1" applyFill="1" applyBorder="1" applyAlignment="1">
      <alignment horizontal="left" vertical="top" wrapText="1"/>
    </xf>
    <xf numFmtId="0" fontId="4" fillId="0" borderId="7" xfId="9" quotePrefix="1" applyFont="1" applyFill="1" applyBorder="1" applyAlignment="1">
      <alignment horizontal="left" vertical="top" wrapText="1"/>
    </xf>
    <xf numFmtId="0" fontId="4" fillId="0" borderId="8" xfId="9" quotePrefix="1" applyFont="1" applyFill="1" applyBorder="1" applyAlignment="1">
      <alignment horizontal="left" vertical="top" wrapText="1"/>
    </xf>
  </cellXfs>
  <cellStyles count="65">
    <cellStyle name="Comma" xfId="1" builtinId="3"/>
    <cellStyle name="Comma 10 6" xfId="64"/>
    <cellStyle name="Comma 11" xfId="2"/>
    <cellStyle name="Comma 2" xfId="3"/>
    <cellStyle name="Comma 2 2" xfId="50"/>
    <cellStyle name="Comma 3" xfId="56"/>
    <cellStyle name="Comma 4" xfId="59"/>
    <cellStyle name="Comma 6" xfId="4"/>
    <cellStyle name="Normal" xfId="0" builtinId="0"/>
    <cellStyle name="Normal 10" xfId="5"/>
    <cellStyle name="Normal 11" xfId="6"/>
    <cellStyle name="Normal 15" xfId="61"/>
    <cellStyle name="Normal 18" xfId="7"/>
    <cellStyle name="Normal 2" xfId="8"/>
    <cellStyle name="Normal 2 2" xfId="52"/>
    <cellStyle name="Normal 2 3" xfId="62"/>
    <cellStyle name="Normal 3" xfId="54"/>
    <cellStyle name="Normal 3 2" xfId="57"/>
    <cellStyle name="Normal 4" xfId="58"/>
    <cellStyle name="Normal 5" xfId="63"/>
    <cellStyle name="Normal_Copy of File50007" xfId="9"/>
    <cellStyle name="Percent" xfId="10" builtinId="5"/>
    <cellStyle name="Percent 2" xfId="51"/>
    <cellStyle name="Percent 3" xfId="55"/>
    <cellStyle name="Percent 4" xfId="60"/>
    <cellStyle name="Percent 6" xfId="11"/>
    <cellStyle name="SAPBEXaggData" xfId="12"/>
    <cellStyle name="SAPBEXaggDataEmph" xfId="13"/>
    <cellStyle name="SAPBEXaggItem" xfId="14"/>
    <cellStyle name="SAPBEXaggItemX" xfId="15"/>
    <cellStyle name="SAPBEXchaText" xfId="16"/>
    <cellStyle name="SAPBEXexcBad7" xfId="17"/>
    <cellStyle name="SAPBEXexcBad8" xfId="18"/>
    <cellStyle name="SAPBEXexcBad9" xfId="19"/>
    <cellStyle name="SAPBEXexcCritical4" xfId="20"/>
    <cellStyle name="SAPBEXexcCritical5" xfId="21"/>
    <cellStyle name="SAPBEXexcCritical6" xfId="22"/>
    <cellStyle name="SAPBEXexcGood1" xfId="23"/>
    <cellStyle name="SAPBEXexcGood2" xfId="24"/>
    <cellStyle name="SAPBEXexcGood3" xfId="25"/>
    <cellStyle name="SAPBEXfilterDrill" xfId="26"/>
    <cellStyle name="SAPBEXfilterItem" xfId="27"/>
    <cellStyle name="SAPBEXfilterText" xfId="28"/>
    <cellStyle name="SAPBEXformats" xfId="29"/>
    <cellStyle name="SAPBEXheaderItem" xfId="30"/>
    <cellStyle name="SAPBEXheaderText" xfId="31"/>
    <cellStyle name="SAPBEXHLevel0" xfId="32"/>
    <cellStyle name="SAPBEXHLevel0X" xfId="33"/>
    <cellStyle name="SAPBEXHLevel1" xfId="34"/>
    <cellStyle name="SAPBEXHLevel1X" xfId="35"/>
    <cellStyle name="SAPBEXHLevel2" xfId="36"/>
    <cellStyle name="SAPBEXHLevel2X" xfId="37"/>
    <cellStyle name="SAPBEXHLevel3" xfId="38"/>
    <cellStyle name="SAPBEXHLevel3X" xfId="39"/>
    <cellStyle name="SAPBEXresData" xfId="40"/>
    <cellStyle name="SAPBEXresDataEmph" xfId="41"/>
    <cellStyle name="SAPBEXresItem" xfId="42"/>
    <cellStyle name="SAPBEXresItemX" xfId="43"/>
    <cellStyle name="SAPBEXstdData" xfId="44"/>
    <cellStyle name="SAPBEXstdDataEmph" xfId="45"/>
    <cellStyle name="SAPBEXstdItem" xfId="46"/>
    <cellStyle name="SAPBEXstdItem 2" xfId="53"/>
    <cellStyle name="SAPBEXstdItemX" xfId="47"/>
    <cellStyle name="SAPBEXtitle" xfId="48"/>
    <cellStyle name="SAPBEXundefined" xfId="49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x%20WA%20Reg\___2021%20WA%20Rate%20Case\Workpapers\Non-CONF\McCoy\6%20-%20Depr%20Amort\6-5%20-%20Depreciation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6.5"/>
      <sheetName val="Page 6.5.1"/>
      <sheetName val="Page 6.5.2"/>
      <sheetName val="Page 6.5.3"/>
      <sheetName val="Page 6.5.4"/>
      <sheetName val="Page 6.5.5"/>
      <sheetName val="Page 6.5.6 - 6.5.7"/>
      <sheetName val="Page 6.5.8 - 6.5.9"/>
      <sheetName val="Page 6.5.10"/>
      <sheetName val="Page 6.5.11 - 6.5.14"/>
      <sheetName val="Page 6.5.15"/>
      <sheetName val="Page 6.5.16"/>
    </sheetNames>
    <sheetDataSet>
      <sheetData sheetId="0">
        <row r="10">
          <cell r="G10">
            <v>135760387.91800776</v>
          </cell>
        </row>
        <row r="11">
          <cell r="G11">
            <v>-2476947.8318041554</v>
          </cell>
        </row>
        <row r="12">
          <cell r="G12">
            <v>1998573.6908280007</v>
          </cell>
        </row>
        <row r="13">
          <cell r="G13">
            <v>3885134.4021414248</v>
          </cell>
        </row>
        <row r="14">
          <cell r="G14">
            <v>-39929475.802629471</v>
          </cell>
        </row>
        <row r="15">
          <cell r="G15">
            <v>-1783846.2354516732</v>
          </cell>
        </row>
        <row r="16">
          <cell r="G16">
            <v>4780771.3397156373</v>
          </cell>
        </row>
        <row r="17">
          <cell r="G17">
            <v>8541509.3947346881</v>
          </cell>
        </row>
        <row r="18">
          <cell r="G18">
            <v>3385156.3360415678</v>
          </cell>
        </row>
        <row r="19">
          <cell r="G19">
            <v>19830836.176657669</v>
          </cell>
        </row>
        <row r="20">
          <cell r="G20">
            <v>11131675.920188468</v>
          </cell>
        </row>
        <row r="21">
          <cell r="G21">
            <v>8101101.8162147133</v>
          </cell>
        </row>
        <row r="22">
          <cell r="G22">
            <v>3413678.7355184979</v>
          </cell>
        </row>
        <row r="23">
          <cell r="G23">
            <v>-7296.1022181262379</v>
          </cell>
        </row>
        <row r="24">
          <cell r="G24">
            <v>-172129.21251609293</v>
          </cell>
        </row>
        <row r="37">
          <cell r="G37">
            <v>17076.118062183261</v>
          </cell>
        </row>
        <row r="38">
          <cell r="G38">
            <v>159100.6216084864</v>
          </cell>
        </row>
        <row r="39">
          <cell r="G39">
            <v>-28095.136716620298</v>
          </cell>
        </row>
        <row r="40">
          <cell r="G40">
            <v>137493.10519101168</v>
          </cell>
        </row>
        <row r="41">
          <cell r="G41">
            <v>1136682.7327265115</v>
          </cell>
        </row>
        <row r="42">
          <cell r="G42">
            <v>55296.113702594419</v>
          </cell>
        </row>
        <row r="43">
          <cell r="G43">
            <v>18870.351285522571</v>
          </cell>
        </row>
        <row r="44">
          <cell r="G44">
            <v>121201.57557880785</v>
          </cell>
        </row>
        <row r="45">
          <cell r="G45">
            <v>187458.19868634874</v>
          </cell>
        </row>
        <row r="46">
          <cell r="G46">
            <v>0</v>
          </cell>
        </row>
        <row r="47">
          <cell r="G47">
            <v>1438182.7422293033</v>
          </cell>
        </row>
        <row r="48">
          <cell r="G48">
            <v>3622.8026867097942</v>
          </cell>
        </row>
        <row r="50">
          <cell r="G50">
            <v>19945.732774031116</v>
          </cell>
        </row>
        <row r="51">
          <cell r="G51">
            <v>11930.091976542724</v>
          </cell>
        </row>
      </sheetData>
      <sheetData sheetId="1">
        <row r="9">
          <cell r="G9">
            <v>2239.2901600218306</v>
          </cell>
        </row>
        <row r="10">
          <cell r="G10">
            <v>-12401.562864262611</v>
          </cell>
        </row>
        <row r="11">
          <cell r="G11">
            <v>0</v>
          </cell>
        </row>
        <row r="12">
          <cell r="G12">
            <v>-2.7278306489643001</v>
          </cell>
        </row>
        <row r="13">
          <cell r="G13">
            <v>776.04801248813601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-27148.916488382965</v>
          </cell>
        </row>
        <row r="17">
          <cell r="G17">
            <v>-47675.101826327853</v>
          </cell>
        </row>
        <row r="18">
          <cell r="G18">
            <v>581154.04731576517</v>
          </cell>
        </row>
        <row r="19">
          <cell r="G19">
            <v>-1082.6071380986832</v>
          </cell>
        </row>
        <row r="20">
          <cell r="G20">
            <v>0</v>
          </cell>
        </row>
        <row r="21">
          <cell r="G21">
            <v>-1579.1902312892344</v>
          </cell>
        </row>
      </sheetData>
      <sheetData sheetId="2"/>
      <sheetData sheetId="3"/>
      <sheetData sheetId="4"/>
      <sheetData sheetId="5"/>
      <sheetData sheetId="6">
        <row r="44">
          <cell r="K44">
            <v>506462.05322788004</v>
          </cell>
        </row>
        <row r="45">
          <cell r="K45">
            <v>2733412.7501624823</v>
          </cell>
        </row>
        <row r="46">
          <cell r="K46">
            <v>139584.43427439407</v>
          </cell>
        </row>
        <row r="47">
          <cell r="K47">
            <v>-756821.25193168968</v>
          </cell>
        </row>
        <row r="48">
          <cell r="K48">
            <v>2859789.2228737622</v>
          </cell>
        </row>
        <row r="49">
          <cell r="K49">
            <v>86163.937916874886</v>
          </cell>
        </row>
        <row r="50">
          <cell r="K50">
            <v>-286316.71847258136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5703125" style="40" customWidth="1"/>
    <col min="2" max="2" width="7.140625" style="40" customWidth="1"/>
    <col min="3" max="3" width="28.140625" style="40" customWidth="1"/>
    <col min="4" max="4" width="11.42578125" style="40" bestFit="1" customWidth="1"/>
    <col min="5" max="5" width="5.140625" style="40" bestFit="1" customWidth="1"/>
    <col min="6" max="6" width="12.5703125" style="40" bestFit="1" customWidth="1"/>
    <col min="7" max="7" width="12.28515625" style="40" bestFit="1" customWidth="1"/>
    <col min="8" max="8" width="10.7109375" style="40" bestFit="1" customWidth="1"/>
    <col min="9" max="9" width="13.7109375" style="40" bestFit="1" customWidth="1"/>
    <col min="10" max="10" width="14.28515625" style="40" bestFit="1" customWidth="1"/>
    <col min="11" max="16384" width="10" style="40"/>
  </cols>
  <sheetData>
    <row r="1" spans="1:10" ht="12" customHeight="1" x14ac:dyDescent="0.2">
      <c r="A1" s="37"/>
      <c r="B1" s="36" t="s">
        <v>22</v>
      </c>
      <c r="C1" s="37"/>
      <c r="D1" s="38"/>
      <c r="E1" s="38"/>
      <c r="F1" s="38"/>
      <c r="G1" s="38"/>
      <c r="H1" s="38"/>
      <c r="I1" s="72" t="s">
        <v>4</v>
      </c>
      <c r="J1" s="39">
        <v>7.12</v>
      </c>
    </row>
    <row r="2" spans="1:10" ht="12" customHeight="1" x14ac:dyDescent="0.2">
      <c r="A2" s="37"/>
      <c r="B2" s="36" t="s">
        <v>59</v>
      </c>
      <c r="C2" s="37"/>
      <c r="D2" s="38"/>
      <c r="E2" s="38"/>
      <c r="F2" s="38"/>
      <c r="G2" s="38"/>
      <c r="H2" s="38"/>
      <c r="I2" s="38"/>
      <c r="J2" s="39"/>
    </row>
    <row r="3" spans="1:10" ht="12" customHeight="1" x14ac:dyDescent="0.2">
      <c r="A3" s="37"/>
      <c r="B3" s="36" t="s">
        <v>57</v>
      </c>
      <c r="C3" s="37"/>
      <c r="D3" s="38"/>
      <c r="E3" s="38"/>
      <c r="F3" s="38"/>
      <c r="G3" s="38"/>
      <c r="H3" s="38"/>
      <c r="I3" s="38"/>
      <c r="J3" s="39"/>
    </row>
    <row r="4" spans="1:10" ht="12" customHeight="1" x14ac:dyDescent="0.2">
      <c r="A4" s="37"/>
      <c r="B4" s="37"/>
      <c r="C4" s="37"/>
      <c r="D4" s="38"/>
      <c r="E4" s="38"/>
      <c r="F4" s="38"/>
      <c r="G4" s="38"/>
      <c r="H4" s="38"/>
      <c r="I4" s="38"/>
      <c r="J4" s="39"/>
    </row>
    <row r="5" spans="1:10" ht="12" customHeight="1" x14ac:dyDescent="0.2">
      <c r="A5" s="37"/>
      <c r="B5" s="37"/>
      <c r="C5" s="37"/>
      <c r="D5" s="38"/>
      <c r="E5" s="38"/>
      <c r="F5" s="38"/>
      <c r="G5" s="38"/>
      <c r="H5" s="38"/>
      <c r="I5" s="38"/>
      <c r="J5" s="39"/>
    </row>
    <row r="6" spans="1:10" ht="12" customHeight="1" x14ac:dyDescent="0.2">
      <c r="A6" s="37"/>
      <c r="B6" s="37"/>
      <c r="C6" s="37"/>
      <c r="D6" s="38"/>
      <c r="E6" s="38"/>
      <c r="F6" s="38" t="s">
        <v>5</v>
      </c>
      <c r="G6" s="38"/>
      <c r="H6" s="38"/>
      <c r="I6" s="38" t="s">
        <v>56</v>
      </c>
      <c r="J6" s="39"/>
    </row>
    <row r="7" spans="1:10" ht="12" customHeight="1" x14ac:dyDescent="0.2">
      <c r="A7" s="37"/>
      <c r="B7" s="37"/>
      <c r="C7" s="37"/>
      <c r="D7" s="41" t="s">
        <v>6</v>
      </c>
      <c r="E7" s="41" t="s">
        <v>7</v>
      </c>
      <c r="F7" s="41" t="s">
        <v>8</v>
      </c>
      <c r="G7" s="41" t="s">
        <v>9</v>
      </c>
      <c r="H7" s="41" t="s">
        <v>10</v>
      </c>
      <c r="I7" s="41" t="s">
        <v>11</v>
      </c>
      <c r="J7" s="42" t="s">
        <v>12</v>
      </c>
    </row>
    <row r="8" spans="1:10" ht="12" customHeight="1" x14ac:dyDescent="0.2">
      <c r="A8" s="43"/>
      <c r="B8" s="44" t="s">
        <v>35</v>
      </c>
      <c r="C8" s="45"/>
      <c r="D8" s="46"/>
      <c r="E8" s="46"/>
      <c r="F8" s="47"/>
      <c r="G8" s="46"/>
      <c r="H8" s="46"/>
      <c r="I8" s="46"/>
      <c r="J8" s="46"/>
    </row>
    <row r="9" spans="1:10" ht="12" customHeight="1" x14ac:dyDescent="0.2">
      <c r="A9" s="43"/>
      <c r="B9" s="45" t="s">
        <v>49</v>
      </c>
      <c r="C9" s="45"/>
      <c r="D9" s="46" t="s">
        <v>19</v>
      </c>
      <c r="E9" s="46" t="s">
        <v>28</v>
      </c>
      <c r="F9" s="47">
        <f>+'Page 7.12.2'!D52</f>
        <v>-1624618.5599999994</v>
      </c>
      <c r="G9" s="46" t="s">
        <v>15</v>
      </c>
      <c r="H9" s="48">
        <v>7.8111041399714837E-2</v>
      </c>
      <c r="I9" s="47">
        <f>IF(H9="Situs",IF(G9="WA",F9,0),H9*F9)</f>
        <v>-126900.64759890505</v>
      </c>
      <c r="J9" s="46" t="s">
        <v>60</v>
      </c>
    </row>
    <row r="10" spans="1:10" ht="12" customHeight="1" x14ac:dyDescent="0.2">
      <c r="A10" s="43"/>
      <c r="B10" s="45" t="s">
        <v>47</v>
      </c>
      <c r="C10" s="45"/>
      <c r="D10" s="46">
        <v>41110</v>
      </c>
      <c r="E10" s="46" t="s">
        <v>28</v>
      </c>
      <c r="F10" s="47">
        <f>+'Page 7.12.2'!E52</f>
        <v>399444</v>
      </c>
      <c r="G10" s="46" t="s">
        <v>15</v>
      </c>
      <c r="H10" s="48">
        <v>7.8111041399714837E-2</v>
      </c>
      <c r="I10" s="47">
        <f>IF(H10="Situs",IF(G10="WA",F10,0),H10*F10)</f>
        <v>31200.986820867693</v>
      </c>
      <c r="J10" s="46" t="s">
        <v>60</v>
      </c>
    </row>
    <row r="11" spans="1:10" ht="12" customHeight="1" x14ac:dyDescent="0.2">
      <c r="A11" s="43"/>
      <c r="B11" s="45" t="s">
        <v>51</v>
      </c>
      <c r="C11" s="45"/>
      <c r="D11" s="46">
        <v>282</v>
      </c>
      <c r="E11" s="46" t="s">
        <v>28</v>
      </c>
      <c r="F11" s="47">
        <f>'Page 7.12.2'!G52</f>
        <v>1658853.5618940818</v>
      </c>
      <c r="G11" s="46" t="s">
        <v>15</v>
      </c>
      <c r="H11" s="48">
        <v>7.8111041399714837E-2</v>
      </c>
      <c r="I11" s="47">
        <f>IF(H11="Situs",IF(G11="WA",F11,0),H11*F11)</f>
        <v>129574.77924917304</v>
      </c>
      <c r="J11" s="46" t="s">
        <v>60</v>
      </c>
    </row>
    <row r="12" spans="1:10" ht="12" customHeight="1" x14ac:dyDescent="0.2">
      <c r="A12" s="43"/>
      <c r="B12" s="44"/>
      <c r="C12" s="45"/>
      <c r="D12" s="46"/>
      <c r="E12" s="46"/>
      <c r="F12" s="47"/>
      <c r="G12" s="46"/>
      <c r="H12" s="49"/>
      <c r="I12" s="46"/>
      <c r="J12" s="46"/>
    </row>
    <row r="13" spans="1:10" ht="12" customHeight="1" x14ac:dyDescent="0.2">
      <c r="A13" s="43"/>
      <c r="B13" s="36" t="s">
        <v>48</v>
      </c>
      <c r="C13" s="37"/>
      <c r="D13" s="38"/>
      <c r="E13" s="37"/>
      <c r="F13" s="37"/>
      <c r="G13" s="46"/>
      <c r="H13" s="50"/>
      <c r="I13" s="51"/>
      <c r="J13" s="52"/>
    </row>
    <row r="14" spans="1:10" ht="12" customHeight="1" x14ac:dyDescent="0.2">
      <c r="A14" s="43"/>
      <c r="B14" s="37" t="s">
        <v>39</v>
      </c>
      <c r="C14" s="37"/>
      <c r="D14" s="38" t="s">
        <v>19</v>
      </c>
      <c r="E14" s="46" t="s">
        <v>28</v>
      </c>
      <c r="F14" s="53">
        <f>'[4]Page 6.5.1'!$G$16+'[4]Page 6.5'!$G$44+'[4]Page 6.5'!$G$17+'[4]Page 6.5'!$G$10</f>
        <v>144395949.97183287</v>
      </c>
      <c r="G14" s="46" t="s">
        <v>23</v>
      </c>
      <c r="H14" s="48">
        <v>0</v>
      </c>
      <c r="I14" s="47">
        <f t="shared" ref="I14:I31" si="0">IF(H14="Situs",IF(G14="WA",F14,0),H14*F14)</f>
        <v>0</v>
      </c>
      <c r="J14" s="52" t="s">
        <v>54</v>
      </c>
    </row>
    <row r="15" spans="1:10" ht="12" customHeight="1" x14ac:dyDescent="0.2">
      <c r="A15" s="43"/>
      <c r="B15" s="37" t="s">
        <v>37</v>
      </c>
      <c r="C15" s="37"/>
      <c r="D15" s="38" t="s">
        <v>19</v>
      </c>
      <c r="E15" s="46" t="s">
        <v>28</v>
      </c>
      <c r="F15" s="53">
        <f>'[4]Page 6.5'!$G$13+'[4]Page 6.5'!$G$15+'[4]Page 6.5'!$G$19</f>
        <v>21932124.343347423</v>
      </c>
      <c r="G15" s="46" t="s">
        <v>23</v>
      </c>
      <c r="H15" s="48">
        <v>0</v>
      </c>
      <c r="I15" s="47">
        <f t="shared" si="0"/>
        <v>0</v>
      </c>
      <c r="J15" s="52">
        <v>6.5</v>
      </c>
    </row>
    <row r="16" spans="1:10" ht="12" customHeight="1" x14ac:dyDescent="0.2">
      <c r="A16" s="43"/>
      <c r="B16" s="37" t="s">
        <v>38</v>
      </c>
      <c r="C16" s="37"/>
      <c r="D16" s="38" t="s">
        <v>19</v>
      </c>
      <c r="E16" s="46" t="s">
        <v>28</v>
      </c>
      <c r="F16" s="53">
        <f>'[4]Page 6.5'!$G$21</f>
        <v>8101101.8162147133</v>
      </c>
      <c r="G16" s="46" t="s">
        <v>23</v>
      </c>
      <c r="H16" s="48">
        <v>0</v>
      </c>
      <c r="I16" s="47">
        <f t="shared" si="0"/>
        <v>0</v>
      </c>
      <c r="J16" s="52">
        <v>6.5</v>
      </c>
    </row>
    <row r="17" spans="1:10" ht="12" customHeight="1" x14ac:dyDescent="0.2">
      <c r="A17" s="43"/>
      <c r="B17" s="37" t="s">
        <v>39</v>
      </c>
      <c r="C17" s="37"/>
      <c r="D17" s="38" t="s">
        <v>19</v>
      </c>
      <c r="E17" s="46" t="s">
        <v>28</v>
      </c>
      <c r="F17" s="53">
        <f>'[4]Page 6.5.1'!$G$17+'[4]Page 6.5'!$G$45+'[4]Page 6.5'!$G$18+'[4]Page 6.5'!$G$11</f>
        <v>1047991.6010974334</v>
      </c>
      <c r="G17" s="46" t="s">
        <v>24</v>
      </c>
      <c r="H17" s="48">
        <v>0.21577192756641544</v>
      </c>
      <c r="I17" s="47">
        <f t="shared" si="0"/>
        <v>226127.16784220713</v>
      </c>
      <c r="J17" s="52" t="s">
        <v>54</v>
      </c>
    </row>
    <row r="18" spans="1:10" ht="12" customHeight="1" x14ac:dyDescent="0.2">
      <c r="A18" s="43"/>
      <c r="B18" s="37" t="s">
        <v>37</v>
      </c>
      <c r="C18" s="37"/>
      <c r="D18" s="38" t="s">
        <v>19</v>
      </c>
      <c r="E18" s="46" t="s">
        <v>28</v>
      </c>
      <c r="F18" s="53">
        <f>'[4]Page 6.5'!$G$16+'[4]Page 6.5'!$G$20</f>
        <v>15912447.259904105</v>
      </c>
      <c r="G18" s="46" t="s">
        <v>24</v>
      </c>
      <c r="H18" s="48">
        <v>0.21577192756641544</v>
      </c>
      <c r="I18" s="47">
        <f t="shared" si="0"/>
        <v>3433459.4175684345</v>
      </c>
      <c r="J18" s="52">
        <v>6.5</v>
      </c>
    </row>
    <row r="19" spans="1:10" ht="12" customHeight="1" x14ac:dyDescent="0.2">
      <c r="A19" s="43"/>
      <c r="B19" s="37" t="s">
        <v>38</v>
      </c>
      <c r="C19" s="37"/>
      <c r="D19" s="38" t="s">
        <v>19</v>
      </c>
      <c r="E19" s="46" t="s">
        <v>28</v>
      </c>
      <c r="F19" s="53">
        <f>'[4]Page 6.5'!$G$22</f>
        <v>3413678.7355184979</v>
      </c>
      <c r="G19" s="46" t="s">
        <v>24</v>
      </c>
      <c r="H19" s="48">
        <v>0.21577192756641544</v>
      </c>
      <c r="I19" s="47">
        <f t="shared" si="0"/>
        <v>736576.04085531004</v>
      </c>
      <c r="J19" s="52">
        <v>6.5</v>
      </c>
    </row>
    <row r="20" spans="1:10" ht="12" customHeight="1" x14ac:dyDescent="0.2">
      <c r="A20" s="43"/>
      <c r="B20" s="37" t="s">
        <v>38</v>
      </c>
      <c r="C20" s="37"/>
      <c r="D20" s="38" t="s">
        <v>19</v>
      </c>
      <c r="E20" s="46" t="s">
        <v>28</v>
      </c>
      <c r="F20" s="53">
        <f>'[4]Page 6.5'!$G$24</f>
        <v>-172129.21251609293</v>
      </c>
      <c r="G20" s="46" t="s">
        <v>25</v>
      </c>
      <c r="H20" s="48">
        <v>0.21577192756641544</v>
      </c>
      <c r="I20" s="47">
        <f t="shared" si="0"/>
        <v>-37140.651975086534</v>
      </c>
      <c r="J20" s="52">
        <v>6.5</v>
      </c>
    </row>
    <row r="21" spans="1:10" ht="12" customHeight="1" x14ac:dyDescent="0.2">
      <c r="A21" s="43"/>
      <c r="B21" s="37" t="s">
        <v>36</v>
      </c>
      <c r="C21" s="37"/>
      <c r="D21" s="38" t="s">
        <v>19</v>
      </c>
      <c r="E21" s="46" t="s">
        <v>28</v>
      </c>
      <c r="F21" s="53">
        <f>'[4]Page 6.5.6 - 6.5.7'!$K$44+'[4]Page 6.5'!$G$37+'[4]Page 6.5.1'!$G$9</f>
        <v>525777.46145008516</v>
      </c>
      <c r="G21" s="46" t="s">
        <v>13</v>
      </c>
      <c r="H21" s="48" t="s">
        <v>20</v>
      </c>
      <c r="I21" s="47">
        <f t="shared" si="0"/>
        <v>0</v>
      </c>
      <c r="J21" s="52" t="s">
        <v>55</v>
      </c>
    </row>
    <row r="22" spans="1:10" ht="12" customHeight="1" x14ac:dyDescent="0.2">
      <c r="A22" s="43"/>
      <c r="B22" s="37" t="s">
        <v>36</v>
      </c>
      <c r="C22" s="37"/>
      <c r="D22" s="38" t="s">
        <v>19</v>
      </c>
      <c r="E22" s="46" t="s">
        <v>28</v>
      </c>
      <c r="F22" s="53">
        <f>'[4]Page 6.5'!$G$42+'[4]Page 6.5.1'!$G$12+'[4]Page 6.5.6 - 6.5.7'!$K$49</f>
        <v>141457.32378882036</v>
      </c>
      <c r="G22" s="46" t="s">
        <v>2</v>
      </c>
      <c r="H22" s="48" t="s">
        <v>20</v>
      </c>
      <c r="I22" s="47">
        <f t="shared" si="0"/>
        <v>0</v>
      </c>
      <c r="J22" s="52" t="s">
        <v>55</v>
      </c>
    </row>
    <row r="23" spans="1:10" ht="12" customHeight="1" x14ac:dyDescent="0.2">
      <c r="A23" s="43"/>
      <c r="B23" s="37" t="s">
        <v>36</v>
      </c>
      <c r="C23" s="37"/>
      <c r="D23" s="38" t="s">
        <v>19</v>
      </c>
      <c r="E23" s="46" t="s">
        <v>28</v>
      </c>
      <c r="F23" s="53">
        <f>'[4]Page 6.5'!$G$38+'[4]Page 6.5.1'!$G$13+'[4]Page 6.5.6 - 6.5.7'!$K$45</f>
        <v>2893289.4197834567</v>
      </c>
      <c r="G23" s="46" t="s">
        <v>1</v>
      </c>
      <c r="H23" s="48" t="s">
        <v>20</v>
      </c>
      <c r="I23" s="47">
        <f t="shared" si="0"/>
        <v>0</v>
      </c>
      <c r="J23" s="52" t="s">
        <v>55</v>
      </c>
    </row>
    <row r="24" spans="1:10" ht="12" customHeight="1" x14ac:dyDescent="0.2">
      <c r="A24" s="43"/>
      <c r="B24" s="37" t="s">
        <v>36</v>
      </c>
      <c r="C24" s="37"/>
      <c r="D24" s="38" t="s">
        <v>19</v>
      </c>
      <c r="E24" s="46" t="s">
        <v>28</v>
      </c>
      <c r="F24" s="53">
        <f>'[4]Page 6.5'!$G$41+'[4]Page 6.5.1'!$G$19+'[4]Page 6.5.6 - 6.5.7'!$K$48</f>
        <v>3995389.3484621751</v>
      </c>
      <c r="G24" s="46" t="s">
        <v>0</v>
      </c>
      <c r="H24" s="48" t="s">
        <v>20</v>
      </c>
      <c r="I24" s="47">
        <f t="shared" si="0"/>
        <v>0</v>
      </c>
      <c r="J24" s="52" t="s">
        <v>55</v>
      </c>
    </row>
    <row r="25" spans="1:10" ht="12" customHeight="1" x14ac:dyDescent="0.2">
      <c r="A25" s="43"/>
      <c r="B25" s="37" t="s">
        <v>36</v>
      </c>
      <c r="C25" s="37"/>
      <c r="D25" s="38" t="s">
        <v>19</v>
      </c>
      <c r="E25" s="46" t="s">
        <v>28</v>
      </c>
      <c r="F25" s="53">
        <f>'[4]Page 6.5'!$G$39+'[4]Page 6.5.1'!$G$20+'[4]Page 6.5.6 - 6.5.7'!$K$46</f>
        <v>111489.29755777377</v>
      </c>
      <c r="G25" s="46" t="s">
        <v>3</v>
      </c>
      <c r="H25" s="48" t="s">
        <v>20</v>
      </c>
      <c r="I25" s="47">
        <f t="shared" si="0"/>
        <v>111489.29755777377</v>
      </c>
      <c r="J25" s="52" t="s">
        <v>55</v>
      </c>
    </row>
    <row r="26" spans="1:10" ht="12" customHeight="1" x14ac:dyDescent="0.2">
      <c r="A26" s="43"/>
      <c r="B26" s="37" t="s">
        <v>36</v>
      </c>
      <c r="C26" s="37"/>
      <c r="D26" s="38" t="s">
        <v>19</v>
      </c>
      <c r="E26" s="46" t="s">
        <v>28</v>
      </c>
      <c r="F26" s="53">
        <f>'[4]Page 6.5'!$G$40+'[4]Page 6.5'!$G$43+'[4]Page 6.5.1'!$G$21+'[4]Page 6.5.6 - 6.5.7'!$K$47+'[4]Page 6.5.6 - 6.5.7'!$K$50</f>
        <v>-888353.70415902603</v>
      </c>
      <c r="G26" s="46" t="s">
        <v>58</v>
      </c>
      <c r="H26" s="48" t="s">
        <v>20</v>
      </c>
      <c r="I26" s="47">
        <f t="shared" si="0"/>
        <v>0</v>
      </c>
      <c r="J26" s="52" t="s">
        <v>55</v>
      </c>
    </row>
    <row r="27" spans="1:10" ht="12" customHeight="1" x14ac:dyDescent="0.2">
      <c r="A27" s="43"/>
      <c r="B27" s="37" t="s">
        <v>36</v>
      </c>
      <c r="C27" s="37"/>
      <c r="D27" s="38" t="s">
        <v>19</v>
      </c>
      <c r="E27" s="46" t="s">
        <v>28</v>
      </c>
      <c r="F27" s="53">
        <f>'[4]Page 6.5'!$G$47+'[4]Page 6.5.1'!$G$18</f>
        <v>2019336.7895450685</v>
      </c>
      <c r="G27" s="46" t="s">
        <v>16</v>
      </c>
      <c r="H27" s="48">
        <v>6.7017620954721469E-2</v>
      </c>
      <c r="I27" s="47">
        <f t="shared" si="0"/>
        <v>135331.14754165555</v>
      </c>
      <c r="J27" s="52" t="s">
        <v>54</v>
      </c>
    </row>
    <row r="28" spans="1:10" ht="12" customHeight="1" x14ac:dyDescent="0.2">
      <c r="A28" s="43"/>
      <c r="B28" s="37" t="s">
        <v>36</v>
      </c>
      <c r="C28" s="37"/>
      <c r="D28" s="38" t="s">
        <v>19</v>
      </c>
      <c r="E28" s="46" t="s">
        <v>28</v>
      </c>
      <c r="F28" s="53">
        <f>'[4]Page 6.5.1'!$G$10+'[4]Page 6.5'!$G$50</f>
        <v>7544.169909768505</v>
      </c>
      <c r="G28" s="46" t="s">
        <v>17</v>
      </c>
      <c r="H28" s="48">
        <v>6.9360885492844845E-2</v>
      </c>
      <c r="I28" s="47">
        <f t="shared" si="0"/>
        <v>523.27030525001885</v>
      </c>
      <c r="J28" s="52" t="s">
        <v>54</v>
      </c>
    </row>
    <row r="29" spans="1:10" ht="12" customHeight="1" x14ac:dyDescent="0.2">
      <c r="A29" s="43"/>
      <c r="B29" s="37" t="s">
        <v>36</v>
      </c>
      <c r="C29" s="37"/>
      <c r="D29" s="38" t="s">
        <v>19</v>
      </c>
      <c r="E29" s="46" t="s">
        <v>28</v>
      </c>
      <c r="F29" s="53">
        <f>'[4]Page 6.5'!$G$51+'[4]Page 6.5.1'!$G$14</f>
        <v>11930.091976542724</v>
      </c>
      <c r="G29" s="46" t="s">
        <v>26</v>
      </c>
      <c r="H29" s="48">
        <v>0</v>
      </c>
      <c r="I29" s="47">
        <f t="shared" si="0"/>
        <v>0</v>
      </c>
      <c r="J29" s="52" t="s">
        <v>54</v>
      </c>
    </row>
    <row r="30" spans="1:10" ht="12" customHeight="1" x14ac:dyDescent="0.2">
      <c r="A30" s="43"/>
      <c r="B30" s="37" t="s">
        <v>36</v>
      </c>
      <c r="C30" s="37"/>
      <c r="D30" s="38" t="s">
        <v>19</v>
      </c>
      <c r="E30" s="46" t="s">
        <v>28</v>
      </c>
      <c r="F30" s="53">
        <f>'[4]Page 6.5'!$G$12+'[4]Page 6.5'!$G$23+'[4]Page 6.5'!$G$46+'[4]Page 6.5.1'!$G$15</f>
        <v>1991277.5886098745</v>
      </c>
      <c r="G30" s="46" t="s">
        <v>15</v>
      </c>
      <c r="H30" s="48">
        <v>7.8111041399714837E-2</v>
      </c>
      <c r="I30" s="47">
        <f t="shared" si="0"/>
        <v>155540.76616223023</v>
      </c>
      <c r="J30" s="52" t="s">
        <v>54</v>
      </c>
    </row>
    <row r="31" spans="1:10" ht="12" customHeight="1" x14ac:dyDescent="0.2">
      <c r="A31" s="43"/>
      <c r="B31" s="37" t="s">
        <v>39</v>
      </c>
      <c r="C31" s="37"/>
      <c r="D31" s="38" t="s">
        <v>19</v>
      </c>
      <c r="E31" s="46" t="s">
        <v>28</v>
      </c>
      <c r="F31" s="53">
        <f>'[4]Page 6.5'!$G$14+'[4]Page 6.5'!$G$48+'[4]Page 6.5.1'!$G$11</f>
        <v>-39925852.999942765</v>
      </c>
      <c r="G31" s="46" t="s">
        <v>25</v>
      </c>
      <c r="H31" s="48">
        <v>0.21577192756641544</v>
      </c>
      <c r="I31" s="47">
        <f t="shared" si="0"/>
        <v>-8614878.261531001</v>
      </c>
      <c r="J31" s="52" t="s">
        <v>54</v>
      </c>
    </row>
    <row r="32" spans="1:10" ht="12" customHeight="1" x14ac:dyDescent="0.2">
      <c r="A32" s="43"/>
      <c r="B32" s="37"/>
      <c r="C32" s="37"/>
      <c r="D32" s="38"/>
      <c r="E32" s="46"/>
      <c r="F32" s="54">
        <f>SUM(F14:F31)</f>
        <v>165514449.30238074</v>
      </c>
      <c r="G32" s="46"/>
      <c r="H32" s="55"/>
      <c r="I32" s="54">
        <f>SUM(I14:I31)</f>
        <v>-3852971.8056732267</v>
      </c>
      <c r="J32" s="52"/>
    </row>
    <row r="33" spans="1:10" ht="12" customHeight="1" x14ac:dyDescent="0.2">
      <c r="A33" s="43"/>
      <c r="B33" s="37"/>
      <c r="C33" s="37"/>
      <c r="D33" s="38"/>
      <c r="E33" s="46"/>
      <c r="F33" s="37"/>
      <c r="G33" s="46"/>
      <c r="H33" s="55"/>
      <c r="I33" s="47"/>
      <c r="J33" s="52"/>
    </row>
    <row r="34" spans="1:10" ht="12" customHeight="1" x14ac:dyDescent="0.2">
      <c r="A34" s="43"/>
      <c r="B34" s="56" t="s">
        <v>40</v>
      </c>
      <c r="C34" s="43"/>
      <c r="D34" s="46">
        <v>41010</v>
      </c>
      <c r="E34" s="46" t="s">
        <v>28</v>
      </c>
      <c r="F34" s="57">
        <f t="shared" ref="F34:F51" si="1">ROUND(-F14*0.245866,0)</f>
        <v>-35502055</v>
      </c>
      <c r="G34" s="46" t="s">
        <v>23</v>
      </c>
      <c r="H34" s="48">
        <v>0</v>
      </c>
      <c r="I34" s="47">
        <f t="shared" ref="I34:I51" si="2">IF(H34="Situs",IF(G34="WA",F34,0),H34*F34)</f>
        <v>0</v>
      </c>
      <c r="J34" s="52"/>
    </row>
    <row r="35" spans="1:10" ht="12" customHeight="1" x14ac:dyDescent="0.2">
      <c r="A35" s="43"/>
      <c r="B35" s="56" t="s">
        <v>41</v>
      </c>
      <c r="C35" s="43"/>
      <c r="D35" s="46">
        <v>41010</v>
      </c>
      <c r="E35" s="46" t="s">
        <v>28</v>
      </c>
      <c r="F35" s="57">
        <f t="shared" si="1"/>
        <v>-5392364</v>
      </c>
      <c r="G35" s="46" t="s">
        <v>23</v>
      </c>
      <c r="H35" s="48">
        <v>0</v>
      </c>
      <c r="I35" s="47">
        <f t="shared" si="2"/>
        <v>0</v>
      </c>
      <c r="J35" s="52"/>
    </row>
    <row r="36" spans="1:10" ht="12" customHeight="1" x14ac:dyDescent="0.2">
      <c r="A36" s="43"/>
      <c r="B36" s="56" t="s">
        <v>42</v>
      </c>
      <c r="C36" s="43"/>
      <c r="D36" s="46">
        <v>41010</v>
      </c>
      <c r="E36" s="46" t="s">
        <v>28</v>
      </c>
      <c r="F36" s="57">
        <f t="shared" si="1"/>
        <v>-1991785</v>
      </c>
      <c r="G36" s="46" t="s">
        <v>23</v>
      </c>
      <c r="H36" s="48">
        <v>0</v>
      </c>
      <c r="I36" s="47">
        <f t="shared" si="2"/>
        <v>0</v>
      </c>
      <c r="J36" s="52"/>
    </row>
    <row r="37" spans="1:10" ht="12" customHeight="1" x14ac:dyDescent="0.2">
      <c r="A37" s="43"/>
      <c r="B37" s="56" t="s">
        <v>40</v>
      </c>
      <c r="C37" s="43"/>
      <c r="D37" s="46">
        <v>41010</v>
      </c>
      <c r="E37" s="46" t="s">
        <v>28</v>
      </c>
      <c r="F37" s="57">
        <f t="shared" si="1"/>
        <v>-257666</v>
      </c>
      <c r="G37" s="46" t="s">
        <v>24</v>
      </c>
      <c r="H37" s="48">
        <v>0.21577192756641544</v>
      </c>
      <c r="I37" s="47">
        <f t="shared" si="2"/>
        <v>-55597.089488328005</v>
      </c>
      <c r="J37" s="52"/>
    </row>
    <row r="38" spans="1:10" ht="12" customHeight="1" x14ac:dyDescent="0.2">
      <c r="A38" s="43"/>
      <c r="B38" s="56" t="s">
        <v>41</v>
      </c>
      <c r="C38" s="43"/>
      <c r="D38" s="46">
        <v>41010</v>
      </c>
      <c r="E38" s="46" t="s">
        <v>28</v>
      </c>
      <c r="F38" s="57">
        <f t="shared" si="1"/>
        <v>-3912330</v>
      </c>
      <c r="G38" s="46" t="s">
        <v>24</v>
      </c>
      <c r="H38" s="48">
        <v>0.21577192756641544</v>
      </c>
      <c r="I38" s="47">
        <f t="shared" si="2"/>
        <v>-844170.98537591414</v>
      </c>
      <c r="J38" s="52"/>
    </row>
    <row r="39" spans="1:10" ht="12" customHeight="1" x14ac:dyDescent="0.2">
      <c r="A39" s="43"/>
      <c r="B39" s="56" t="s">
        <v>42</v>
      </c>
      <c r="C39" s="43"/>
      <c r="D39" s="46">
        <v>41010</v>
      </c>
      <c r="E39" s="46" t="s">
        <v>28</v>
      </c>
      <c r="F39" s="57">
        <f t="shared" si="1"/>
        <v>-839308</v>
      </c>
      <c r="G39" s="46" t="s">
        <v>24</v>
      </c>
      <c r="H39" s="48">
        <v>0.21577192756641544</v>
      </c>
      <c r="I39" s="47">
        <f t="shared" si="2"/>
        <v>-181099.10498191303</v>
      </c>
      <c r="J39" s="52"/>
    </row>
    <row r="40" spans="1:10" ht="12" customHeight="1" x14ac:dyDescent="0.2">
      <c r="A40" s="43"/>
      <c r="B40" s="56" t="s">
        <v>42</v>
      </c>
      <c r="C40" s="43"/>
      <c r="D40" s="46">
        <v>41010</v>
      </c>
      <c r="E40" s="46" t="s">
        <v>28</v>
      </c>
      <c r="F40" s="57">
        <f t="shared" si="1"/>
        <v>42321</v>
      </c>
      <c r="G40" s="46" t="s">
        <v>25</v>
      </c>
      <c r="H40" s="48">
        <v>0.21577192756641544</v>
      </c>
      <c r="I40" s="47">
        <f t="shared" si="2"/>
        <v>9131.6837465382687</v>
      </c>
      <c r="J40" s="52"/>
    </row>
    <row r="41" spans="1:10" ht="12" customHeight="1" x14ac:dyDescent="0.2">
      <c r="A41" s="43"/>
      <c r="B41" s="56" t="s">
        <v>43</v>
      </c>
      <c r="C41" s="43"/>
      <c r="D41" s="46">
        <v>41010</v>
      </c>
      <c r="E41" s="46" t="s">
        <v>28</v>
      </c>
      <c r="F41" s="57">
        <f t="shared" si="1"/>
        <v>-129271</v>
      </c>
      <c r="G41" s="46" t="s">
        <v>13</v>
      </c>
      <c r="H41" s="48" t="s">
        <v>20</v>
      </c>
      <c r="I41" s="47">
        <f t="shared" si="2"/>
        <v>0</v>
      </c>
      <c r="J41" s="52"/>
    </row>
    <row r="42" spans="1:10" ht="12" customHeight="1" x14ac:dyDescent="0.2">
      <c r="A42" s="43"/>
      <c r="B42" s="56" t="s">
        <v>43</v>
      </c>
      <c r="C42" s="43"/>
      <c r="D42" s="46">
        <v>41010</v>
      </c>
      <c r="E42" s="46" t="s">
        <v>28</v>
      </c>
      <c r="F42" s="57">
        <f t="shared" si="1"/>
        <v>-34780</v>
      </c>
      <c r="G42" s="46" t="s">
        <v>2</v>
      </c>
      <c r="H42" s="48" t="s">
        <v>20</v>
      </c>
      <c r="I42" s="47">
        <f t="shared" si="2"/>
        <v>0</v>
      </c>
      <c r="J42" s="52"/>
    </row>
    <row r="43" spans="1:10" ht="12" customHeight="1" x14ac:dyDescent="0.2">
      <c r="A43" s="43"/>
      <c r="B43" s="56" t="s">
        <v>43</v>
      </c>
      <c r="C43" s="43"/>
      <c r="D43" s="46">
        <v>41010</v>
      </c>
      <c r="E43" s="46" t="s">
        <v>28</v>
      </c>
      <c r="F43" s="57">
        <f t="shared" si="1"/>
        <v>-711361</v>
      </c>
      <c r="G43" s="46" t="s">
        <v>1</v>
      </c>
      <c r="H43" s="48" t="s">
        <v>20</v>
      </c>
      <c r="I43" s="47">
        <f t="shared" si="2"/>
        <v>0</v>
      </c>
      <c r="J43" s="52"/>
    </row>
    <row r="44" spans="1:10" ht="12" customHeight="1" x14ac:dyDescent="0.2">
      <c r="A44" s="43"/>
      <c r="B44" s="56" t="s">
        <v>43</v>
      </c>
      <c r="C44" s="43"/>
      <c r="D44" s="46">
        <v>41010</v>
      </c>
      <c r="E44" s="46" t="s">
        <v>28</v>
      </c>
      <c r="F44" s="57">
        <f t="shared" si="1"/>
        <v>-982330</v>
      </c>
      <c r="G44" s="46" t="s">
        <v>0</v>
      </c>
      <c r="H44" s="48" t="s">
        <v>20</v>
      </c>
      <c r="I44" s="47">
        <f t="shared" si="2"/>
        <v>0</v>
      </c>
      <c r="J44" s="52"/>
    </row>
    <row r="45" spans="1:10" ht="12" customHeight="1" x14ac:dyDescent="0.2">
      <c r="A45" s="43"/>
      <c r="B45" s="56" t="s">
        <v>43</v>
      </c>
      <c r="C45" s="43"/>
      <c r="D45" s="46">
        <v>41010</v>
      </c>
      <c r="E45" s="46" t="s">
        <v>28</v>
      </c>
      <c r="F45" s="57">
        <f t="shared" si="1"/>
        <v>-27411</v>
      </c>
      <c r="G45" s="46" t="s">
        <v>3</v>
      </c>
      <c r="H45" s="48" t="s">
        <v>20</v>
      </c>
      <c r="I45" s="47">
        <f t="shared" si="2"/>
        <v>-27411</v>
      </c>
      <c r="J45" s="52"/>
    </row>
    <row r="46" spans="1:10" ht="12" customHeight="1" x14ac:dyDescent="0.2">
      <c r="A46" s="43"/>
      <c r="B46" s="56" t="s">
        <v>43</v>
      </c>
      <c r="C46" s="43"/>
      <c r="D46" s="46">
        <v>41010</v>
      </c>
      <c r="E46" s="46" t="s">
        <v>28</v>
      </c>
      <c r="F46" s="57">
        <f t="shared" si="1"/>
        <v>218416</v>
      </c>
      <c r="G46" s="46" t="s">
        <v>58</v>
      </c>
      <c r="H46" s="48" t="s">
        <v>20</v>
      </c>
      <c r="I46" s="47">
        <f t="shared" si="2"/>
        <v>0</v>
      </c>
      <c r="J46" s="52"/>
    </row>
    <row r="47" spans="1:10" ht="12" customHeight="1" x14ac:dyDescent="0.2">
      <c r="A47" s="43"/>
      <c r="B47" s="56" t="s">
        <v>43</v>
      </c>
      <c r="C47" s="43"/>
      <c r="D47" s="46">
        <v>41010</v>
      </c>
      <c r="E47" s="46" t="s">
        <v>28</v>
      </c>
      <c r="F47" s="57">
        <f t="shared" si="1"/>
        <v>-496486</v>
      </c>
      <c r="G47" s="46" t="s">
        <v>16</v>
      </c>
      <c r="H47" s="48">
        <v>6.7017620954721469E-2</v>
      </c>
      <c r="I47" s="47">
        <f t="shared" si="2"/>
        <v>-33273.310557325844</v>
      </c>
      <c r="J47" s="52"/>
    </row>
    <row r="48" spans="1:10" ht="12" customHeight="1" x14ac:dyDescent="0.2">
      <c r="A48" s="43"/>
      <c r="B48" s="56" t="s">
        <v>43</v>
      </c>
      <c r="C48" s="43"/>
      <c r="D48" s="46">
        <v>41010</v>
      </c>
      <c r="E48" s="46" t="s">
        <v>28</v>
      </c>
      <c r="F48" s="57">
        <f t="shared" si="1"/>
        <v>-1855</v>
      </c>
      <c r="G48" s="46" t="s">
        <v>17</v>
      </c>
      <c r="H48" s="48">
        <v>6.9360885492844845E-2</v>
      </c>
      <c r="I48" s="47">
        <f t="shared" si="2"/>
        <v>-128.66444258922718</v>
      </c>
      <c r="J48" s="52"/>
    </row>
    <row r="49" spans="1:10" ht="12" customHeight="1" x14ac:dyDescent="0.2">
      <c r="A49" s="43"/>
      <c r="B49" s="56" t="s">
        <v>43</v>
      </c>
      <c r="C49" s="43"/>
      <c r="D49" s="46">
        <v>41010</v>
      </c>
      <c r="E49" s="46" t="s">
        <v>28</v>
      </c>
      <c r="F49" s="57">
        <f t="shared" si="1"/>
        <v>-2933</v>
      </c>
      <c r="G49" s="46" t="s">
        <v>26</v>
      </c>
      <c r="H49" s="48">
        <v>0</v>
      </c>
      <c r="I49" s="47">
        <f t="shared" si="2"/>
        <v>0</v>
      </c>
      <c r="J49" s="52"/>
    </row>
    <row r="50" spans="1:10" ht="12" customHeight="1" x14ac:dyDescent="0.2">
      <c r="A50" s="43"/>
      <c r="B50" s="56" t="s">
        <v>43</v>
      </c>
      <c r="C50" s="43"/>
      <c r="D50" s="46">
        <v>41010</v>
      </c>
      <c r="E50" s="46" t="s">
        <v>28</v>
      </c>
      <c r="F50" s="57">
        <f t="shared" si="1"/>
        <v>-489587</v>
      </c>
      <c r="G50" s="46" t="s">
        <v>15</v>
      </c>
      <c r="H50" s="48">
        <v>7.8111041399714837E-2</v>
      </c>
      <c r="I50" s="47">
        <f t="shared" si="2"/>
        <v>-38242.150425762185</v>
      </c>
      <c r="J50" s="52"/>
    </row>
    <row r="51" spans="1:10" ht="12" customHeight="1" x14ac:dyDescent="0.2">
      <c r="A51" s="43"/>
      <c r="B51" s="56" t="s">
        <v>40</v>
      </c>
      <c r="C51" s="43"/>
      <c r="D51" s="46">
        <v>41010</v>
      </c>
      <c r="E51" s="46" t="s">
        <v>28</v>
      </c>
      <c r="F51" s="57">
        <f t="shared" si="1"/>
        <v>9816410</v>
      </c>
      <c r="G51" s="46" t="s">
        <v>25</v>
      </c>
      <c r="H51" s="48">
        <v>0.21577192756641544</v>
      </c>
      <c r="I51" s="47">
        <f t="shared" si="2"/>
        <v>2118105.7074822364</v>
      </c>
      <c r="J51" s="52"/>
    </row>
    <row r="52" spans="1:10" ht="12" customHeight="1" x14ac:dyDescent="0.2">
      <c r="A52" s="43"/>
      <c r="B52" s="56"/>
      <c r="C52" s="43"/>
      <c r="D52" s="46"/>
      <c r="E52" s="46"/>
      <c r="F52" s="58">
        <f>SUM(F34:F51)</f>
        <v>-40694375</v>
      </c>
      <c r="G52" s="46"/>
      <c r="H52" s="59"/>
      <c r="I52" s="58">
        <f>SUM(I34:I51)</f>
        <v>947315.08595694229</v>
      </c>
      <c r="J52" s="52"/>
    </row>
    <row r="53" spans="1:10" x14ac:dyDescent="0.2">
      <c r="A53" s="37"/>
      <c r="B53" s="37"/>
      <c r="C53" s="37"/>
      <c r="D53" s="38"/>
      <c r="E53" s="37"/>
      <c r="F53" s="37"/>
      <c r="G53" s="37"/>
      <c r="H53" s="37"/>
      <c r="I53" s="37"/>
      <c r="J53" s="37"/>
    </row>
    <row r="54" spans="1:10" x14ac:dyDescent="0.2">
      <c r="A54" s="37"/>
      <c r="B54" s="37"/>
      <c r="C54" s="37"/>
      <c r="D54" s="38"/>
      <c r="E54" s="37"/>
      <c r="F54" s="37"/>
      <c r="G54" s="37"/>
      <c r="H54" s="37"/>
      <c r="I54" s="37"/>
      <c r="J54" s="37"/>
    </row>
    <row r="55" spans="1:10" x14ac:dyDescent="0.2">
      <c r="D55" s="60"/>
    </row>
    <row r="56" spans="1:10" ht="12" customHeight="1" x14ac:dyDescent="0.2">
      <c r="A56" s="61"/>
      <c r="B56" s="62"/>
      <c r="C56" s="61"/>
      <c r="D56" s="63"/>
      <c r="E56" s="63"/>
      <c r="F56" s="64"/>
      <c r="G56" s="63"/>
      <c r="H56" s="63"/>
      <c r="I56" s="63"/>
      <c r="J56" s="65"/>
    </row>
    <row r="57" spans="1:10" ht="12" customHeight="1" x14ac:dyDescent="0.2">
      <c r="A57" s="61"/>
      <c r="B57" s="62"/>
      <c r="C57" s="61"/>
      <c r="D57" s="63"/>
      <c r="E57" s="63"/>
      <c r="F57" s="64"/>
      <c r="G57" s="63"/>
      <c r="H57" s="63"/>
      <c r="I57" s="63"/>
      <c r="J57" s="65"/>
    </row>
    <row r="58" spans="1:10" ht="12" customHeight="1" x14ac:dyDescent="0.2">
      <c r="A58" s="61"/>
      <c r="B58" s="66"/>
      <c r="C58" s="67"/>
      <c r="D58" s="63"/>
      <c r="E58" s="63"/>
      <c r="F58" s="63"/>
      <c r="G58" s="63"/>
      <c r="H58" s="63"/>
      <c r="I58" s="63"/>
      <c r="J58" s="63"/>
    </row>
    <row r="59" spans="1:10" ht="12" customHeight="1" x14ac:dyDescent="0.2">
      <c r="A59" s="61"/>
      <c r="B59" s="66"/>
      <c r="C59" s="67"/>
      <c r="D59" s="63"/>
      <c r="E59" s="63"/>
      <c r="F59" s="63"/>
      <c r="G59" s="63"/>
      <c r="H59" s="63"/>
      <c r="I59" s="63"/>
      <c r="J59" s="65"/>
    </row>
    <row r="60" spans="1:10" ht="12" customHeight="1" thickBot="1" x14ac:dyDescent="0.25">
      <c r="A60" s="61"/>
      <c r="B60" s="68" t="s">
        <v>14</v>
      </c>
      <c r="C60" s="61"/>
      <c r="D60" s="63"/>
      <c r="E60" s="63"/>
      <c r="F60" s="63"/>
      <c r="G60" s="63"/>
      <c r="H60" s="63"/>
      <c r="I60" s="63"/>
      <c r="J60" s="65"/>
    </row>
    <row r="61" spans="1:10" ht="12" customHeight="1" x14ac:dyDescent="0.2">
      <c r="A61" s="69"/>
      <c r="B61" s="81" t="s">
        <v>62</v>
      </c>
      <c r="C61" s="81"/>
      <c r="D61" s="81"/>
      <c r="E61" s="81"/>
      <c r="F61" s="81"/>
      <c r="G61" s="81"/>
      <c r="H61" s="81"/>
      <c r="I61" s="81"/>
      <c r="J61" s="82"/>
    </row>
    <row r="62" spans="1:10" ht="12" customHeight="1" x14ac:dyDescent="0.2">
      <c r="A62" s="70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" customHeight="1" x14ac:dyDescent="0.2">
      <c r="A63" s="70"/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2" customHeight="1" x14ac:dyDescent="0.2">
      <c r="A64" s="70"/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" customHeight="1" x14ac:dyDescent="0.2">
      <c r="A65" s="70"/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" customHeight="1" x14ac:dyDescent="0.2">
      <c r="A66" s="70"/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12" customHeight="1" x14ac:dyDescent="0.2">
      <c r="A67" s="70"/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12" customHeight="1" x14ac:dyDescent="0.2">
      <c r="A68" s="70"/>
      <c r="B68" s="83"/>
      <c r="C68" s="83"/>
      <c r="D68" s="83"/>
      <c r="E68" s="83"/>
      <c r="F68" s="83"/>
      <c r="G68" s="83"/>
      <c r="H68" s="83"/>
      <c r="I68" s="83"/>
      <c r="J68" s="84"/>
    </row>
    <row r="69" spans="1:10" ht="12" customHeight="1" thickBot="1" x14ac:dyDescent="0.25">
      <c r="A69" s="71"/>
      <c r="B69" s="85"/>
      <c r="C69" s="85"/>
      <c r="D69" s="85"/>
      <c r="E69" s="85"/>
      <c r="F69" s="85"/>
      <c r="G69" s="85"/>
      <c r="H69" s="85"/>
      <c r="I69" s="85"/>
      <c r="J69" s="86"/>
    </row>
  </sheetData>
  <mergeCells count="1">
    <mergeCell ref="B61:J69"/>
  </mergeCells>
  <conditionalFormatting sqref="B34:B52">
    <cfRule type="cellIs" dxfId="4" priority="3" stopIfTrue="1" operator="equal">
      <formula>"Adjustment to Income/Expense/Rate Base:"</formula>
    </cfRule>
  </conditionalFormatting>
  <conditionalFormatting sqref="J1">
    <cfRule type="cellIs" dxfId="3" priority="2" stopIfTrue="1" operator="equal">
      <formula>"x.x"</formula>
    </cfRule>
  </conditionalFormatting>
  <conditionalFormatting sqref="B56:B57">
    <cfRule type="cellIs" dxfId="2" priority="1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8 E12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2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8:D12">
      <formula1>$D$38:$D$69</formula1>
    </dataValidation>
    <dataValidation type="list" errorStyle="warning" allowBlank="1" showInputMessage="1" showErrorMessage="1" errorTitle="Factor" error="This factor is not included in the drop-down list. Is this the factor you want to use?" sqref="G8:G12">
      <formula1>$G$38:$G$69</formula1>
    </dataValidation>
  </dataValidations>
  <pageMargins left="0.7" right="0.7" top="0.75" bottom="0.75" header="0.3" footer="0.3"/>
  <pageSetup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="85" zoomScaleNormal="100" zoomScaleSheetLayoutView="85" workbookViewId="0"/>
  </sheetViews>
  <sheetFormatPr defaultColWidth="10" defaultRowHeight="12.75" x14ac:dyDescent="0.2"/>
  <cols>
    <col min="1" max="1" width="2.5703125" style="37" customWidth="1"/>
    <col min="2" max="2" width="7.28515625" style="37" customWidth="1"/>
    <col min="3" max="3" width="18.140625" style="37" customWidth="1"/>
    <col min="4" max="4" width="9.85546875" style="37" bestFit="1" customWidth="1"/>
    <col min="5" max="5" width="5.140625" style="37" bestFit="1" customWidth="1"/>
    <col min="6" max="6" width="13.42578125" style="37" bestFit="1" customWidth="1"/>
    <col min="7" max="7" width="11.28515625" style="37" bestFit="1" customWidth="1"/>
    <col min="8" max="8" width="10.7109375" style="37" bestFit="1" customWidth="1"/>
    <col min="9" max="9" width="13.7109375" style="37" bestFit="1" customWidth="1"/>
    <col min="10" max="10" width="6.140625" style="37" bestFit="1" customWidth="1"/>
    <col min="11" max="16384" width="10" style="37"/>
  </cols>
  <sheetData>
    <row r="1" spans="1:10" ht="12" customHeight="1" x14ac:dyDescent="0.2">
      <c r="B1" s="36" t="s">
        <v>22</v>
      </c>
      <c r="D1" s="38"/>
      <c r="E1" s="38"/>
      <c r="F1" s="38"/>
      <c r="G1" s="38"/>
      <c r="H1" s="38"/>
      <c r="I1" s="38" t="s">
        <v>4</v>
      </c>
      <c r="J1" s="39" t="s">
        <v>61</v>
      </c>
    </row>
    <row r="2" spans="1:10" ht="12" customHeight="1" x14ac:dyDescent="0.2">
      <c r="B2" s="36" t="s">
        <v>59</v>
      </c>
      <c r="D2" s="38"/>
      <c r="E2" s="38"/>
      <c r="F2" s="38"/>
      <c r="G2" s="38"/>
      <c r="H2" s="38"/>
      <c r="I2" s="38"/>
      <c r="J2" s="39"/>
    </row>
    <row r="3" spans="1:10" ht="12" customHeight="1" x14ac:dyDescent="0.2">
      <c r="B3" s="36" t="s">
        <v>63</v>
      </c>
      <c r="D3" s="38"/>
      <c r="E3" s="38"/>
      <c r="F3" s="38"/>
      <c r="G3" s="38"/>
      <c r="H3" s="38"/>
      <c r="I3" s="38"/>
      <c r="J3" s="39"/>
    </row>
    <row r="4" spans="1:10" ht="12" customHeight="1" x14ac:dyDescent="0.2">
      <c r="D4" s="38"/>
      <c r="E4" s="38"/>
      <c r="F4" s="38"/>
      <c r="G4" s="38"/>
      <c r="H4" s="38"/>
      <c r="I4" s="38"/>
      <c r="J4" s="39"/>
    </row>
    <row r="5" spans="1:10" ht="12" customHeight="1" x14ac:dyDescent="0.2">
      <c r="D5" s="38"/>
      <c r="E5" s="38"/>
      <c r="F5" s="38"/>
      <c r="G5" s="38"/>
      <c r="H5" s="38"/>
      <c r="I5" s="38"/>
      <c r="J5" s="39"/>
    </row>
    <row r="6" spans="1:10" ht="12" customHeight="1" x14ac:dyDescent="0.2">
      <c r="D6" s="38"/>
      <c r="E6" s="38"/>
      <c r="F6" s="38" t="s">
        <v>5</v>
      </c>
      <c r="G6" s="38"/>
      <c r="H6" s="38"/>
      <c r="I6" s="38" t="s">
        <v>56</v>
      </c>
      <c r="J6" s="39"/>
    </row>
    <row r="7" spans="1:10" ht="12" customHeight="1" x14ac:dyDescent="0.2">
      <c r="D7" s="41" t="s">
        <v>6</v>
      </c>
      <c r="E7" s="41" t="s">
        <v>7</v>
      </c>
      <c r="F7" s="41" t="s">
        <v>8</v>
      </c>
      <c r="G7" s="41" t="s">
        <v>9</v>
      </c>
      <c r="H7" s="41" t="s">
        <v>10</v>
      </c>
      <c r="I7" s="41" t="s">
        <v>11</v>
      </c>
      <c r="J7" s="42" t="s">
        <v>12</v>
      </c>
    </row>
    <row r="8" spans="1:10" ht="12" customHeight="1" x14ac:dyDescent="0.2">
      <c r="A8" s="43"/>
      <c r="B8" s="44"/>
      <c r="C8" s="45"/>
      <c r="D8" s="46"/>
      <c r="E8" s="46"/>
      <c r="F8" s="47"/>
      <c r="G8" s="46"/>
      <c r="H8" s="46"/>
      <c r="I8" s="46"/>
      <c r="J8" s="46"/>
    </row>
    <row r="9" spans="1:10" ht="12" customHeight="1" x14ac:dyDescent="0.2">
      <c r="A9" s="43"/>
      <c r="B9" s="36" t="s">
        <v>48</v>
      </c>
      <c r="C9" s="45"/>
      <c r="D9" s="46"/>
      <c r="E9" s="46"/>
      <c r="F9" s="47"/>
      <c r="G9" s="46"/>
      <c r="H9" s="73"/>
      <c r="I9" s="46"/>
      <c r="J9" s="46"/>
    </row>
    <row r="10" spans="1:10" ht="12" customHeight="1" x14ac:dyDescent="0.2">
      <c r="A10" s="43"/>
      <c r="B10" s="56" t="s">
        <v>44</v>
      </c>
      <c r="C10" s="43"/>
      <c r="D10" s="46">
        <v>282</v>
      </c>
      <c r="E10" s="46" t="s">
        <v>28</v>
      </c>
      <c r="F10" s="57">
        <f>ROUND(-'Page 7.12'!F34/2,0)</f>
        <v>17751028</v>
      </c>
      <c r="G10" s="46" t="s">
        <v>23</v>
      </c>
      <c r="H10" s="48">
        <v>0</v>
      </c>
      <c r="I10" s="47">
        <f>IF(H10="Situs",IF(G10="WA",F10,0),H10*F10)</f>
        <v>0</v>
      </c>
      <c r="J10" s="52"/>
    </row>
    <row r="11" spans="1:10" ht="12" customHeight="1" x14ac:dyDescent="0.2">
      <c r="A11" s="43"/>
      <c r="B11" s="56" t="s">
        <v>45</v>
      </c>
      <c r="C11" s="43"/>
      <c r="D11" s="46">
        <v>282</v>
      </c>
      <c r="E11" s="46" t="s">
        <v>28</v>
      </c>
      <c r="F11" s="57">
        <f>ROUND(-'Page 7.12'!F35/2,0)</f>
        <v>2696182</v>
      </c>
      <c r="G11" s="46" t="s">
        <v>23</v>
      </c>
      <c r="H11" s="48">
        <v>0</v>
      </c>
      <c r="I11" s="47">
        <f t="shared" ref="I11:I27" si="0">IF(H11="Situs",IF(G11="WA",F11,0),H11*F11)</f>
        <v>0</v>
      </c>
      <c r="J11" s="52"/>
    </row>
    <row r="12" spans="1:10" ht="12" customHeight="1" x14ac:dyDescent="0.2">
      <c r="A12" s="43"/>
      <c r="B12" s="56" t="s">
        <v>46</v>
      </c>
      <c r="C12" s="43"/>
      <c r="D12" s="46">
        <v>282</v>
      </c>
      <c r="E12" s="46" t="s">
        <v>28</v>
      </c>
      <c r="F12" s="57">
        <f>ROUND(-'Page 7.12'!F36/2,0)</f>
        <v>995893</v>
      </c>
      <c r="G12" s="46" t="s">
        <v>23</v>
      </c>
      <c r="H12" s="48">
        <v>0</v>
      </c>
      <c r="I12" s="47">
        <f t="shared" si="0"/>
        <v>0</v>
      </c>
      <c r="J12" s="52"/>
    </row>
    <row r="13" spans="1:10" ht="12" customHeight="1" x14ac:dyDescent="0.2">
      <c r="A13" s="43"/>
      <c r="B13" s="56" t="s">
        <v>44</v>
      </c>
      <c r="C13" s="43"/>
      <c r="D13" s="46">
        <v>282</v>
      </c>
      <c r="E13" s="46" t="s">
        <v>28</v>
      </c>
      <c r="F13" s="57">
        <f>ROUND(-'Page 7.12'!F37/2,0)</f>
        <v>128833</v>
      </c>
      <c r="G13" s="46" t="s">
        <v>24</v>
      </c>
      <c r="H13" s="48">
        <v>0.21577192756641544</v>
      </c>
      <c r="I13" s="47">
        <f t="shared" si="0"/>
        <v>27798.544744164003</v>
      </c>
      <c r="J13" s="52"/>
    </row>
    <row r="14" spans="1:10" ht="12" customHeight="1" x14ac:dyDescent="0.2">
      <c r="A14" s="43"/>
      <c r="B14" s="56" t="s">
        <v>45</v>
      </c>
      <c r="C14" s="43"/>
      <c r="D14" s="46">
        <v>282</v>
      </c>
      <c r="E14" s="46" t="s">
        <v>28</v>
      </c>
      <c r="F14" s="57">
        <f>ROUND(-'Page 7.12'!F38/2,0)</f>
        <v>1956165</v>
      </c>
      <c r="G14" s="46" t="s">
        <v>24</v>
      </c>
      <c r="H14" s="48">
        <v>0.21577192756641544</v>
      </c>
      <c r="I14" s="47">
        <f t="shared" si="0"/>
        <v>422085.49268795707</v>
      </c>
      <c r="J14" s="52"/>
    </row>
    <row r="15" spans="1:10" ht="12" customHeight="1" x14ac:dyDescent="0.2">
      <c r="A15" s="43"/>
      <c r="B15" s="56" t="s">
        <v>46</v>
      </c>
      <c r="C15" s="43"/>
      <c r="D15" s="46">
        <v>282</v>
      </c>
      <c r="E15" s="46" t="s">
        <v>28</v>
      </c>
      <c r="F15" s="57">
        <f>ROUND(-'Page 7.12'!F39/2,0)</f>
        <v>419654</v>
      </c>
      <c r="G15" s="46" t="s">
        <v>24</v>
      </c>
      <c r="H15" s="48">
        <v>0.21577192756641544</v>
      </c>
      <c r="I15" s="47">
        <f t="shared" si="0"/>
        <v>90549.552490956514</v>
      </c>
      <c r="J15" s="52"/>
    </row>
    <row r="16" spans="1:10" ht="12" customHeight="1" x14ac:dyDescent="0.2">
      <c r="A16" s="43"/>
      <c r="B16" s="56" t="s">
        <v>46</v>
      </c>
      <c r="C16" s="43"/>
      <c r="D16" s="46">
        <v>282</v>
      </c>
      <c r="E16" s="46" t="s">
        <v>28</v>
      </c>
      <c r="F16" s="57">
        <f>ROUND(-'Page 7.12'!F40/2,0)</f>
        <v>-21161</v>
      </c>
      <c r="G16" s="46" t="s">
        <v>25</v>
      </c>
      <c r="H16" s="48">
        <v>0.21577192756641544</v>
      </c>
      <c r="I16" s="47">
        <f t="shared" si="0"/>
        <v>-4565.9497592329171</v>
      </c>
      <c r="J16" s="52"/>
    </row>
    <row r="17" spans="1:10" ht="12" customHeight="1" x14ac:dyDescent="0.2">
      <c r="A17" s="43"/>
      <c r="B17" s="56" t="s">
        <v>34</v>
      </c>
      <c r="C17" s="43"/>
      <c r="D17" s="46">
        <v>282</v>
      </c>
      <c r="E17" s="46" t="s">
        <v>28</v>
      </c>
      <c r="F17" s="57">
        <f>ROUND(-'Page 7.12'!F41/2,0)</f>
        <v>64636</v>
      </c>
      <c r="G17" s="46" t="s">
        <v>13</v>
      </c>
      <c r="H17" s="48" t="s">
        <v>20</v>
      </c>
      <c r="I17" s="47">
        <f t="shared" si="0"/>
        <v>0</v>
      </c>
      <c r="J17" s="52"/>
    </row>
    <row r="18" spans="1:10" ht="12" customHeight="1" x14ac:dyDescent="0.2">
      <c r="A18" s="43"/>
      <c r="B18" s="56" t="s">
        <v>34</v>
      </c>
      <c r="C18" s="43"/>
      <c r="D18" s="46">
        <v>282</v>
      </c>
      <c r="E18" s="46" t="s">
        <v>28</v>
      </c>
      <c r="F18" s="57">
        <f>ROUND(-'Page 7.12'!F42/2,0)</f>
        <v>17390</v>
      </c>
      <c r="G18" s="46" t="s">
        <v>2</v>
      </c>
      <c r="H18" s="48" t="s">
        <v>20</v>
      </c>
      <c r="I18" s="47">
        <f t="shared" si="0"/>
        <v>0</v>
      </c>
      <c r="J18" s="52"/>
    </row>
    <row r="19" spans="1:10" ht="12" customHeight="1" x14ac:dyDescent="0.2">
      <c r="A19" s="43"/>
      <c r="B19" s="56" t="s">
        <v>34</v>
      </c>
      <c r="C19" s="43"/>
      <c r="D19" s="46">
        <v>282</v>
      </c>
      <c r="E19" s="46" t="s">
        <v>28</v>
      </c>
      <c r="F19" s="57">
        <f>ROUND(-'Page 7.12'!F43/2,0)</f>
        <v>355681</v>
      </c>
      <c r="G19" s="46" t="s">
        <v>1</v>
      </c>
      <c r="H19" s="48" t="s">
        <v>20</v>
      </c>
      <c r="I19" s="47">
        <f t="shared" si="0"/>
        <v>0</v>
      </c>
      <c r="J19" s="52"/>
    </row>
    <row r="20" spans="1:10" ht="12" customHeight="1" x14ac:dyDescent="0.2">
      <c r="A20" s="43"/>
      <c r="B20" s="56" t="s">
        <v>34</v>
      </c>
      <c r="C20" s="43"/>
      <c r="D20" s="46">
        <v>282</v>
      </c>
      <c r="E20" s="46" t="s">
        <v>28</v>
      </c>
      <c r="F20" s="57">
        <f>ROUND(-'Page 7.12'!F44/2,0)</f>
        <v>491165</v>
      </c>
      <c r="G20" s="46" t="s">
        <v>0</v>
      </c>
      <c r="H20" s="48" t="s">
        <v>20</v>
      </c>
      <c r="I20" s="47">
        <f t="shared" si="0"/>
        <v>0</v>
      </c>
      <c r="J20" s="52"/>
    </row>
    <row r="21" spans="1:10" ht="12" customHeight="1" x14ac:dyDescent="0.2">
      <c r="A21" s="43"/>
      <c r="B21" s="56" t="s">
        <v>34</v>
      </c>
      <c r="C21" s="43"/>
      <c r="D21" s="46">
        <v>282</v>
      </c>
      <c r="E21" s="46" t="s">
        <v>28</v>
      </c>
      <c r="F21" s="57">
        <f>ROUND(-'Page 7.12'!F45/2,0)</f>
        <v>13706</v>
      </c>
      <c r="G21" s="46" t="s">
        <v>3</v>
      </c>
      <c r="H21" s="48" t="s">
        <v>20</v>
      </c>
      <c r="I21" s="47">
        <f t="shared" si="0"/>
        <v>13706</v>
      </c>
      <c r="J21" s="52"/>
    </row>
    <row r="22" spans="1:10" ht="12" customHeight="1" x14ac:dyDescent="0.2">
      <c r="A22" s="43"/>
      <c r="B22" s="56" t="s">
        <v>34</v>
      </c>
      <c r="C22" s="43"/>
      <c r="D22" s="46">
        <v>282</v>
      </c>
      <c r="E22" s="46" t="s">
        <v>28</v>
      </c>
      <c r="F22" s="57">
        <f>ROUND(-'Page 7.12'!F46/2,0)</f>
        <v>-109208</v>
      </c>
      <c r="G22" s="46" t="s">
        <v>58</v>
      </c>
      <c r="H22" s="48" t="s">
        <v>20</v>
      </c>
      <c r="I22" s="47">
        <f t="shared" si="0"/>
        <v>0</v>
      </c>
      <c r="J22" s="52"/>
    </row>
    <row r="23" spans="1:10" ht="12" customHeight="1" x14ac:dyDescent="0.2">
      <c r="A23" s="43"/>
      <c r="B23" s="56" t="s">
        <v>34</v>
      </c>
      <c r="C23" s="43"/>
      <c r="D23" s="46">
        <v>282</v>
      </c>
      <c r="E23" s="46" t="s">
        <v>28</v>
      </c>
      <c r="F23" s="57">
        <f>ROUND(-'Page 7.12'!F47/2,0)</f>
        <v>248243</v>
      </c>
      <c r="G23" s="46" t="s">
        <v>16</v>
      </c>
      <c r="H23" s="48">
        <v>6.7017620954721469E-2</v>
      </c>
      <c r="I23" s="47">
        <f t="shared" si="0"/>
        <v>16636.655278662922</v>
      </c>
      <c r="J23" s="52"/>
    </row>
    <row r="24" spans="1:10" ht="12" customHeight="1" x14ac:dyDescent="0.2">
      <c r="A24" s="43"/>
      <c r="B24" s="56" t="s">
        <v>34</v>
      </c>
      <c r="C24" s="43"/>
      <c r="D24" s="46">
        <v>282</v>
      </c>
      <c r="E24" s="46" t="s">
        <v>28</v>
      </c>
      <c r="F24" s="57">
        <f>ROUND(-'Page 7.12'!F48/2,0)</f>
        <v>928</v>
      </c>
      <c r="G24" s="46" t="s">
        <v>17</v>
      </c>
      <c r="H24" s="48">
        <v>6.9360885492844845E-2</v>
      </c>
      <c r="I24" s="47">
        <f t="shared" si="0"/>
        <v>64.36690173736001</v>
      </c>
      <c r="J24" s="52"/>
    </row>
    <row r="25" spans="1:10" ht="12" customHeight="1" x14ac:dyDescent="0.2">
      <c r="A25" s="43"/>
      <c r="B25" s="56" t="s">
        <v>34</v>
      </c>
      <c r="C25" s="43"/>
      <c r="D25" s="46">
        <v>282</v>
      </c>
      <c r="E25" s="46" t="s">
        <v>28</v>
      </c>
      <c r="F25" s="57">
        <f>ROUND(-'Page 7.12'!F49/2,0)</f>
        <v>1467</v>
      </c>
      <c r="G25" s="46" t="s">
        <v>26</v>
      </c>
      <c r="H25" s="48">
        <v>0</v>
      </c>
      <c r="I25" s="47">
        <f t="shared" si="0"/>
        <v>0</v>
      </c>
      <c r="J25" s="52"/>
    </row>
    <row r="26" spans="1:10" ht="12" customHeight="1" x14ac:dyDescent="0.2">
      <c r="A26" s="43"/>
      <c r="B26" s="56" t="s">
        <v>34</v>
      </c>
      <c r="C26" s="43"/>
      <c r="D26" s="46">
        <v>282</v>
      </c>
      <c r="E26" s="46" t="s">
        <v>28</v>
      </c>
      <c r="F26" s="57">
        <f>ROUND(-'Page 7.12'!F50/2,0)</f>
        <v>244794</v>
      </c>
      <c r="G26" s="46" t="s">
        <v>15</v>
      </c>
      <c r="H26" s="48">
        <v>7.8111041399714837E-2</v>
      </c>
      <c r="I26" s="47">
        <f t="shared" si="0"/>
        <v>19121.114268401794</v>
      </c>
      <c r="J26" s="52"/>
    </row>
    <row r="27" spans="1:10" ht="12" customHeight="1" x14ac:dyDescent="0.2">
      <c r="A27" s="43"/>
      <c r="B27" s="56" t="s">
        <v>44</v>
      </c>
      <c r="C27" s="43"/>
      <c r="D27" s="46">
        <v>282</v>
      </c>
      <c r="E27" s="46" t="s">
        <v>28</v>
      </c>
      <c r="F27" s="57">
        <f>ROUND(-'Page 7.12'!F51/2,0)</f>
        <v>-4908205</v>
      </c>
      <c r="G27" s="46" t="s">
        <v>25</v>
      </c>
      <c r="H27" s="48">
        <v>0.21577192756641544</v>
      </c>
      <c r="I27" s="47">
        <f t="shared" si="0"/>
        <v>-1059052.8537411182</v>
      </c>
      <c r="J27" s="52"/>
    </row>
    <row r="28" spans="1:10" ht="12" customHeight="1" x14ac:dyDescent="0.2">
      <c r="A28" s="43"/>
      <c r="B28" s="56"/>
      <c r="C28" s="43"/>
      <c r="D28" s="46"/>
      <c r="E28" s="46"/>
      <c r="F28" s="58">
        <f>SUM(F10:F27)</f>
        <v>20347191</v>
      </c>
      <c r="G28" s="46"/>
      <c r="H28" s="49"/>
      <c r="I28" s="58">
        <f>SUM(I10:I27)</f>
        <v>-473657.07712847146</v>
      </c>
      <c r="J28" s="52"/>
    </row>
    <row r="29" spans="1:10" ht="12" customHeight="1" x14ac:dyDescent="0.2">
      <c r="A29" s="43"/>
      <c r="B29" s="56"/>
      <c r="C29" s="43"/>
      <c r="D29" s="46"/>
      <c r="E29" s="46"/>
      <c r="F29" s="57"/>
      <c r="G29" s="46"/>
      <c r="H29" s="49"/>
      <c r="I29" s="46"/>
      <c r="J29" s="52"/>
    </row>
    <row r="30" spans="1:10" ht="12" customHeight="1" x14ac:dyDescent="0.2">
      <c r="A30" s="43"/>
      <c r="B30" s="74" t="s">
        <v>50</v>
      </c>
      <c r="C30" s="43"/>
      <c r="D30" s="46"/>
      <c r="E30" s="46"/>
      <c r="F30" s="57"/>
      <c r="G30" s="46"/>
      <c r="H30" s="49"/>
      <c r="I30" s="46"/>
      <c r="J30" s="52"/>
    </row>
    <row r="31" spans="1:10" ht="12" customHeight="1" x14ac:dyDescent="0.2">
      <c r="A31" s="43"/>
      <c r="B31" s="56" t="s">
        <v>36</v>
      </c>
      <c r="C31" s="43"/>
      <c r="D31" s="46" t="s">
        <v>19</v>
      </c>
      <c r="E31" s="46" t="s">
        <v>28</v>
      </c>
      <c r="F31" s="57">
        <v>-180778618.89485991</v>
      </c>
      <c r="G31" s="46" t="s">
        <v>18</v>
      </c>
      <c r="H31" s="48">
        <v>6.7702726582684086E-2</v>
      </c>
      <c r="I31" s="47">
        <f t="shared" ref="I31:I35" si="1">IF(H31="Situs",IF(G31="WA",F31,0),H31*F31)</f>
        <v>-12239205.407033948</v>
      </c>
      <c r="J31" s="52"/>
    </row>
    <row r="32" spans="1:10" ht="12" customHeight="1" x14ac:dyDescent="0.2">
      <c r="A32" s="43"/>
      <c r="B32" s="56" t="s">
        <v>36</v>
      </c>
      <c r="C32" s="43"/>
      <c r="D32" s="46" t="s">
        <v>27</v>
      </c>
      <c r="E32" s="46" t="s">
        <v>28</v>
      </c>
      <c r="F32" s="57">
        <v>278447609</v>
      </c>
      <c r="G32" s="46" t="s">
        <v>21</v>
      </c>
      <c r="H32" s="48">
        <v>6.4357257992723779E-2</v>
      </c>
      <c r="I32" s="47">
        <f t="shared" si="1"/>
        <v>17920124.609870076</v>
      </c>
      <c r="J32" s="52"/>
    </row>
    <row r="33" spans="1:10" ht="12" customHeight="1" x14ac:dyDescent="0.2">
      <c r="A33" s="43"/>
      <c r="B33" s="56" t="s">
        <v>47</v>
      </c>
      <c r="C33" s="43"/>
      <c r="D33" s="46">
        <v>41110</v>
      </c>
      <c r="E33" s="46" t="s">
        <v>28</v>
      </c>
      <c r="F33" s="57">
        <f>ROUND(-F31*0.245866,0)</f>
        <v>44447316</v>
      </c>
      <c r="G33" s="46" t="s">
        <v>18</v>
      </c>
      <c r="H33" s="48">
        <v>6.7702726582684086E-2</v>
      </c>
      <c r="I33" s="47">
        <f t="shared" si="1"/>
        <v>3009204.4824821595</v>
      </c>
      <c r="J33" s="52"/>
    </row>
    <row r="34" spans="1:10" ht="12" customHeight="1" x14ac:dyDescent="0.2">
      <c r="A34" s="43"/>
      <c r="B34" s="56" t="s">
        <v>47</v>
      </c>
      <c r="C34" s="43"/>
      <c r="D34" s="46">
        <v>41010</v>
      </c>
      <c r="E34" s="46" t="s">
        <v>28</v>
      </c>
      <c r="F34" s="57">
        <f>ROUND(+F32*0.245866,0)</f>
        <v>68460800</v>
      </c>
      <c r="G34" s="46" t="s">
        <v>21</v>
      </c>
      <c r="H34" s="48">
        <v>6.4357257992723779E-2</v>
      </c>
      <c r="I34" s="47">
        <f t="shared" si="1"/>
        <v>4405949.3679882642</v>
      </c>
      <c r="J34" s="52"/>
    </row>
    <row r="35" spans="1:10" ht="12" customHeight="1" x14ac:dyDescent="0.2">
      <c r="A35" s="43"/>
      <c r="B35" s="56" t="s">
        <v>47</v>
      </c>
      <c r="C35" s="43"/>
      <c r="D35" s="46">
        <v>41110</v>
      </c>
      <c r="E35" s="46" t="s">
        <v>28</v>
      </c>
      <c r="F35" s="57">
        <v>1652647</v>
      </c>
      <c r="G35" s="46" t="s">
        <v>3</v>
      </c>
      <c r="H35" s="48" t="s">
        <v>20</v>
      </c>
      <c r="I35" s="47">
        <f t="shared" si="1"/>
        <v>1652647</v>
      </c>
      <c r="J35" s="52"/>
    </row>
    <row r="36" spans="1:10" ht="12" customHeight="1" x14ac:dyDescent="0.2">
      <c r="A36" s="43"/>
      <c r="B36" s="56"/>
      <c r="C36" s="43"/>
      <c r="D36" s="46"/>
      <c r="E36" s="46"/>
      <c r="F36" s="57"/>
      <c r="G36" s="46"/>
      <c r="H36" s="46"/>
      <c r="I36" s="46"/>
      <c r="J36" s="52"/>
    </row>
    <row r="37" spans="1:10" ht="12" customHeight="1" x14ac:dyDescent="0.2">
      <c r="A37" s="43"/>
      <c r="B37" s="56"/>
      <c r="C37" s="43"/>
      <c r="D37" s="46"/>
      <c r="E37" s="46"/>
      <c r="F37" s="57"/>
      <c r="G37" s="46"/>
      <c r="H37" s="46"/>
      <c r="I37" s="46"/>
      <c r="J37" s="52"/>
    </row>
    <row r="38" spans="1:10" ht="12" customHeight="1" x14ac:dyDescent="0.2">
      <c r="A38" s="43"/>
      <c r="B38" s="56"/>
      <c r="C38" s="43"/>
      <c r="D38" s="46"/>
      <c r="E38" s="46"/>
      <c r="F38" s="57"/>
      <c r="G38" s="46"/>
      <c r="H38" s="46"/>
      <c r="I38" s="46"/>
      <c r="J38" s="52"/>
    </row>
    <row r="39" spans="1:10" ht="12" customHeight="1" x14ac:dyDescent="0.2">
      <c r="A39" s="43"/>
      <c r="B39" s="56"/>
      <c r="C39" s="43"/>
      <c r="D39" s="46"/>
      <c r="E39" s="46"/>
      <c r="F39" s="57"/>
      <c r="G39" s="46"/>
      <c r="H39" s="46"/>
      <c r="I39" s="46"/>
      <c r="J39" s="52"/>
    </row>
    <row r="40" spans="1:10" ht="12" customHeight="1" x14ac:dyDescent="0.2">
      <c r="A40" s="43"/>
      <c r="B40" s="56"/>
      <c r="C40" s="43"/>
      <c r="D40" s="46"/>
      <c r="E40" s="46"/>
      <c r="F40" s="57"/>
      <c r="G40" s="46"/>
      <c r="H40" s="46"/>
      <c r="I40" s="46"/>
      <c r="J40" s="52"/>
    </row>
    <row r="41" spans="1:10" ht="12" customHeight="1" x14ac:dyDescent="0.2">
      <c r="A41" s="43"/>
      <c r="B41" s="56"/>
      <c r="C41" s="43"/>
      <c r="D41" s="46"/>
      <c r="E41" s="46"/>
      <c r="F41" s="57"/>
      <c r="G41" s="46"/>
      <c r="H41" s="46"/>
      <c r="I41" s="46"/>
      <c r="J41" s="52"/>
    </row>
    <row r="42" spans="1:10" ht="12" customHeight="1" x14ac:dyDescent="0.2">
      <c r="A42" s="43"/>
      <c r="B42" s="56"/>
      <c r="C42" s="43"/>
      <c r="D42" s="46"/>
      <c r="E42" s="46"/>
      <c r="F42" s="57"/>
      <c r="G42" s="46"/>
      <c r="H42" s="46"/>
      <c r="I42" s="46"/>
      <c r="J42" s="52"/>
    </row>
    <row r="43" spans="1:10" ht="12" customHeight="1" x14ac:dyDescent="0.2">
      <c r="A43" s="43"/>
      <c r="B43" s="56"/>
      <c r="C43" s="43"/>
      <c r="D43" s="46"/>
      <c r="E43" s="46"/>
      <c r="F43" s="57"/>
      <c r="G43" s="46"/>
      <c r="H43" s="46"/>
      <c r="I43" s="46"/>
      <c r="J43" s="52"/>
    </row>
    <row r="44" spans="1:10" ht="12" customHeight="1" x14ac:dyDescent="0.2">
      <c r="A44" s="43"/>
      <c r="B44" s="44"/>
      <c r="C44" s="45"/>
      <c r="D44" s="46"/>
      <c r="E44" s="46"/>
      <c r="F44" s="47"/>
      <c r="G44" s="46"/>
      <c r="H44" s="46"/>
      <c r="I44" s="46"/>
      <c r="J44" s="46"/>
    </row>
    <row r="45" spans="1:10" ht="12" customHeight="1" x14ac:dyDescent="0.2">
      <c r="A45" s="43"/>
      <c r="B45" s="36"/>
      <c r="G45" s="46"/>
      <c r="H45" s="75"/>
      <c r="I45" s="51"/>
      <c r="J45" s="52"/>
    </row>
    <row r="46" spans="1:10" ht="12" customHeight="1" x14ac:dyDescent="0.2">
      <c r="A46" s="43"/>
      <c r="E46" s="46"/>
      <c r="F46" s="53"/>
      <c r="G46" s="46"/>
      <c r="H46" s="73"/>
      <c r="I46" s="47"/>
      <c r="J46" s="52"/>
    </row>
    <row r="47" spans="1:10" ht="12" customHeight="1" x14ac:dyDescent="0.2">
      <c r="A47" s="43"/>
      <c r="E47" s="46"/>
      <c r="F47" s="53"/>
      <c r="G47" s="46"/>
      <c r="H47" s="73"/>
      <c r="I47" s="47"/>
      <c r="J47" s="52"/>
    </row>
    <row r="48" spans="1:10" ht="12" customHeight="1" x14ac:dyDescent="0.2">
      <c r="A48" s="43"/>
      <c r="B48" s="76"/>
      <c r="C48" s="45"/>
      <c r="D48" s="46"/>
      <c r="E48" s="46"/>
      <c r="F48" s="46"/>
      <c r="G48" s="46"/>
      <c r="H48" s="46"/>
      <c r="I48" s="46"/>
      <c r="J48" s="52"/>
    </row>
    <row r="49" spans="1:10" ht="12" customHeight="1" thickBot="1" x14ac:dyDescent="0.25">
      <c r="A49" s="43"/>
      <c r="B49" s="77" t="s">
        <v>14</v>
      </c>
      <c r="C49" s="43"/>
      <c r="D49" s="46"/>
      <c r="E49" s="46"/>
      <c r="F49" s="46"/>
      <c r="G49" s="46"/>
      <c r="H49" s="46"/>
      <c r="I49" s="46"/>
      <c r="J49" s="52"/>
    </row>
    <row r="50" spans="1:10" ht="12" customHeight="1" x14ac:dyDescent="0.2">
      <c r="A50" s="78"/>
      <c r="B50" s="87" t="s">
        <v>62</v>
      </c>
      <c r="C50" s="87"/>
      <c r="D50" s="87"/>
      <c r="E50" s="87"/>
      <c r="F50" s="87"/>
      <c r="G50" s="87"/>
      <c r="H50" s="87"/>
      <c r="I50" s="87"/>
      <c r="J50" s="88"/>
    </row>
    <row r="51" spans="1:10" ht="12" customHeight="1" x14ac:dyDescent="0.2">
      <c r="A51" s="79"/>
      <c r="B51" s="89"/>
      <c r="C51" s="89"/>
      <c r="D51" s="89"/>
      <c r="E51" s="89"/>
      <c r="F51" s="89"/>
      <c r="G51" s="89"/>
      <c r="H51" s="89"/>
      <c r="I51" s="89"/>
      <c r="J51" s="90"/>
    </row>
    <row r="52" spans="1:10" ht="12" customHeight="1" x14ac:dyDescent="0.2">
      <c r="A52" s="79"/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" customHeight="1" x14ac:dyDescent="0.2">
      <c r="A53" s="79"/>
      <c r="B53" s="89"/>
      <c r="C53" s="89"/>
      <c r="D53" s="89"/>
      <c r="E53" s="89"/>
      <c r="F53" s="89"/>
      <c r="G53" s="89"/>
      <c r="H53" s="89"/>
      <c r="I53" s="89"/>
      <c r="J53" s="90"/>
    </row>
    <row r="54" spans="1:10" ht="12" customHeight="1" x14ac:dyDescent="0.2">
      <c r="A54" s="79"/>
      <c r="B54" s="89"/>
      <c r="C54" s="89"/>
      <c r="D54" s="89"/>
      <c r="E54" s="89"/>
      <c r="F54" s="89"/>
      <c r="G54" s="89"/>
      <c r="H54" s="89"/>
      <c r="I54" s="89"/>
      <c r="J54" s="90"/>
    </row>
    <row r="55" spans="1:10" ht="12" customHeight="1" x14ac:dyDescent="0.2">
      <c r="A55" s="79"/>
      <c r="B55" s="89"/>
      <c r="C55" s="89"/>
      <c r="D55" s="89"/>
      <c r="E55" s="89"/>
      <c r="F55" s="89"/>
      <c r="G55" s="89"/>
      <c r="H55" s="89"/>
      <c r="I55" s="89"/>
      <c r="J55" s="90"/>
    </row>
    <row r="56" spans="1:10" ht="12" customHeight="1" x14ac:dyDescent="0.2">
      <c r="A56" s="79"/>
      <c r="B56" s="89"/>
      <c r="C56" s="89"/>
      <c r="D56" s="89"/>
      <c r="E56" s="89"/>
      <c r="F56" s="89"/>
      <c r="G56" s="89"/>
      <c r="H56" s="89"/>
      <c r="I56" s="89"/>
      <c r="J56" s="90"/>
    </row>
    <row r="57" spans="1:10" ht="12" customHeight="1" x14ac:dyDescent="0.2">
      <c r="A57" s="79"/>
      <c r="B57" s="89"/>
      <c r="C57" s="89"/>
      <c r="D57" s="89"/>
      <c r="E57" s="89"/>
      <c r="F57" s="89"/>
      <c r="G57" s="89"/>
      <c r="H57" s="89"/>
      <c r="I57" s="89"/>
      <c r="J57" s="90"/>
    </row>
    <row r="58" spans="1:10" ht="12" customHeight="1" thickBot="1" x14ac:dyDescent="0.25">
      <c r="A58" s="80"/>
      <c r="B58" s="91"/>
      <c r="C58" s="91"/>
      <c r="D58" s="91"/>
      <c r="E58" s="91"/>
      <c r="F58" s="91"/>
      <c r="G58" s="91"/>
      <c r="H58" s="91"/>
      <c r="I58" s="91"/>
      <c r="J58" s="92"/>
    </row>
  </sheetData>
  <mergeCells count="1">
    <mergeCell ref="B50:J58"/>
  </mergeCells>
  <conditionalFormatting sqref="J1">
    <cfRule type="cellIs" dxfId="1" priority="3" stopIfTrue="1" operator="equal">
      <formula>"x.x"</formula>
    </cfRule>
  </conditionalFormatting>
  <conditionalFormatting sqref="B10:B43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9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view="pageBreakPreview" zoomScale="85" zoomScaleNormal="85" zoomScaleSheetLayoutView="85" workbookViewId="0">
      <selection activeCell="A5" sqref="A5"/>
    </sheetView>
  </sheetViews>
  <sheetFormatPr defaultColWidth="9.140625" defaultRowHeight="12.75" x14ac:dyDescent="0.2"/>
  <cols>
    <col min="1" max="1" width="9.140625" style="1"/>
    <col min="2" max="2" width="16" style="1" bestFit="1" customWidth="1"/>
    <col min="3" max="3" width="9.140625" style="1"/>
    <col min="4" max="4" width="11.28515625" style="1" bestFit="1" customWidth="1"/>
    <col min="5" max="5" width="10.28515625" style="1" bestFit="1" customWidth="1"/>
    <col min="6" max="6" width="13.140625" style="1" bestFit="1" customWidth="1"/>
    <col min="7" max="7" width="10.5703125" style="1" bestFit="1" customWidth="1"/>
    <col min="8" max="16384" width="9.140625" style="1"/>
  </cols>
  <sheetData>
    <row r="1" spans="1:6" x14ac:dyDescent="0.2">
      <c r="A1" s="36" t="s">
        <v>22</v>
      </c>
    </row>
    <row r="2" spans="1:6" x14ac:dyDescent="0.2">
      <c r="A2" s="36" t="s">
        <v>59</v>
      </c>
    </row>
    <row r="3" spans="1:6" x14ac:dyDescent="0.2">
      <c r="A3" s="36" t="s">
        <v>57</v>
      </c>
    </row>
    <row r="4" spans="1:6" x14ac:dyDescent="0.2">
      <c r="A4" s="36" t="s">
        <v>32</v>
      </c>
    </row>
    <row r="5" spans="1:6" x14ac:dyDescent="0.2">
      <c r="A5" s="29"/>
    </row>
    <row r="7" spans="1:6" x14ac:dyDescent="0.2">
      <c r="B7" s="5" t="s">
        <v>33</v>
      </c>
      <c r="C7" s="30" t="s">
        <v>30</v>
      </c>
      <c r="D7" s="30" t="s">
        <v>31</v>
      </c>
      <c r="E7" s="31"/>
      <c r="F7" s="7" t="s">
        <v>29</v>
      </c>
    </row>
    <row r="8" spans="1:6" x14ac:dyDescent="0.2">
      <c r="B8" s="13">
        <v>43800</v>
      </c>
      <c r="C8" s="9">
        <v>0</v>
      </c>
      <c r="D8" s="9">
        <v>-147551.41999999998</v>
      </c>
      <c r="E8" s="4"/>
      <c r="F8" s="12">
        <v>-5938028.2400000058</v>
      </c>
    </row>
    <row r="9" spans="1:6" x14ac:dyDescent="0.2">
      <c r="B9" s="13">
        <v>43831</v>
      </c>
      <c r="C9" s="9">
        <v>0</v>
      </c>
      <c r="D9" s="9">
        <v>-147551.41999999998</v>
      </c>
      <c r="E9" s="4"/>
      <c r="F9" s="12">
        <v>-6085579.6600000057</v>
      </c>
    </row>
    <row r="10" spans="1:6" x14ac:dyDescent="0.2">
      <c r="B10" s="13">
        <v>43862</v>
      </c>
      <c r="C10" s="9">
        <v>0</v>
      </c>
      <c r="D10" s="9">
        <v>-147551.41999999998</v>
      </c>
      <c r="E10" s="4"/>
      <c r="F10" s="12">
        <v>-6233131.0800000057</v>
      </c>
    </row>
    <row r="11" spans="1:6" x14ac:dyDescent="0.2">
      <c r="B11" s="13">
        <v>43891</v>
      </c>
      <c r="C11" s="9">
        <v>0</v>
      </c>
      <c r="D11" s="9">
        <v>-147551.41999999998</v>
      </c>
      <c r="E11" s="4"/>
      <c r="F11" s="12">
        <v>-6380682.5000000056</v>
      </c>
    </row>
    <row r="12" spans="1:6" x14ac:dyDescent="0.2">
      <c r="B12" s="13">
        <v>43922</v>
      </c>
      <c r="C12" s="9">
        <v>0</v>
      </c>
      <c r="D12" s="9">
        <v>-147551.41999999998</v>
      </c>
      <c r="E12" s="4"/>
      <c r="F12" s="12">
        <v>-6528233.9200000055</v>
      </c>
    </row>
    <row r="13" spans="1:6" x14ac:dyDescent="0.2">
      <c r="B13" s="13">
        <v>43952</v>
      </c>
      <c r="C13" s="9">
        <v>0</v>
      </c>
      <c r="D13" s="9">
        <v>-147551.41999999998</v>
      </c>
      <c r="E13" s="4"/>
      <c r="F13" s="12">
        <v>-6675785.3400000054</v>
      </c>
    </row>
    <row r="14" spans="1:6" x14ac:dyDescent="0.2">
      <c r="B14" s="13">
        <v>43983</v>
      </c>
      <c r="C14" s="9">
        <v>0</v>
      </c>
      <c r="D14" s="9">
        <v>-147551.41999999998</v>
      </c>
      <c r="E14" s="4"/>
      <c r="F14" s="12">
        <v>-6823336.7600000054</v>
      </c>
    </row>
    <row r="15" spans="1:6" x14ac:dyDescent="0.2">
      <c r="B15" s="13">
        <v>44013</v>
      </c>
      <c r="C15" s="9">
        <v>0</v>
      </c>
      <c r="D15" s="9">
        <v>-147551.41999999998</v>
      </c>
      <c r="E15" s="4"/>
      <c r="F15" s="12">
        <v>-6970888.1800000053</v>
      </c>
    </row>
    <row r="16" spans="1:6" x14ac:dyDescent="0.2">
      <c r="B16" s="13">
        <v>44044</v>
      </c>
      <c r="C16" s="9">
        <v>0</v>
      </c>
      <c r="D16" s="9">
        <v>-147551.41999999998</v>
      </c>
      <c r="E16" s="4"/>
      <c r="F16" s="12">
        <v>-7118439.6000000052</v>
      </c>
    </row>
    <row r="17" spans="2:6" x14ac:dyDescent="0.2">
      <c r="B17" s="13">
        <v>44075</v>
      </c>
      <c r="C17" s="9">
        <v>0</v>
      </c>
      <c r="D17" s="9">
        <v>-147551.41999999998</v>
      </c>
      <c r="E17" s="4"/>
      <c r="F17" s="12">
        <v>-7265991.0200000051</v>
      </c>
    </row>
    <row r="18" spans="2:6" x14ac:dyDescent="0.2">
      <c r="B18" s="13">
        <v>44105</v>
      </c>
      <c r="C18" s="9">
        <v>0</v>
      </c>
      <c r="D18" s="9">
        <v>-147551.41999999998</v>
      </c>
      <c r="E18" s="4"/>
      <c r="F18" s="12">
        <v>-7413542.4400000051</v>
      </c>
    </row>
    <row r="19" spans="2:6" x14ac:dyDescent="0.2">
      <c r="B19" s="13">
        <v>44136</v>
      </c>
      <c r="C19" s="9">
        <v>0</v>
      </c>
      <c r="D19" s="9">
        <v>-147551.41999999998</v>
      </c>
      <c r="E19" s="4"/>
      <c r="F19" s="12">
        <v>-7561093.860000005</v>
      </c>
    </row>
    <row r="20" spans="2:6" x14ac:dyDescent="0.2">
      <c r="B20" s="13">
        <v>44166</v>
      </c>
      <c r="C20" s="9">
        <v>0</v>
      </c>
      <c r="D20" s="9">
        <v>-147551.41999999998</v>
      </c>
      <c r="E20" s="4"/>
      <c r="F20" s="15">
        <v>-7708645.2800000058</v>
      </c>
    </row>
    <row r="21" spans="2:6" x14ac:dyDescent="0.2">
      <c r="B21" s="16"/>
      <c r="C21" s="17"/>
      <c r="D21" s="17" t="s">
        <v>52</v>
      </c>
      <c r="E21" s="4"/>
      <c r="F21" s="32" t="s">
        <v>52</v>
      </c>
    </row>
    <row r="22" spans="2:6" x14ac:dyDescent="0.2">
      <c r="B22" s="18"/>
      <c r="C22" s="19"/>
      <c r="D22" s="19"/>
      <c r="E22" s="19"/>
      <c r="F22" s="20"/>
    </row>
    <row r="23" spans="2:6" ht="13.9" customHeight="1" x14ac:dyDescent="0.2">
      <c r="B23" s="5" t="s">
        <v>33</v>
      </c>
      <c r="C23" s="6" t="s">
        <v>30</v>
      </c>
      <c r="D23" s="6" t="s">
        <v>31</v>
      </c>
      <c r="E23" s="6"/>
      <c r="F23" s="7" t="s">
        <v>29</v>
      </c>
    </row>
    <row r="24" spans="2:6" ht="20.25" customHeight="1" x14ac:dyDescent="0.2">
      <c r="B24" s="21"/>
      <c r="C24" s="22"/>
      <c r="D24" s="22"/>
      <c r="E24" s="22"/>
      <c r="F24" s="23"/>
    </row>
    <row r="25" spans="2:6" ht="20.25" customHeight="1" x14ac:dyDescent="0.2">
      <c r="B25" s="8">
        <v>44197</v>
      </c>
      <c r="C25" s="10">
        <v>0</v>
      </c>
      <c r="D25" s="10">
        <v>-12166.539999999999</v>
      </c>
      <c r="E25" s="10"/>
      <c r="F25" s="11">
        <v>-7720811.8200000059</v>
      </c>
    </row>
    <row r="26" spans="2:6" x14ac:dyDescent="0.2">
      <c r="B26" s="24">
        <v>44228</v>
      </c>
      <c r="C26" s="10">
        <v>0</v>
      </c>
      <c r="D26" s="10">
        <v>-12166.539999999999</v>
      </c>
      <c r="E26" s="10"/>
      <c r="F26" s="11">
        <v>-7732978.3600000059</v>
      </c>
    </row>
    <row r="27" spans="2:6" x14ac:dyDescent="0.2">
      <c r="B27" s="24">
        <v>44256</v>
      </c>
      <c r="C27" s="10">
        <v>0</v>
      </c>
      <c r="D27" s="10">
        <v>-12166.539999999999</v>
      </c>
      <c r="E27" s="10"/>
      <c r="F27" s="11">
        <v>-7745144.900000006</v>
      </c>
    </row>
    <row r="28" spans="2:6" x14ac:dyDescent="0.2">
      <c r="B28" s="24">
        <v>44287</v>
      </c>
      <c r="C28" s="10">
        <v>0</v>
      </c>
      <c r="D28" s="10">
        <v>-12166.539999999999</v>
      </c>
      <c r="E28" s="10"/>
      <c r="F28" s="11">
        <v>-7757311.440000006</v>
      </c>
    </row>
    <row r="29" spans="2:6" x14ac:dyDescent="0.2">
      <c r="B29" s="24">
        <v>44317</v>
      </c>
      <c r="C29" s="10">
        <v>0</v>
      </c>
      <c r="D29" s="10">
        <v>-12166.539999999999</v>
      </c>
      <c r="E29" s="10"/>
      <c r="F29" s="11">
        <v>-7769477.980000006</v>
      </c>
    </row>
    <row r="30" spans="2:6" x14ac:dyDescent="0.2">
      <c r="B30" s="24">
        <v>44348</v>
      </c>
      <c r="C30" s="10">
        <v>0</v>
      </c>
      <c r="D30" s="10">
        <v>-12166.539999999999</v>
      </c>
      <c r="E30" s="10"/>
      <c r="F30" s="11">
        <v>-7781644.5200000061</v>
      </c>
    </row>
    <row r="31" spans="2:6" x14ac:dyDescent="0.2">
      <c r="B31" s="24">
        <v>44378</v>
      </c>
      <c r="C31" s="10">
        <v>0</v>
      </c>
      <c r="D31" s="10">
        <v>-12166.539999999999</v>
      </c>
      <c r="E31" s="10"/>
      <c r="F31" s="11">
        <v>-7793811.0600000061</v>
      </c>
    </row>
    <row r="32" spans="2:6" x14ac:dyDescent="0.2">
      <c r="B32" s="24">
        <v>44409</v>
      </c>
      <c r="C32" s="10">
        <v>0</v>
      </c>
      <c r="D32" s="10">
        <v>-12166.539999999999</v>
      </c>
      <c r="E32" s="10"/>
      <c r="F32" s="11">
        <v>-7805977.6000000061</v>
      </c>
    </row>
    <row r="33" spans="2:6" x14ac:dyDescent="0.2">
      <c r="B33" s="24">
        <v>44440</v>
      </c>
      <c r="C33" s="10">
        <v>0</v>
      </c>
      <c r="D33" s="10">
        <v>-12166.539999999999</v>
      </c>
      <c r="E33" s="10"/>
      <c r="F33" s="11">
        <v>-7818144.1400000062</v>
      </c>
    </row>
    <row r="34" spans="2:6" x14ac:dyDescent="0.2">
      <c r="B34" s="24">
        <v>44470</v>
      </c>
      <c r="C34" s="10">
        <v>0</v>
      </c>
      <c r="D34" s="10">
        <v>-12166.539999999999</v>
      </c>
      <c r="E34" s="10"/>
      <c r="F34" s="11">
        <v>-7830310.6800000062</v>
      </c>
    </row>
    <row r="35" spans="2:6" x14ac:dyDescent="0.2">
      <c r="B35" s="24">
        <v>44501</v>
      </c>
      <c r="C35" s="10">
        <v>0</v>
      </c>
      <c r="D35" s="10">
        <v>-12166.539999999999</v>
      </c>
      <c r="E35" s="10"/>
      <c r="F35" s="11">
        <v>-7842477.2200000063</v>
      </c>
    </row>
    <row r="36" spans="2:6" ht="13.5" customHeight="1" x14ac:dyDescent="0.2">
      <c r="B36" s="24">
        <v>44531</v>
      </c>
      <c r="C36" s="10">
        <v>0</v>
      </c>
      <c r="D36" s="10">
        <v>-12166.539999999999</v>
      </c>
      <c r="E36" s="10"/>
      <c r="F36" s="11">
        <v>-7854643.7600000063</v>
      </c>
    </row>
    <row r="37" spans="2:6" x14ac:dyDescent="0.2">
      <c r="B37" s="18"/>
      <c r="C37" s="19"/>
      <c r="D37" s="33" t="s">
        <v>52</v>
      </c>
      <c r="E37" s="25"/>
      <c r="F37" s="32" t="s">
        <v>52</v>
      </c>
    </row>
    <row r="38" spans="2:6" x14ac:dyDescent="0.2">
      <c r="B38" s="5" t="s">
        <v>33</v>
      </c>
      <c r="C38" s="30" t="s">
        <v>30</v>
      </c>
      <c r="D38" s="30" t="s">
        <v>31</v>
      </c>
      <c r="E38" s="30"/>
      <c r="F38" s="7" t="s">
        <v>29</v>
      </c>
    </row>
    <row r="39" spans="2:6" x14ac:dyDescent="0.2">
      <c r="B39" s="35">
        <v>44166</v>
      </c>
      <c r="C39" s="22"/>
      <c r="D39" s="22" t="s">
        <v>19</v>
      </c>
      <c r="E39" s="22">
        <v>41110</v>
      </c>
      <c r="F39" s="28">
        <f>7559302.88000001*0.245866</f>
        <v>1858575.5618940825</v>
      </c>
    </row>
    <row r="40" spans="2:6" x14ac:dyDescent="0.2">
      <c r="B40" s="8">
        <v>44197</v>
      </c>
      <c r="C40" s="10">
        <v>0</v>
      </c>
      <c r="D40" s="10">
        <f>+D8-D25</f>
        <v>-135384.87999999998</v>
      </c>
      <c r="E40" s="10">
        <f>ROUND(-D40*0.245866,0)</f>
        <v>33287</v>
      </c>
      <c r="F40" s="11">
        <f>+F39-E40</f>
        <v>1825288.5618940825</v>
      </c>
    </row>
    <row r="41" spans="2:6" x14ac:dyDescent="0.2">
      <c r="B41" s="24">
        <v>44228</v>
      </c>
      <c r="C41" s="10">
        <v>0</v>
      </c>
      <c r="D41" s="10">
        <f t="shared" ref="D41:D51" si="0">+D9-D26</f>
        <v>-135384.87999999998</v>
      </c>
      <c r="E41" s="10">
        <f t="shared" ref="E41:E51" si="1">ROUND(-D41*0.245866,0)</f>
        <v>33287</v>
      </c>
      <c r="F41" s="11">
        <f>+F40-E41</f>
        <v>1792001.5618940825</v>
      </c>
    </row>
    <row r="42" spans="2:6" x14ac:dyDescent="0.2">
      <c r="B42" s="24">
        <v>44256</v>
      </c>
      <c r="C42" s="10">
        <v>0</v>
      </c>
      <c r="D42" s="10">
        <f t="shared" si="0"/>
        <v>-135384.87999999998</v>
      </c>
      <c r="E42" s="10">
        <f t="shared" si="1"/>
        <v>33287</v>
      </c>
      <c r="F42" s="11">
        <f t="shared" ref="F42:F51" si="2">+F41-E42</f>
        <v>1758714.5618940825</v>
      </c>
    </row>
    <row r="43" spans="2:6" x14ac:dyDescent="0.2">
      <c r="B43" s="24">
        <v>44287</v>
      </c>
      <c r="C43" s="10">
        <v>0</v>
      </c>
      <c r="D43" s="10">
        <f t="shared" si="0"/>
        <v>-135384.87999999998</v>
      </c>
      <c r="E43" s="10">
        <f t="shared" si="1"/>
        <v>33287</v>
      </c>
      <c r="F43" s="11">
        <f t="shared" si="2"/>
        <v>1725427.5618940825</v>
      </c>
    </row>
    <row r="44" spans="2:6" x14ac:dyDescent="0.2">
      <c r="B44" s="24">
        <v>44317</v>
      </c>
      <c r="C44" s="10">
        <v>0</v>
      </c>
      <c r="D44" s="10">
        <f t="shared" si="0"/>
        <v>-135384.87999999998</v>
      </c>
      <c r="E44" s="10">
        <f t="shared" si="1"/>
        <v>33287</v>
      </c>
      <c r="F44" s="11">
        <f t="shared" si="2"/>
        <v>1692140.5618940825</v>
      </c>
    </row>
    <row r="45" spans="2:6" x14ac:dyDescent="0.2">
      <c r="B45" s="24">
        <v>44348</v>
      </c>
      <c r="C45" s="10">
        <v>0</v>
      </c>
      <c r="D45" s="10">
        <f t="shared" si="0"/>
        <v>-135384.87999999998</v>
      </c>
      <c r="E45" s="10">
        <f t="shared" si="1"/>
        <v>33287</v>
      </c>
      <c r="F45" s="11">
        <f t="shared" si="2"/>
        <v>1658853.5618940825</v>
      </c>
    </row>
    <row r="46" spans="2:6" x14ac:dyDescent="0.2">
      <c r="B46" s="24">
        <v>44378</v>
      </c>
      <c r="C46" s="10">
        <v>0</v>
      </c>
      <c r="D46" s="10">
        <f t="shared" si="0"/>
        <v>-135384.87999999998</v>
      </c>
      <c r="E46" s="10">
        <f t="shared" si="1"/>
        <v>33287</v>
      </c>
      <c r="F46" s="11">
        <f t="shared" si="2"/>
        <v>1625566.5618940825</v>
      </c>
    </row>
    <row r="47" spans="2:6" x14ac:dyDescent="0.2">
      <c r="B47" s="24">
        <v>44409</v>
      </c>
      <c r="C47" s="10">
        <v>0</v>
      </c>
      <c r="D47" s="10">
        <f t="shared" si="0"/>
        <v>-135384.87999999998</v>
      </c>
      <c r="E47" s="10">
        <f t="shared" si="1"/>
        <v>33287</v>
      </c>
      <c r="F47" s="11">
        <f t="shared" si="2"/>
        <v>1592279.5618940825</v>
      </c>
    </row>
    <row r="48" spans="2:6" x14ac:dyDescent="0.2">
      <c r="B48" s="24">
        <v>44440</v>
      </c>
      <c r="C48" s="10">
        <v>0</v>
      </c>
      <c r="D48" s="10">
        <f t="shared" si="0"/>
        <v>-135384.87999999998</v>
      </c>
      <c r="E48" s="10">
        <f t="shared" si="1"/>
        <v>33287</v>
      </c>
      <c r="F48" s="11">
        <f t="shared" si="2"/>
        <v>1558992.5618940825</v>
      </c>
    </row>
    <row r="49" spans="2:7" x14ac:dyDescent="0.2">
      <c r="B49" s="24">
        <v>44470</v>
      </c>
      <c r="C49" s="10">
        <v>0</v>
      </c>
      <c r="D49" s="10">
        <f t="shared" si="0"/>
        <v>-135384.87999999998</v>
      </c>
      <c r="E49" s="10">
        <f t="shared" si="1"/>
        <v>33287</v>
      </c>
      <c r="F49" s="11">
        <f t="shared" si="2"/>
        <v>1525705.5618940825</v>
      </c>
    </row>
    <row r="50" spans="2:7" x14ac:dyDescent="0.2">
      <c r="B50" s="24">
        <v>44501</v>
      </c>
      <c r="C50" s="10">
        <v>0</v>
      </c>
      <c r="D50" s="10">
        <f t="shared" si="0"/>
        <v>-135384.87999999998</v>
      </c>
      <c r="E50" s="10">
        <f t="shared" si="1"/>
        <v>33287</v>
      </c>
      <c r="F50" s="11">
        <f t="shared" si="2"/>
        <v>1492418.5618940825</v>
      </c>
    </row>
    <row r="51" spans="2:7" x14ac:dyDescent="0.2">
      <c r="B51" s="24">
        <v>44531</v>
      </c>
      <c r="C51" s="10">
        <v>0</v>
      </c>
      <c r="D51" s="10">
        <f t="shared" si="0"/>
        <v>-135384.87999999998</v>
      </c>
      <c r="E51" s="10">
        <f t="shared" si="1"/>
        <v>33287</v>
      </c>
      <c r="F51" s="11">
        <f t="shared" si="2"/>
        <v>1459131.5618940825</v>
      </c>
      <c r="G51" s="4"/>
    </row>
    <row r="52" spans="2:7" x14ac:dyDescent="0.2">
      <c r="B52" s="18"/>
      <c r="C52" s="19"/>
      <c r="D52" s="27">
        <f>SUM(D40:D51)</f>
        <v>-1624618.5599999994</v>
      </c>
      <c r="E52" s="27">
        <f>SUM(E40:E51)</f>
        <v>399444</v>
      </c>
      <c r="F52" s="26"/>
      <c r="G52" s="14">
        <f>((F51+F39+2*SUM(F40:F50))/24)</f>
        <v>1658853.5618940818</v>
      </c>
    </row>
    <row r="53" spans="2:7" x14ac:dyDescent="0.2">
      <c r="D53" s="2" t="s">
        <v>53</v>
      </c>
      <c r="E53" s="2" t="s">
        <v>53</v>
      </c>
      <c r="G53" s="34" t="s">
        <v>53</v>
      </c>
    </row>
    <row r="54" spans="2:7" x14ac:dyDescent="0.2">
      <c r="G54" s="4"/>
    </row>
    <row r="55" spans="2:7" x14ac:dyDescent="0.2">
      <c r="G55" s="4"/>
    </row>
    <row r="67" spans="2:2" s="4" customFormat="1" x14ac:dyDescent="0.2"/>
    <row r="68" spans="2:2" s="4" customFormat="1" x14ac:dyDescent="0.2"/>
    <row r="69" spans="2:2" s="4" customFormat="1" x14ac:dyDescent="0.2"/>
    <row r="70" spans="2:2" s="4" customFormat="1" x14ac:dyDescent="0.2"/>
    <row r="71" spans="2:2" s="3" customFormat="1" x14ac:dyDescent="0.2">
      <c r="B71" s="1"/>
    </row>
    <row r="72" spans="2:2" s="3" customFormat="1" x14ac:dyDescent="0.2">
      <c r="B72" s="1"/>
    </row>
    <row r="73" spans="2:2" s="3" customFormat="1" x14ac:dyDescent="0.2">
      <c r="B73" s="1"/>
    </row>
    <row r="74" spans="2:2" s="3" customFormat="1" x14ac:dyDescent="0.2">
      <c r="B74" s="1"/>
    </row>
    <row r="75" spans="2:2" s="3" customFormat="1" x14ac:dyDescent="0.2">
      <c r="B75" s="1"/>
    </row>
    <row r="76" spans="2:2" s="3" customFormat="1" x14ac:dyDescent="0.2">
      <c r="B76" s="1"/>
    </row>
    <row r="77" spans="2:2" s="3" customFormat="1" x14ac:dyDescent="0.2">
      <c r="B77" s="1"/>
    </row>
    <row r="78" spans="2:2" s="3" customFormat="1" x14ac:dyDescent="0.2">
      <c r="B78" s="1"/>
    </row>
    <row r="79" spans="2:2" s="3" customFormat="1" x14ac:dyDescent="0.2">
      <c r="B79" s="1"/>
    </row>
    <row r="80" spans="2:2" s="3" customFormat="1" x14ac:dyDescent="0.2">
      <c r="B80" s="1"/>
    </row>
    <row r="81" spans="2:2" s="3" customFormat="1" x14ac:dyDescent="0.2">
      <c r="B81" s="1"/>
    </row>
    <row r="82" spans="2:2" s="3" customFormat="1" x14ac:dyDescent="0.2">
      <c r="B82" s="1"/>
    </row>
    <row r="83" spans="2:2" s="3" customFormat="1" x14ac:dyDescent="0.2">
      <c r="B83" s="1"/>
    </row>
    <row r="84" spans="2:2" s="3" customFormat="1" x14ac:dyDescent="0.2">
      <c r="B84" s="1"/>
    </row>
    <row r="85" spans="2:2" s="3" customFormat="1" x14ac:dyDescent="0.2">
      <c r="B85" s="1"/>
    </row>
    <row r="86" spans="2:2" s="3" customFormat="1" x14ac:dyDescent="0.2">
      <c r="B86" s="1"/>
    </row>
  </sheetData>
  <printOptions horizontalCentered="1"/>
  <pageMargins left="0.7" right="0.7" top="0.75" bottom="0.75" header="0.3" footer="0.3"/>
  <pageSetup orientation="portrait" r:id="rId1"/>
  <headerFooter alignWithMargins="0">
    <oddFooter>&amp;CPage 7.12.2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6B3798-98B1-4ADC-9D71-B48A2AA566D3}"/>
</file>

<file path=customXml/itemProps2.xml><?xml version="1.0" encoding="utf-8"?>
<ds:datastoreItem xmlns:ds="http://schemas.openxmlformats.org/officeDocument/2006/customXml" ds:itemID="{0CD3EEE2-4D86-44F1-BBB4-ED04973D9782}"/>
</file>

<file path=customXml/itemProps3.xml><?xml version="1.0" encoding="utf-8"?>
<ds:datastoreItem xmlns:ds="http://schemas.openxmlformats.org/officeDocument/2006/customXml" ds:itemID="{5327A22C-F9F3-4CA5-9816-9371321E06C9}"/>
</file>

<file path=customXml/itemProps4.xml><?xml version="1.0" encoding="utf-8"?>
<ds:datastoreItem xmlns:ds="http://schemas.openxmlformats.org/officeDocument/2006/customXml" ds:itemID="{E0035F23-310A-4D1B-A4E1-81542484C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7.12</vt:lpstr>
      <vt:lpstr>Page 7.12.1</vt:lpstr>
      <vt:lpstr>Page 7.12.2</vt:lpstr>
      <vt:lpstr>'Page 7.12'!Print_Area</vt:lpstr>
      <vt:lpstr>'Page 7.12.1'!Print_Area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2019-11-27T00:18:01Z</dcterms:created>
  <dcterms:modified xsi:type="dcterms:W3CDTF">2020-03-27T22:35:46Z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