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Adjustment" sheetId="1" r:id="rId1"/>
    <sheet name="Policy Detail" sheetId="2" r:id="rId2"/>
  </sheets>
  <definedNames>
    <definedName name="_xlnm.Print_Area" localSheetId="0">'Adjustment'!$A$1:$D$35</definedName>
    <definedName name="_xlnm.Print_Area" localSheetId="1">'Policy Detail'!$A$1:$F$99</definedName>
    <definedName name="_xlnm.Print_Titles" localSheetId="1">'Policy Detail'!$A:$A,'Policy Detail'!$1:$2</definedName>
  </definedNames>
  <calcPr fullCalcOnLoad="1"/>
</workbook>
</file>

<file path=xl/sharedStrings.xml><?xml version="1.0" encoding="utf-8"?>
<sst xmlns="http://schemas.openxmlformats.org/spreadsheetml/2006/main" count="217" uniqueCount="63">
  <si>
    <t>as of</t>
  </si>
  <si>
    <t>2009 estimate</t>
  </si>
  <si>
    <t>Insurer</t>
  </si>
  <si>
    <t>Actual Cost</t>
  </si>
  <si>
    <t>basis</t>
  </si>
  <si>
    <t>amount</t>
  </si>
  <si>
    <t>General Liability</t>
  </si>
  <si>
    <t>First Excess</t>
  </si>
  <si>
    <t>AEGIS</t>
  </si>
  <si>
    <t>as quoted</t>
  </si>
  <si>
    <t>Continuity Credit</t>
  </si>
  <si>
    <t>5-08 letter</t>
  </si>
  <si>
    <t>Terrorism</t>
  </si>
  <si>
    <t>Taxes &amp; fees</t>
  </si>
  <si>
    <t>Second Excess</t>
  </si>
  <si>
    <t>EIM</t>
  </si>
  <si>
    <t>EIM surplus</t>
  </si>
  <si>
    <t>additional limit of $50mm</t>
  </si>
  <si>
    <t>AEGIS London</t>
  </si>
  <si>
    <t>Directors &amp; Officers Liability</t>
  </si>
  <si>
    <t>flat</t>
  </si>
  <si>
    <t>Third Excess</t>
  </si>
  <si>
    <t>XL Specialty</t>
  </si>
  <si>
    <t>Fourth Excess</t>
  </si>
  <si>
    <t>Twin City (Hartford)</t>
  </si>
  <si>
    <t>Fifth Excess</t>
  </si>
  <si>
    <t>Zurich</t>
  </si>
  <si>
    <t>Capitol (Darwin)</t>
  </si>
  <si>
    <t>Side A / DIC Coverage</t>
  </si>
  <si>
    <t>incl above</t>
  </si>
  <si>
    <t>Property</t>
  </si>
  <si>
    <t>$250mm limit</t>
  </si>
  <si>
    <t>Quota share plan</t>
  </si>
  <si>
    <t>$300mm limit</t>
  </si>
  <si>
    <t>as invoiced</t>
  </si>
  <si>
    <t>Inspection services</t>
  </si>
  <si>
    <t>quoted</t>
  </si>
  <si>
    <t>Avista Corp</t>
  </si>
  <si>
    <t>TOTAL INSURANCE COSTS</t>
  </si>
  <si>
    <t>TOTAL COSTS</t>
  </si>
  <si>
    <t>ALLOCATION PERCENTAGES TO UTILITY</t>
  </si>
  <si>
    <t>UTILITY COSTS</t>
  </si>
  <si>
    <t>Avista Utilities</t>
  </si>
  <si>
    <t xml:space="preserve">Total Adjustment </t>
  </si>
  <si>
    <t>Allocated toWashington Electric</t>
  </si>
  <si>
    <t>Note 7</t>
  </si>
  <si>
    <t>Note 4</t>
  </si>
  <si>
    <t>Allocated to Washington Gas</t>
  </si>
  <si>
    <t>Allocated to Idaho Electric</t>
  </si>
  <si>
    <t>Allocated to Idaho Gas</t>
  </si>
  <si>
    <t>Allocated to Oregon</t>
  </si>
  <si>
    <t>Adjust Insurance</t>
  </si>
  <si>
    <t>Adjust Insurance to 2009 Pro Forma</t>
  </si>
  <si>
    <t>Test Period Expense:</t>
  </si>
  <si>
    <t xml:space="preserve">   Oct - Dec 2007</t>
  </si>
  <si>
    <t>Amount</t>
  </si>
  <si>
    <t>Number of Months</t>
  </si>
  <si>
    <t>Annual Amount</t>
  </si>
  <si>
    <t xml:space="preserve">   Test Period Insurance Expense</t>
  </si>
  <si>
    <t>2009 Insurance Expense</t>
  </si>
  <si>
    <t>Adjustment - System</t>
  </si>
  <si>
    <t xml:space="preserve">   Jan - Sept 2008</t>
  </si>
  <si>
    <t>2007, 2008 and 2009 Insurance Costs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</si>
</sst>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0000000"/>
    <numFmt numFmtId="167" formatCode="_(* #,##0.0_);_(* \(#,##0.0\);_(* &quot;-&quot;?_);_(@_)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000_);_(* \(#,##0.0000\);_(* &quot;-&quot;????_);_(@_)"/>
    <numFmt numFmtId="179" formatCode="_(* #,##0.00000_);_(* \(#,##0.00000\);_(* &quot;-&quot;?????_);_(@_)"/>
    <numFmt numFmtId="180" formatCode="0.0"/>
    <numFmt numFmtId="181" formatCode="0.000"/>
    <numFmt numFmtId="182" formatCode="0.0000"/>
    <numFmt numFmtId="183" formatCode="0.00000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9" fontId="2" fillId="0" borderId="0" xfId="22" applyFont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164" fontId="2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4" fontId="3" fillId="0" borderId="0" xfId="15" applyNumberFormat="1" applyFont="1" applyFill="1" applyBorder="1" applyAlignment="1">
      <alignment/>
    </xf>
    <xf numFmtId="164" fontId="2" fillId="0" borderId="2" xfId="15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3" fillId="0" borderId="4" xfId="15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164" fontId="2" fillId="0" borderId="4" xfId="15" applyNumberFormat="1" applyFont="1" applyBorder="1" applyAlignment="1">
      <alignment horizontal="center"/>
    </xf>
    <xf numFmtId="1" fontId="2" fillId="0" borderId="5" xfId="15" applyNumberFormat="1" applyFont="1" applyBorder="1" applyAlignment="1">
      <alignment horizontal="center"/>
    </xf>
    <xf numFmtId="1" fontId="2" fillId="0" borderId="6" xfId="15" applyNumberFormat="1" applyFont="1" applyBorder="1" applyAlignment="1">
      <alignment horizontal="center"/>
    </xf>
    <xf numFmtId="9" fontId="2" fillId="0" borderId="0" xfId="22" applyFont="1" applyAlignment="1">
      <alignment/>
    </xf>
    <xf numFmtId="165" fontId="2" fillId="0" borderId="0" xfId="22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2" fillId="0" borderId="0" xfId="0" applyFont="1" applyBorder="1" applyAlignment="1" quotePrefix="1">
      <alignment wrapText="1"/>
    </xf>
    <xf numFmtId="0" fontId="2" fillId="0" borderId="0" xfId="0" applyFont="1" applyBorder="1" applyAlignment="1">
      <alignment wrapText="1"/>
    </xf>
    <xf numFmtId="10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16" fontId="2" fillId="0" borderId="0" xfId="0" applyNumberFormat="1" applyFont="1" applyAlignment="1">
      <alignment/>
    </xf>
    <xf numFmtId="164" fontId="1" fillId="0" borderId="7" xfId="0" applyNumberFormat="1" applyFont="1" applyBorder="1" applyAlignment="1">
      <alignment/>
    </xf>
    <xf numFmtId="0" fontId="3" fillId="2" borderId="8" xfId="0" applyFont="1" applyFill="1" applyBorder="1" applyAlignment="1">
      <alignment/>
    </xf>
    <xf numFmtId="14" fontId="3" fillId="2" borderId="3" xfId="15" applyNumberFormat="1" applyFont="1" applyFill="1" applyBorder="1" applyAlignment="1">
      <alignment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10" fillId="0" borderId="0" xfId="21" applyFont="1">
      <alignment/>
      <protection/>
    </xf>
    <xf numFmtId="0" fontId="5" fillId="0" borderId="0" xfId="21" applyAlignment="1">
      <alignment wrapText="1"/>
      <protection/>
    </xf>
    <xf numFmtId="0" fontId="9" fillId="0" borderId="0" xfId="21" applyFont="1" applyAlignment="1">
      <alignment horizontal="center" wrapText="1"/>
      <protection/>
    </xf>
    <xf numFmtId="0" fontId="9" fillId="0" borderId="7" xfId="21" applyFont="1" applyBorder="1" applyAlignment="1">
      <alignment horizontal="center" wrapText="1"/>
      <protection/>
    </xf>
    <xf numFmtId="0" fontId="5" fillId="0" borderId="0" xfId="21" applyAlignment="1">
      <alignment horizontal="right"/>
      <protection/>
    </xf>
    <xf numFmtId="0" fontId="5" fillId="0" borderId="0" xfId="21">
      <alignment/>
      <protection/>
    </xf>
    <xf numFmtId="177" fontId="9" fillId="0" borderId="0" xfId="17" applyNumberFormat="1" applyFont="1" applyAlignment="1">
      <alignment/>
    </xf>
    <xf numFmtId="0" fontId="11" fillId="0" borderId="0" xfId="21" applyFont="1" applyAlignment="1">
      <alignment horizontal="right"/>
      <protection/>
    </xf>
    <xf numFmtId="177" fontId="5" fillId="0" borderId="9" xfId="17" applyNumberFormat="1" applyFont="1" applyBorder="1" applyAlignment="1">
      <alignment/>
    </xf>
    <xf numFmtId="0" fontId="5" fillId="0" borderId="0" xfId="21" applyFont="1">
      <alignment/>
      <protection/>
    </xf>
    <xf numFmtId="177" fontId="5" fillId="0" borderId="0" xfId="17" applyNumberFormat="1" applyFont="1" applyBorder="1" applyAlignment="1">
      <alignment/>
    </xf>
    <xf numFmtId="0" fontId="11" fillId="0" borderId="0" xfId="21" applyFont="1" applyBorder="1" applyAlignment="1">
      <alignment horizontal="right"/>
      <protection/>
    </xf>
    <xf numFmtId="0" fontId="5" fillId="0" borderId="0" xfId="21" applyBorder="1">
      <alignment/>
      <protection/>
    </xf>
    <xf numFmtId="0" fontId="5" fillId="0" borderId="0" xfId="21" applyBorder="1" applyAlignment="1">
      <alignment horizontal="right"/>
      <protection/>
    </xf>
    <xf numFmtId="164" fontId="12" fillId="0" borderId="0" xfId="15" applyNumberFormat="1" applyFont="1" applyBorder="1" applyAlignment="1">
      <alignment/>
    </xf>
    <xf numFmtId="182" fontId="5" fillId="0" borderId="0" xfId="21" applyNumberFormat="1">
      <alignment/>
      <protection/>
    </xf>
    <xf numFmtId="0" fontId="10" fillId="0" borderId="0" xfId="21" applyFont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164" fontId="10" fillId="0" borderId="0" xfId="15" applyNumberFormat="1" applyFont="1" applyAlignment="1">
      <alignment/>
    </xf>
    <xf numFmtId="164" fontId="9" fillId="0" borderId="0" xfId="15" applyNumberFormat="1" applyFont="1" applyAlignment="1">
      <alignment/>
    </xf>
    <xf numFmtId="0" fontId="13" fillId="0" borderId="0" xfId="21" applyFont="1">
      <alignment/>
      <protection/>
    </xf>
    <xf numFmtId="1" fontId="5" fillId="0" borderId="0" xfId="15" applyNumberFormat="1" applyFont="1" applyAlignment="1">
      <alignment horizontal="center"/>
    </xf>
    <xf numFmtId="177" fontId="13" fillId="0" borderId="0" xfId="17" applyNumberFormat="1" applyFont="1" applyAlignment="1">
      <alignment/>
    </xf>
    <xf numFmtId="177" fontId="5" fillId="0" borderId="0" xfId="17" applyNumberFormat="1" applyFont="1" applyAlignment="1">
      <alignment/>
    </xf>
    <xf numFmtId="177" fontId="5" fillId="0" borderId="10" xfId="17" applyNumberFormat="1" applyFont="1" applyBorder="1" applyAlignment="1">
      <alignment/>
    </xf>
    <xf numFmtId="177" fontId="9" fillId="0" borderId="10" xfId="17" applyNumberFormat="1" applyFont="1" applyBorder="1" applyAlignment="1">
      <alignment/>
    </xf>
    <xf numFmtId="177" fontId="9" fillId="0" borderId="7" xfId="17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3" borderId="0" xfId="21" applyFont="1" applyFill="1">
      <alignment/>
      <protection/>
    </xf>
    <xf numFmtId="0" fontId="11" fillId="3" borderId="0" xfId="21" applyFont="1" applyFill="1" applyAlignment="1">
      <alignment horizontal="right"/>
      <protection/>
    </xf>
    <xf numFmtId="0" fontId="5" fillId="3" borderId="0" xfId="21" applyFill="1">
      <alignment/>
      <protection/>
    </xf>
    <xf numFmtId="0" fontId="5" fillId="3" borderId="0" xfId="21" applyFill="1" applyAlignment="1">
      <alignment horizontal="right"/>
      <protection/>
    </xf>
    <xf numFmtId="177" fontId="5" fillId="3" borderId="9" xfId="17" applyNumberFormat="1" applyFont="1" applyFill="1" applyBorder="1" applyAlignment="1">
      <alignment/>
    </xf>
    <xf numFmtId="0" fontId="5" fillId="3" borderId="0" xfId="21" applyFont="1" applyFill="1">
      <alignment/>
      <protection/>
    </xf>
    <xf numFmtId="182" fontId="5" fillId="3" borderId="0" xfId="21" applyNumberFormat="1" applyFill="1" applyAlignment="1">
      <alignment horizontal="right"/>
      <protection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64" fontId="2" fillId="3" borderId="0" xfId="15" applyNumberFormat="1" applyFont="1" applyFill="1" applyAlignment="1">
      <alignment/>
    </xf>
    <xf numFmtId="0" fontId="2" fillId="3" borderId="0" xfId="0" applyFont="1" applyFill="1" applyBorder="1" applyAlignment="1">
      <alignment horizontal="left" inden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cent2007rec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37</xdr:row>
      <xdr:rowOff>19050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829050" y="668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workbookViewId="0" topLeftCell="A13">
      <selection activeCell="G18" sqref="G18"/>
    </sheetView>
  </sheetViews>
  <sheetFormatPr defaultColWidth="9.140625" defaultRowHeight="12.75"/>
  <cols>
    <col min="1" max="1" width="26.57421875" style="44" customWidth="1"/>
    <col min="2" max="2" width="14.421875" style="44" bestFit="1" customWidth="1"/>
    <col min="3" max="3" width="16.421875" style="44" bestFit="1" customWidth="1"/>
    <col min="4" max="4" width="11.7109375" style="44" customWidth="1"/>
    <col min="5" max="16384" width="8.00390625" style="44" customWidth="1"/>
  </cols>
  <sheetData>
    <row r="1" s="37" customFormat="1" ht="18.75">
      <c r="A1" s="72" t="s">
        <v>42</v>
      </c>
    </row>
    <row r="2" s="38" customFormat="1" ht="12.75">
      <c r="A2" s="38" t="s">
        <v>51</v>
      </c>
    </row>
    <row r="3" spans="1:2" s="38" customFormat="1" ht="13.5">
      <c r="A3" s="39"/>
      <c r="B3" s="39"/>
    </row>
    <row r="4" spans="1:2" s="38" customFormat="1" ht="13.5">
      <c r="A4" s="39"/>
      <c r="B4" s="39"/>
    </row>
    <row r="5" spans="1:4" s="38" customFormat="1" ht="13.5">
      <c r="A5" s="39" t="s">
        <v>53</v>
      </c>
      <c r="B5" s="55" t="s">
        <v>57</v>
      </c>
      <c r="C5" s="55" t="s">
        <v>56</v>
      </c>
      <c r="D5" s="56" t="s">
        <v>55</v>
      </c>
    </row>
    <row r="6" spans="1:4" s="38" customFormat="1" ht="12.75">
      <c r="A6" s="59" t="s">
        <v>54</v>
      </c>
      <c r="B6" s="61">
        <f>'Policy Detail'!C99</f>
        <v>3905958.3916666666</v>
      </c>
      <c r="C6" s="60">
        <v>3</v>
      </c>
      <c r="D6" s="62">
        <f>B6*C6/12</f>
        <v>976489.5979166668</v>
      </c>
    </row>
    <row r="7" spans="1:4" s="38" customFormat="1" ht="12.75">
      <c r="A7" s="59" t="s">
        <v>61</v>
      </c>
      <c r="B7" s="61">
        <f>'Policy Detail'!D99</f>
        <v>4115949.6324999994</v>
      </c>
      <c r="C7" s="60">
        <v>9</v>
      </c>
      <c r="D7" s="63">
        <f>B7*C7/12</f>
        <v>3086962.2243749998</v>
      </c>
    </row>
    <row r="8" spans="1:4" s="38" customFormat="1" ht="13.5">
      <c r="A8" s="39" t="s">
        <v>58</v>
      </c>
      <c r="B8" s="57"/>
      <c r="C8" s="58"/>
      <c r="D8" s="45">
        <f>SUM(D6:D7)</f>
        <v>4063451.8222916666</v>
      </c>
    </row>
    <row r="9" spans="1:4" s="38" customFormat="1" ht="13.5">
      <c r="A9" s="39"/>
      <c r="B9" s="57"/>
      <c r="C9" s="58"/>
      <c r="D9" s="45"/>
    </row>
    <row r="10" spans="1:4" s="38" customFormat="1" ht="13.5">
      <c r="A10" s="39" t="s">
        <v>59</v>
      </c>
      <c r="B10" s="57"/>
      <c r="C10" s="58"/>
      <c r="D10" s="64">
        <f>'Policy Detail'!F99</f>
        <v>4668083.68856</v>
      </c>
    </row>
    <row r="11" spans="1:4" s="38" customFormat="1" ht="13.5">
      <c r="A11" s="39"/>
      <c r="B11" s="57"/>
      <c r="C11" s="58"/>
      <c r="D11" s="45"/>
    </row>
    <row r="12" spans="1:4" s="38" customFormat="1" ht="14.25" thickBot="1">
      <c r="A12" s="39" t="s">
        <v>60</v>
      </c>
      <c r="B12" s="57"/>
      <c r="C12" s="58"/>
      <c r="D12" s="65">
        <f>D10-D8</f>
        <v>604631.866268333</v>
      </c>
    </row>
    <row r="13" spans="1:2" s="38" customFormat="1" ht="13.5">
      <c r="A13" s="39"/>
      <c r="B13" s="39"/>
    </row>
    <row r="14" spans="1:2" s="38" customFormat="1" ht="13.5">
      <c r="A14" s="39"/>
      <c r="B14" s="39"/>
    </row>
    <row r="15" spans="3:4" s="40" customFormat="1" ht="51.75" thickBot="1">
      <c r="C15" s="41"/>
      <c r="D15" s="42" t="s">
        <v>52</v>
      </c>
    </row>
    <row r="16" spans="1:4" ht="18.75" customHeight="1">
      <c r="A16" s="43" t="s">
        <v>43</v>
      </c>
      <c r="B16" s="43"/>
      <c r="D16" s="45">
        <f>D12</f>
        <v>604631.866268333</v>
      </c>
    </row>
    <row r="18" spans="1:4" ht="12.75">
      <c r="A18" s="73" t="s">
        <v>44</v>
      </c>
      <c r="B18" s="73"/>
      <c r="C18" s="74"/>
      <c r="D18" s="74"/>
    </row>
    <row r="19" spans="1:4" ht="12.75">
      <c r="A19" s="75">
        <v>0.7196</v>
      </c>
      <c r="B19" s="75"/>
      <c r="C19" s="74" t="s">
        <v>45</v>
      </c>
      <c r="D19" s="74"/>
    </row>
    <row r="20" spans="1:4" ht="13.5" thickBot="1">
      <c r="A20" s="75">
        <v>0.65097</v>
      </c>
      <c r="B20" s="75"/>
      <c r="C20" s="74" t="s">
        <v>46</v>
      </c>
      <c r="D20" s="76">
        <f>ROUND((D16)*$A$19*$A$20,0)</f>
        <v>283233</v>
      </c>
    </row>
    <row r="21" spans="1:4" ht="6.75" customHeight="1" thickTop="1">
      <c r="A21" s="74"/>
      <c r="B21" s="74"/>
      <c r="C21" s="74"/>
      <c r="D21" s="77"/>
    </row>
    <row r="22" spans="1:4" ht="12.75">
      <c r="A22" s="73" t="s">
        <v>47</v>
      </c>
      <c r="B22" s="73"/>
      <c r="C22" s="74"/>
      <c r="D22" s="77"/>
    </row>
    <row r="23" spans="1:4" ht="12.75">
      <c r="A23" s="78">
        <v>0.1918</v>
      </c>
      <c r="B23" s="75"/>
      <c r="C23" s="74" t="s">
        <v>45</v>
      </c>
      <c r="D23" s="77"/>
    </row>
    <row r="24" spans="1:4" ht="13.5" thickBot="1">
      <c r="A24" s="75">
        <v>0.67505</v>
      </c>
      <c r="B24" s="75"/>
      <c r="C24" s="74" t="s">
        <v>46</v>
      </c>
      <c r="D24" s="76">
        <f>ROUND((D16)*$A$23*$A$24,0)</f>
        <v>78284</v>
      </c>
    </row>
    <row r="25" ht="13.5" thickTop="1">
      <c r="D25" s="48"/>
    </row>
    <row r="26" spans="1:4" ht="12.75">
      <c r="A26" s="46" t="s">
        <v>48</v>
      </c>
      <c r="B26" s="46"/>
      <c r="D26" s="48"/>
    </row>
    <row r="27" spans="1:4" ht="12.75">
      <c r="A27" s="43">
        <f>A19</f>
        <v>0.7196</v>
      </c>
      <c r="B27" s="43"/>
      <c r="C27" s="44" t="s">
        <v>45</v>
      </c>
      <c r="D27" s="48"/>
    </row>
    <row r="28" spans="1:4" ht="13.5" thickBot="1">
      <c r="A28" s="43">
        <v>0.34903</v>
      </c>
      <c r="B28" s="43"/>
      <c r="C28" s="44" t="s">
        <v>46</v>
      </c>
      <c r="D28" s="47">
        <f>ROUND((D16)*$A$27*$A$28,0)</f>
        <v>151861</v>
      </c>
    </row>
    <row r="29" ht="6.75" customHeight="1" thickTop="1">
      <c r="D29" s="48"/>
    </row>
    <row r="30" spans="1:4" ht="12.75">
      <c r="A30" s="46" t="s">
        <v>49</v>
      </c>
      <c r="B30" s="46"/>
      <c r="D30" s="48"/>
    </row>
    <row r="31" spans="1:4" ht="12.75">
      <c r="A31" s="43">
        <f>A23</f>
        <v>0.1918</v>
      </c>
      <c r="B31" s="43"/>
      <c r="C31" s="44" t="s">
        <v>45</v>
      </c>
      <c r="D31" s="48"/>
    </row>
    <row r="32" spans="1:4" ht="13.5" thickBot="1">
      <c r="A32" s="43">
        <v>0.32495</v>
      </c>
      <c r="B32" s="43"/>
      <c r="C32" s="44" t="s">
        <v>46</v>
      </c>
      <c r="D32" s="47">
        <f>ROUND((D16)*$A$31*$A$32,0)</f>
        <v>37684</v>
      </c>
    </row>
    <row r="33" spans="1:4" ht="13.5" thickTop="1">
      <c r="A33" s="43"/>
      <c r="B33" s="43"/>
      <c r="D33" s="49"/>
    </row>
    <row r="34" spans="1:4" s="51" customFormat="1" ht="12.75">
      <c r="A34" s="50" t="s">
        <v>50</v>
      </c>
      <c r="B34" s="50"/>
      <c r="D34" s="49"/>
    </row>
    <row r="35" spans="1:4" s="51" customFormat="1" ht="13.5" thickBot="1">
      <c r="A35" s="52">
        <v>0.0886</v>
      </c>
      <c r="B35" s="52"/>
      <c r="C35" s="51" t="s">
        <v>45</v>
      </c>
      <c r="D35" s="47">
        <f>ROUND((D16)*$A$35,0)</f>
        <v>53570</v>
      </c>
    </row>
    <row r="36" spans="1:2" s="51" customFormat="1" ht="13.5" thickTop="1">
      <c r="A36" s="52"/>
      <c r="B36" s="52"/>
    </row>
    <row r="37" spans="1:4" s="51" customFormat="1" ht="12.75">
      <c r="A37" s="52"/>
      <c r="B37" s="52"/>
      <c r="D37" s="53">
        <f>D20+D24+D28+D32+D35-D16</f>
        <v>0.1337316669523716</v>
      </c>
    </row>
    <row r="38" ht="12.75"/>
    <row r="39" ht="12.75"/>
    <row r="41" spans="1:2" ht="12.75">
      <c r="A41" s="54">
        <f>SUM(A19,A23,A35)</f>
        <v>1</v>
      </c>
      <c r="B41" s="54"/>
    </row>
    <row r="42" spans="1:2" ht="12.75">
      <c r="A42" s="54">
        <f>SUM(A20,A28)</f>
        <v>1</v>
      </c>
      <c r="B42" s="54"/>
    </row>
    <row r="43" spans="1:2" ht="12.75">
      <c r="A43" s="54">
        <f>SUM(A24,A32)</f>
        <v>1</v>
      </c>
      <c r="B43" s="54"/>
    </row>
  </sheetData>
  <printOptions/>
  <pageMargins left="0.64" right="0.45" top="1" bottom="1" header="0.5" footer="0.5"/>
  <pageSetup fitToHeight="1" fitToWidth="1" horizontalDpi="600" verticalDpi="600" orientation="portrait" r:id="rId2"/>
  <headerFooter alignWithMargins="0">
    <oddFooter>&amp;L&amp;F 
&amp;A&amp;RPage &amp;P of &amp;N
jmp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SheetLayoutView="100" workbookViewId="0" topLeftCell="A1">
      <selection activeCell="G18" sqref="G18"/>
    </sheetView>
  </sheetViews>
  <sheetFormatPr defaultColWidth="9.140625" defaultRowHeight="12.75"/>
  <cols>
    <col min="1" max="1" width="24.140625" style="2" customWidth="1"/>
    <col min="2" max="2" width="16.00390625" style="2" bestFit="1" customWidth="1"/>
    <col min="3" max="3" width="10.140625" style="2" bestFit="1" customWidth="1"/>
    <col min="4" max="4" width="11.140625" style="2" bestFit="1" customWidth="1"/>
    <col min="5" max="5" width="13.140625" style="2" customWidth="1"/>
    <col min="6" max="6" width="10.421875" style="2" bestFit="1" customWidth="1"/>
    <col min="7" max="7" width="1.57421875" style="2" customWidth="1"/>
    <col min="8" max="8" width="1.57421875" style="4" customWidth="1"/>
    <col min="9" max="9" width="16.8515625" style="4" bestFit="1" customWidth="1"/>
    <col min="10" max="10" width="10.140625" style="4" bestFit="1" customWidth="1"/>
    <col min="11" max="11" width="9.28125" style="4" bestFit="1" customWidth="1"/>
    <col min="12" max="12" width="10.421875" style="4" bestFit="1" customWidth="1"/>
    <col min="13" max="13" width="13.8515625" style="4" bestFit="1" customWidth="1"/>
    <col min="14" max="18" width="9.140625" style="4" customWidth="1"/>
    <col min="19" max="16384" width="9.140625" style="2" customWidth="1"/>
  </cols>
  <sheetData>
    <row r="1" spans="1:8" ht="12">
      <c r="A1" s="79" t="s">
        <v>37</v>
      </c>
      <c r="C1" s="3"/>
      <c r="D1" s="3"/>
      <c r="F1" s="3"/>
      <c r="G1" s="3"/>
      <c r="H1" s="15"/>
    </row>
    <row r="2" spans="1:8" ht="12">
      <c r="A2" s="1" t="s">
        <v>62</v>
      </c>
      <c r="C2" s="3"/>
      <c r="D2" s="3"/>
      <c r="F2" s="3"/>
      <c r="G2" s="3"/>
      <c r="H2" s="15"/>
    </row>
    <row r="3" spans="1:8" ht="12.75" thickBot="1">
      <c r="A3" s="1"/>
      <c r="C3" s="3"/>
      <c r="D3" s="3"/>
      <c r="F3" s="3"/>
      <c r="G3" s="3"/>
      <c r="H3" s="15"/>
    </row>
    <row r="4" spans="1:8" ht="12.75" thickBot="1">
      <c r="A4" s="68" t="s">
        <v>39</v>
      </c>
      <c r="B4" s="69"/>
      <c r="C4" s="69"/>
      <c r="D4" s="69"/>
      <c r="E4" s="69"/>
      <c r="F4" s="70"/>
      <c r="G4" s="3"/>
      <c r="H4" s="15"/>
    </row>
    <row r="5" spans="3:8" ht="12">
      <c r="C5" s="3"/>
      <c r="D5" s="3"/>
      <c r="E5" s="35" t="s">
        <v>0</v>
      </c>
      <c r="F5" s="36">
        <v>39787</v>
      </c>
      <c r="G5" s="20"/>
      <c r="H5" s="17"/>
    </row>
    <row r="6" spans="1:18" ht="12">
      <c r="A6" s="4"/>
      <c r="B6" s="5"/>
      <c r="C6" s="23">
        <v>2007</v>
      </c>
      <c r="D6" s="24">
        <v>2008</v>
      </c>
      <c r="E6" s="71" t="s">
        <v>1</v>
      </c>
      <c r="F6" s="71"/>
      <c r="G6" s="21"/>
      <c r="H6" s="5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 ht="12">
      <c r="A7" s="4"/>
      <c r="B7" s="19" t="s">
        <v>2</v>
      </c>
      <c r="C7" s="18" t="s">
        <v>3</v>
      </c>
      <c r="D7" s="18" t="s">
        <v>3</v>
      </c>
      <c r="E7" s="66" t="s">
        <v>4</v>
      </c>
      <c r="F7" s="18" t="s">
        <v>5</v>
      </c>
      <c r="G7" s="22"/>
      <c r="H7" s="15"/>
      <c r="I7" s="27"/>
      <c r="J7" s="28"/>
      <c r="K7" s="28"/>
      <c r="L7" s="27"/>
      <c r="M7" s="27"/>
      <c r="N7" s="29"/>
      <c r="O7" s="29"/>
      <c r="P7" s="29"/>
      <c r="Q7" s="30"/>
      <c r="R7" s="30"/>
    </row>
    <row r="8" spans="1:8" ht="12">
      <c r="A8" s="6" t="s">
        <v>6</v>
      </c>
      <c r="B8" s="5"/>
      <c r="C8" s="3"/>
      <c r="D8" s="3"/>
      <c r="F8" s="3"/>
      <c r="G8" s="3"/>
      <c r="H8" s="15"/>
    </row>
    <row r="9" spans="1:18" ht="12">
      <c r="A9" s="7" t="s">
        <v>7</v>
      </c>
      <c r="B9" s="5" t="s">
        <v>8</v>
      </c>
      <c r="C9" s="3">
        <v>917337</v>
      </c>
      <c r="D9" s="3">
        <v>923877</v>
      </c>
      <c r="E9" s="8" t="s">
        <v>9</v>
      </c>
      <c r="F9" s="3">
        <v>1106971</v>
      </c>
      <c r="G9" s="3"/>
      <c r="H9" s="15"/>
      <c r="I9" s="16"/>
      <c r="J9" s="16"/>
      <c r="K9" s="16"/>
      <c r="L9" s="16"/>
      <c r="M9" s="16"/>
      <c r="O9" s="31"/>
      <c r="Q9" s="32"/>
      <c r="R9" s="31"/>
    </row>
    <row r="10" spans="1:18" ht="12">
      <c r="A10" s="7" t="s">
        <v>10</v>
      </c>
      <c r="B10" s="5" t="s">
        <v>8</v>
      </c>
      <c r="C10" s="3">
        <v>-113969</v>
      </c>
      <c r="D10" s="3">
        <v>-108417</v>
      </c>
      <c r="E10" s="2" t="s">
        <v>11</v>
      </c>
      <c r="F10" s="3">
        <v>-97702</v>
      </c>
      <c r="G10" s="3"/>
      <c r="H10" s="15"/>
      <c r="I10" s="16"/>
      <c r="J10" s="16"/>
      <c r="K10" s="16"/>
      <c r="L10" s="16"/>
      <c r="M10" s="16"/>
      <c r="O10" s="31"/>
      <c r="Q10" s="32"/>
      <c r="R10" s="31"/>
    </row>
    <row r="11" spans="1:18" ht="12">
      <c r="A11" s="7" t="s">
        <v>12</v>
      </c>
      <c r="B11" s="5" t="s">
        <v>8</v>
      </c>
      <c r="C11" s="3">
        <v>64000</v>
      </c>
      <c r="D11" s="3">
        <v>64000</v>
      </c>
      <c r="E11" s="8">
        <v>0.2</v>
      </c>
      <c r="F11" s="3">
        <f>D11*(1+E11)</f>
        <v>76800</v>
      </c>
      <c r="G11" s="3"/>
      <c r="H11" s="15"/>
      <c r="I11" s="16"/>
      <c r="J11" s="16"/>
      <c r="K11" s="16"/>
      <c r="L11" s="16"/>
      <c r="M11" s="16"/>
      <c r="O11" s="31"/>
      <c r="Q11" s="32"/>
      <c r="R11" s="31"/>
    </row>
    <row r="12" spans="1:18" ht="12">
      <c r="A12" s="7" t="s">
        <v>13</v>
      </c>
      <c r="B12" s="5" t="s">
        <v>8</v>
      </c>
      <c r="C12" s="3">
        <v>20917</v>
      </c>
      <c r="D12" s="3">
        <v>19890.1</v>
      </c>
      <c r="E12" s="9">
        <v>0.024</v>
      </c>
      <c r="F12" s="3">
        <f>E12*SUM(F9:F11)</f>
        <v>26065.656</v>
      </c>
      <c r="G12" s="3"/>
      <c r="H12" s="15"/>
      <c r="I12" s="16"/>
      <c r="J12" s="16"/>
      <c r="K12" s="16"/>
      <c r="L12" s="16"/>
      <c r="M12" s="16"/>
      <c r="O12" s="31"/>
      <c r="Q12" s="32"/>
      <c r="R12" s="31"/>
    </row>
    <row r="13" spans="1:15" ht="12">
      <c r="A13" s="7" t="s">
        <v>14</v>
      </c>
      <c r="B13" s="5" t="s">
        <v>15</v>
      </c>
      <c r="C13" s="3">
        <v>381250</v>
      </c>
      <c r="D13" s="3">
        <v>407000</v>
      </c>
      <c r="E13" s="8" t="s">
        <v>9</v>
      </c>
      <c r="F13" s="3">
        <v>450000</v>
      </c>
      <c r="G13" s="3"/>
      <c r="H13" s="15"/>
      <c r="I13" s="16"/>
      <c r="J13" s="16"/>
      <c r="K13" s="16"/>
      <c r="L13" s="16"/>
      <c r="M13" s="16"/>
      <c r="O13" s="32"/>
    </row>
    <row r="14" spans="1:15" ht="12">
      <c r="A14" s="7" t="s">
        <v>13</v>
      </c>
      <c r="B14" s="5" t="s">
        <v>15</v>
      </c>
      <c r="C14" s="3">
        <v>9250</v>
      </c>
      <c r="D14" s="3">
        <v>9259.75</v>
      </c>
      <c r="E14" s="9">
        <v>0.024</v>
      </c>
      <c r="F14" s="3">
        <f>E14*F13</f>
        <v>10800</v>
      </c>
      <c r="G14" s="3"/>
      <c r="H14" s="15"/>
      <c r="I14" s="16"/>
      <c r="J14" s="16"/>
      <c r="K14" s="16"/>
      <c r="L14" s="16"/>
      <c r="M14" s="16"/>
      <c r="O14" s="32"/>
    </row>
    <row r="15" spans="1:15" ht="12">
      <c r="A15" s="10" t="s">
        <v>16</v>
      </c>
      <c r="B15" s="5" t="s">
        <v>15</v>
      </c>
      <c r="C15" s="3"/>
      <c r="D15" s="3">
        <v>-49856</v>
      </c>
      <c r="F15" s="3"/>
      <c r="G15" s="3"/>
      <c r="H15" s="15"/>
      <c r="I15" s="16"/>
      <c r="J15" s="16"/>
      <c r="K15" s="16"/>
      <c r="L15" s="16"/>
      <c r="M15" s="16"/>
      <c r="O15" s="32"/>
    </row>
    <row r="16" spans="1:15" ht="12">
      <c r="A16" s="11" t="s">
        <v>17</v>
      </c>
      <c r="B16" s="5" t="s">
        <v>18</v>
      </c>
      <c r="C16" s="3"/>
      <c r="D16" s="3"/>
      <c r="E16" s="2" t="s">
        <v>9</v>
      </c>
      <c r="F16" s="3">
        <v>160000</v>
      </c>
      <c r="G16" s="3"/>
      <c r="H16" s="15"/>
      <c r="I16" s="16"/>
      <c r="J16" s="16"/>
      <c r="K16" s="16"/>
      <c r="L16" s="16"/>
      <c r="M16" s="16"/>
      <c r="O16" s="32"/>
    </row>
    <row r="17" spans="1:8" ht="12">
      <c r="A17" s="4"/>
      <c r="B17" s="5"/>
      <c r="C17" s="12">
        <f>SUM(C9:C16)</f>
        <v>1278785</v>
      </c>
      <c r="D17" s="12">
        <f>SUM(D9:D16)</f>
        <v>1265753.85</v>
      </c>
      <c r="E17" s="13"/>
      <c r="F17" s="12">
        <f>SUM(F9:F16)</f>
        <v>1732934.656</v>
      </c>
      <c r="G17" s="15"/>
      <c r="H17" s="15"/>
    </row>
    <row r="18" spans="1:8" ht="12">
      <c r="A18" s="80" t="s">
        <v>19</v>
      </c>
      <c r="B18" s="81"/>
      <c r="C18" s="82"/>
      <c r="D18" s="82"/>
      <c r="F18" s="3"/>
      <c r="G18" s="3"/>
      <c r="H18" s="15"/>
    </row>
    <row r="19" spans="1:17" ht="12">
      <c r="A19" s="83" t="s">
        <v>7</v>
      </c>
      <c r="B19" s="81" t="s">
        <v>8</v>
      </c>
      <c r="C19" s="82">
        <v>1400000</v>
      </c>
      <c r="D19" s="82">
        <v>1050000</v>
      </c>
      <c r="E19" s="8" t="s">
        <v>9</v>
      </c>
      <c r="F19" s="3">
        <v>990000</v>
      </c>
      <c r="G19" s="3"/>
      <c r="H19" s="15"/>
      <c r="I19" s="16"/>
      <c r="J19" s="16"/>
      <c r="K19" s="16"/>
      <c r="L19" s="16"/>
      <c r="M19" s="16"/>
      <c r="O19" s="32"/>
      <c r="Q19" s="32"/>
    </row>
    <row r="20" spans="1:17" ht="12">
      <c r="A20" s="83" t="s">
        <v>10</v>
      </c>
      <c r="B20" s="81" t="s">
        <v>8</v>
      </c>
      <c r="C20" s="82">
        <v>-136317</v>
      </c>
      <c r="D20" s="82">
        <v>-186374</v>
      </c>
      <c r="E20" s="2" t="s">
        <v>11</v>
      </c>
      <c r="F20" s="3">
        <v>-240342</v>
      </c>
      <c r="G20" s="3"/>
      <c r="H20" s="15"/>
      <c r="I20" s="16"/>
      <c r="J20" s="16"/>
      <c r="K20" s="16"/>
      <c r="L20" s="16"/>
      <c r="M20" s="16"/>
      <c r="O20" s="32"/>
      <c r="Q20" s="32"/>
    </row>
    <row r="21" spans="1:17" ht="12">
      <c r="A21" s="83" t="s">
        <v>13</v>
      </c>
      <c r="B21" s="81" t="s">
        <v>8</v>
      </c>
      <c r="C21" s="82"/>
      <c r="D21" s="82"/>
      <c r="E21" s="9">
        <v>0.024</v>
      </c>
      <c r="F21" s="3">
        <f>E21*SUM(F19:F20)</f>
        <v>17991.792</v>
      </c>
      <c r="G21" s="3"/>
      <c r="H21" s="15"/>
      <c r="I21" s="16"/>
      <c r="J21" s="16"/>
      <c r="K21" s="16"/>
      <c r="L21" s="16"/>
      <c r="M21" s="16"/>
      <c r="O21" s="32"/>
      <c r="Q21" s="32"/>
    </row>
    <row r="22" spans="1:15" ht="12">
      <c r="A22" s="83" t="s">
        <v>14</v>
      </c>
      <c r="B22" s="81" t="s">
        <v>15</v>
      </c>
      <c r="C22" s="82">
        <v>437080</v>
      </c>
      <c r="D22" s="82">
        <v>289000</v>
      </c>
      <c r="E22" s="8" t="s">
        <v>20</v>
      </c>
      <c r="F22" s="3">
        <f>D22</f>
        <v>289000</v>
      </c>
      <c r="G22" s="3"/>
      <c r="H22" s="15"/>
      <c r="I22" s="16"/>
      <c r="J22" s="16"/>
      <c r="K22" s="16"/>
      <c r="L22" s="16"/>
      <c r="M22" s="16"/>
      <c r="O22" s="32"/>
    </row>
    <row r="23" spans="1:15" ht="12">
      <c r="A23" s="83" t="s">
        <v>13</v>
      </c>
      <c r="B23" s="81" t="s">
        <v>15</v>
      </c>
      <c r="C23" s="82"/>
      <c r="D23" s="82"/>
      <c r="E23" s="9">
        <v>0.024</v>
      </c>
      <c r="F23" s="3">
        <f>E23*F22</f>
        <v>6936</v>
      </c>
      <c r="G23" s="3"/>
      <c r="H23" s="15"/>
      <c r="I23" s="16"/>
      <c r="J23" s="16"/>
      <c r="K23" s="16"/>
      <c r="L23" s="16"/>
      <c r="M23" s="16"/>
      <c r="O23" s="32"/>
    </row>
    <row r="24" spans="1:15" ht="12">
      <c r="A24" s="83" t="s">
        <v>21</v>
      </c>
      <c r="B24" s="81" t="s">
        <v>22</v>
      </c>
      <c r="C24" s="82">
        <v>300000</v>
      </c>
      <c r="D24" s="82">
        <v>200000</v>
      </c>
      <c r="E24" s="8" t="s">
        <v>20</v>
      </c>
      <c r="F24" s="3">
        <f>D24</f>
        <v>200000</v>
      </c>
      <c r="G24" s="3"/>
      <c r="H24" s="15"/>
      <c r="I24" s="16"/>
      <c r="J24" s="16"/>
      <c r="K24" s="16"/>
      <c r="L24" s="16"/>
      <c r="M24" s="16"/>
      <c r="O24" s="32"/>
    </row>
    <row r="25" spans="1:15" ht="12">
      <c r="A25" s="7" t="s">
        <v>23</v>
      </c>
      <c r="B25" s="5" t="s">
        <v>24</v>
      </c>
      <c r="C25" s="3">
        <v>210000</v>
      </c>
      <c r="D25" s="3">
        <v>140000</v>
      </c>
      <c r="E25" s="8" t="s">
        <v>20</v>
      </c>
      <c r="F25" s="3">
        <f>D25</f>
        <v>140000</v>
      </c>
      <c r="G25" s="3"/>
      <c r="H25" s="15"/>
      <c r="I25" s="16"/>
      <c r="J25" s="16"/>
      <c r="K25" s="16"/>
      <c r="L25" s="16"/>
      <c r="M25" s="16"/>
      <c r="O25" s="32"/>
    </row>
    <row r="26" spans="1:15" ht="12">
      <c r="A26" s="7" t="s">
        <v>25</v>
      </c>
      <c r="B26" s="5" t="s">
        <v>26</v>
      </c>
      <c r="C26" s="3">
        <v>148000</v>
      </c>
      <c r="D26" s="3">
        <v>98000</v>
      </c>
      <c r="E26" s="8" t="s">
        <v>20</v>
      </c>
      <c r="F26" s="3">
        <f>D26</f>
        <v>98000</v>
      </c>
      <c r="G26" s="3"/>
      <c r="H26" s="15"/>
      <c r="I26" s="16"/>
      <c r="J26" s="16"/>
      <c r="K26" s="16"/>
      <c r="L26" s="16"/>
      <c r="M26" s="16"/>
      <c r="O26" s="32"/>
    </row>
    <row r="27" spans="1:15" ht="12">
      <c r="A27" s="7"/>
      <c r="B27" s="5" t="s">
        <v>27</v>
      </c>
      <c r="C27" s="3">
        <v>40000</v>
      </c>
      <c r="D27" s="3">
        <v>30000</v>
      </c>
      <c r="E27" s="8" t="s">
        <v>20</v>
      </c>
      <c r="F27" s="3">
        <f>D27</f>
        <v>30000</v>
      </c>
      <c r="G27" s="3"/>
      <c r="H27" s="15"/>
      <c r="I27" s="16"/>
      <c r="J27" s="16"/>
      <c r="K27" s="16"/>
      <c r="L27" s="16"/>
      <c r="M27" s="16"/>
      <c r="O27" s="32"/>
    </row>
    <row r="28" spans="1:15" ht="12">
      <c r="A28" s="7" t="s">
        <v>28</v>
      </c>
      <c r="B28" s="5" t="s">
        <v>22</v>
      </c>
      <c r="C28" s="3">
        <v>0</v>
      </c>
      <c r="D28" s="3">
        <v>80000</v>
      </c>
      <c r="E28" s="8" t="s">
        <v>20</v>
      </c>
      <c r="F28" s="3">
        <f>D28</f>
        <v>80000</v>
      </c>
      <c r="G28" s="3"/>
      <c r="H28" s="15"/>
      <c r="I28" s="16"/>
      <c r="J28" s="16"/>
      <c r="K28" s="16"/>
      <c r="L28" s="16"/>
      <c r="M28" s="16"/>
      <c r="O28" s="32"/>
    </row>
    <row r="29" spans="1:15" ht="12">
      <c r="A29" s="7" t="s">
        <v>13</v>
      </c>
      <c r="B29" s="5"/>
      <c r="C29" s="3">
        <v>41018</v>
      </c>
      <c r="D29" s="3">
        <v>40815.024</v>
      </c>
      <c r="E29" s="2" t="s">
        <v>29</v>
      </c>
      <c r="F29" s="3"/>
      <c r="G29" s="3"/>
      <c r="H29" s="15"/>
      <c r="I29" s="16"/>
      <c r="J29" s="16"/>
      <c r="K29" s="16"/>
      <c r="L29" s="16"/>
      <c r="M29" s="16"/>
      <c r="O29" s="32"/>
    </row>
    <row r="30" spans="1:8" ht="12">
      <c r="A30" s="4"/>
      <c r="B30" s="5"/>
      <c r="C30" s="12">
        <f>SUM(C19:C29)</f>
        <v>2439781</v>
      </c>
      <c r="D30" s="12">
        <f>SUM(D19:D29)</f>
        <v>1741441.024</v>
      </c>
      <c r="E30" s="13"/>
      <c r="F30" s="12">
        <f>SUM(F19:F29)</f>
        <v>1611585.792</v>
      </c>
      <c r="G30" s="15"/>
      <c r="H30" s="15"/>
    </row>
    <row r="31" spans="1:8" ht="12">
      <c r="A31" s="6" t="s">
        <v>30</v>
      </c>
      <c r="B31" s="5"/>
      <c r="C31" s="3"/>
      <c r="D31" s="3"/>
      <c r="F31" s="3"/>
      <c r="G31" s="3"/>
      <c r="H31" s="15"/>
    </row>
    <row r="32" spans="1:18" ht="12">
      <c r="A32" s="11" t="s">
        <v>31</v>
      </c>
      <c r="B32" s="5" t="s">
        <v>32</v>
      </c>
      <c r="C32" s="3">
        <v>989977</v>
      </c>
      <c r="D32" s="3">
        <v>1098245.01</v>
      </c>
      <c r="E32" s="8"/>
      <c r="F32" s="3"/>
      <c r="G32" s="3"/>
      <c r="H32" s="15"/>
      <c r="I32" s="16"/>
      <c r="J32" s="16"/>
      <c r="K32" s="16"/>
      <c r="L32" s="16"/>
      <c r="M32" s="16"/>
      <c r="N32" s="31"/>
      <c r="Q32" s="31"/>
      <c r="R32" s="31"/>
    </row>
    <row r="33" spans="1:14" ht="12">
      <c r="A33" s="7" t="s">
        <v>33</v>
      </c>
      <c r="B33" s="5" t="s">
        <v>32</v>
      </c>
      <c r="C33" s="3"/>
      <c r="D33" s="3"/>
      <c r="E33" s="14" t="s">
        <v>34</v>
      </c>
      <c r="F33" s="3">
        <v>1354627.75</v>
      </c>
      <c r="G33" s="3"/>
      <c r="H33" s="15"/>
      <c r="I33" s="16"/>
      <c r="J33" s="16"/>
      <c r="K33" s="16"/>
      <c r="L33" s="16"/>
      <c r="M33" s="16"/>
      <c r="N33" s="32"/>
    </row>
    <row r="34" spans="1:14" ht="12">
      <c r="A34" s="7" t="s">
        <v>35</v>
      </c>
      <c r="B34" s="5"/>
      <c r="C34" s="3">
        <v>24000</v>
      </c>
      <c r="D34" s="3">
        <v>24000</v>
      </c>
      <c r="E34" s="2" t="s">
        <v>36</v>
      </c>
      <c r="F34" s="3">
        <v>24000</v>
      </c>
      <c r="G34" s="3"/>
      <c r="H34" s="15"/>
      <c r="I34" s="16"/>
      <c r="J34" s="16"/>
      <c r="K34" s="16"/>
      <c r="L34" s="16"/>
      <c r="M34" s="16"/>
      <c r="N34" s="32"/>
    </row>
    <row r="35" spans="1:8" ht="12">
      <c r="A35" s="4"/>
      <c r="B35" s="5"/>
      <c r="C35" s="12">
        <f>SUM(C32:C34)</f>
        <v>1013977</v>
      </c>
      <c r="D35" s="12">
        <f>SUM(D32:D34)</f>
        <v>1122245.01</v>
      </c>
      <c r="E35" s="13"/>
      <c r="F35" s="12">
        <f>SUM(F32:F34)</f>
        <v>1378627.75</v>
      </c>
      <c r="G35" s="15"/>
      <c r="H35" s="15"/>
    </row>
    <row r="36" spans="1:8" ht="12">
      <c r="A36" s="4"/>
      <c r="B36" s="5"/>
      <c r="C36" s="3"/>
      <c r="D36" s="3"/>
      <c r="F36" s="3"/>
      <c r="G36" s="3"/>
      <c r="H36" s="15"/>
    </row>
    <row r="37" spans="1:8" ht="12.75" thickBot="1">
      <c r="A37" s="4"/>
      <c r="B37" s="5"/>
      <c r="C37" s="3"/>
      <c r="D37" s="3"/>
      <c r="F37" s="3"/>
      <c r="G37" s="3"/>
      <c r="H37" s="15"/>
    </row>
    <row r="38" spans="1:8" ht="12.75" thickBot="1">
      <c r="A38" s="68" t="s">
        <v>40</v>
      </c>
      <c r="B38" s="69"/>
      <c r="C38" s="69"/>
      <c r="D38" s="69"/>
      <c r="E38" s="69"/>
      <c r="F38" s="70"/>
      <c r="G38" s="3"/>
      <c r="H38" s="15"/>
    </row>
    <row r="39" spans="1:8" ht="12">
      <c r="A39" s="6" t="s">
        <v>6</v>
      </c>
      <c r="B39" s="5"/>
      <c r="C39" s="3"/>
      <c r="D39" s="3"/>
      <c r="F39" s="3"/>
      <c r="G39" s="3"/>
      <c r="H39" s="15"/>
    </row>
    <row r="40" spans="1:18" ht="12">
      <c r="A40" s="7" t="s">
        <v>7</v>
      </c>
      <c r="B40" s="5" t="s">
        <v>8</v>
      </c>
      <c r="C40" s="26">
        <v>0.985</v>
      </c>
      <c r="D40" s="26">
        <v>0.985</v>
      </c>
      <c r="E40" s="8" t="s">
        <v>9</v>
      </c>
      <c r="F40" s="26">
        <v>0.985</v>
      </c>
      <c r="G40" s="3"/>
      <c r="H40" s="15"/>
      <c r="I40" s="16"/>
      <c r="J40" s="16"/>
      <c r="K40" s="16"/>
      <c r="L40" s="16"/>
      <c r="M40" s="16"/>
      <c r="O40" s="31"/>
      <c r="Q40" s="32"/>
      <c r="R40" s="31"/>
    </row>
    <row r="41" spans="1:18" ht="12">
      <c r="A41" s="7" t="s">
        <v>10</v>
      </c>
      <c r="B41" s="5" t="s">
        <v>8</v>
      </c>
      <c r="C41" s="26">
        <v>0.985</v>
      </c>
      <c r="D41" s="26">
        <v>0.985</v>
      </c>
      <c r="E41" s="2" t="s">
        <v>11</v>
      </c>
      <c r="F41" s="26">
        <v>0.985</v>
      </c>
      <c r="G41" s="3"/>
      <c r="H41" s="15"/>
      <c r="I41" s="16"/>
      <c r="J41" s="16"/>
      <c r="K41" s="16"/>
      <c r="L41" s="16"/>
      <c r="M41" s="16"/>
      <c r="O41" s="31"/>
      <c r="Q41" s="32"/>
      <c r="R41" s="31"/>
    </row>
    <row r="42" spans="1:18" ht="12">
      <c r="A42" s="7" t="s">
        <v>12</v>
      </c>
      <c r="B42" s="5" t="s">
        <v>8</v>
      </c>
      <c r="C42" s="26">
        <v>0.985</v>
      </c>
      <c r="D42" s="26">
        <v>0.985</v>
      </c>
      <c r="E42" s="8">
        <v>0.2</v>
      </c>
      <c r="F42" s="26">
        <v>0.985</v>
      </c>
      <c r="G42" s="3"/>
      <c r="H42" s="15"/>
      <c r="I42" s="16"/>
      <c r="J42" s="16"/>
      <c r="K42" s="16"/>
      <c r="L42" s="16"/>
      <c r="M42" s="16"/>
      <c r="O42" s="31"/>
      <c r="Q42" s="32"/>
      <c r="R42" s="31"/>
    </row>
    <row r="43" spans="1:18" ht="12">
      <c r="A43" s="7" t="s">
        <v>13</v>
      </c>
      <c r="B43" s="5" t="s">
        <v>8</v>
      </c>
      <c r="C43" s="26">
        <v>0.985</v>
      </c>
      <c r="D43" s="26">
        <v>0.985</v>
      </c>
      <c r="E43" s="9">
        <v>0.024</v>
      </c>
      <c r="F43" s="26">
        <v>0.985</v>
      </c>
      <c r="G43" s="3"/>
      <c r="H43" s="15"/>
      <c r="I43" s="16"/>
      <c r="J43" s="16"/>
      <c r="K43" s="16"/>
      <c r="L43" s="16"/>
      <c r="M43" s="16"/>
      <c r="O43" s="31"/>
      <c r="Q43" s="32"/>
      <c r="R43" s="31"/>
    </row>
    <row r="44" spans="1:15" ht="12">
      <c r="A44" s="7" t="s">
        <v>14</v>
      </c>
      <c r="B44" s="5" t="s">
        <v>15</v>
      </c>
      <c r="C44" s="25">
        <v>1</v>
      </c>
      <c r="D44" s="25">
        <v>1</v>
      </c>
      <c r="E44" s="8" t="s">
        <v>9</v>
      </c>
      <c r="F44" s="25">
        <v>1</v>
      </c>
      <c r="G44" s="3"/>
      <c r="H44" s="15"/>
      <c r="I44" s="16"/>
      <c r="J44" s="16"/>
      <c r="K44" s="16"/>
      <c r="L44" s="16"/>
      <c r="M44" s="16"/>
      <c r="O44" s="32"/>
    </row>
    <row r="45" spans="1:15" ht="12">
      <c r="A45" s="7" t="s">
        <v>13</v>
      </c>
      <c r="B45" s="5" t="s">
        <v>15</v>
      </c>
      <c r="C45" s="25">
        <v>1</v>
      </c>
      <c r="D45" s="25">
        <v>1</v>
      </c>
      <c r="E45" s="9">
        <v>0.024</v>
      </c>
      <c r="F45" s="25">
        <v>1</v>
      </c>
      <c r="G45" s="3"/>
      <c r="H45" s="15"/>
      <c r="I45" s="16"/>
      <c r="J45" s="16"/>
      <c r="K45" s="16"/>
      <c r="L45" s="16"/>
      <c r="M45" s="16"/>
      <c r="O45" s="32"/>
    </row>
    <row r="46" spans="1:15" ht="12">
      <c r="A46" s="10" t="s">
        <v>16</v>
      </c>
      <c r="B46" s="5" t="s">
        <v>15</v>
      </c>
      <c r="C46" s="25">
        <v>1</v>
      </c>
      <c r="D46" s="25">
        <v>1</v>
      </c>
      <c r="F46" s="25">
        <v>1</v>
      </c>
      <c r="G46" s="3"/>
      <c r="H46" s="15"/>
      <c r="I46" s="16"/>
      <c r="J46" s="16"/>
      <c r="K46" s="16"/>
      <c r="L46" s="16"/>
      <c r="M46" s="16"/>
      <c r="O46" s="32"/>
    </row>
    <row r="47" spans="1:15" ht="12">
      <c r="A47" s="11" t="s">
        <v>17</v>
      </c>
      <c r="B47" s="5" t="s">
        <v>18</v>
      </c>
      <c r="C47" s="25">
        <v>1</v>
      </c>
      <c r="D47" s="25">
        <v>1</v>
      </c>
      <c r="E47" s="2" t="s">
        <v>9</v>
      </c>
      <c r="F47" s="25">
        <v>1</v>
      </c>
      <c r="G47" s="3"/>
      <c r="H47" s="15"/>
      <c r="I47" s="16"/>
      <c r="J47" s="16"/>
      <c r="K47" s="16"/>
      <c r="L47" s="16"/>
      <c r="M47" s="16"/>
      <c r="O47" s="32"/>
    </row>
    <row r="48" spans="1:8" ht="12">
      <c r="A48" s="4"/>
      <c r="B48" s="5"/>
      <c r="C48" s="15"/>
      <c r="D48" s="15"/>
      <c r="E48" s="4"/>
      <c r="F48" s="15"/>
      <c r="G48" s="15"/>
      <c r="H48" s="15"/>
    </row>
    <row r="49" spans="1:8" ht="12">
      <c r="A49" s="6" t="s">
        <v>19</v>
      </c>
      <c r="B49" s="5"/>
      <c r="C49" s="3"/>
      <c r="D49" s="3"/>
      <c r="F49" s="3"/>
      <c r="G49" s="3"/>
      <c r="H49" s="15"/>
    </row>
    <row r="50" spans="1:17" ht="12">
      <c r="A50" s="7" t="s">
        <v>7</v>
      </c>
      <c r="B50" s="5" t="s">
        <v>8</v>
      </c>
      <c r="C50" s="26">
        <f>2/3</f>
        <v>0.6666666666666666</v>
      </c>
      <c r="D50" s="25">
        <v>1</v>
      </c>
      <c r="E50" s="8" t="s">
        <v>9</v>
      </c>
      <c r="F50" s="26">
        <v>0.95</v>
      </c>
      <c r="G50" s="3"/>
      <c r="H50" s="15"/>
      <c r="I50" s="16"/>
      <c r="J50" s="16"/>
      <c r="K50" s="16"/>
      <c r="L50" s="16"/>
      <c r="M50" s="16"/>
      <c r="O50" s="32"/>
      <c r="Q50" s="32"/>
    </row>
    <row r="51" spans="1:17" ht="12">
      <c r="A51" s="7" t="s">
        <v>10</v>
      </c>
      <c r="B51" s="5" t="s">
        <v>8</v>
      </c>
      <c r="C51" s="26">
        <f aca="true" t="shared" si="0" ref="C51:C60">2/3</f>
        <v>0.6666666666666666</v>
      </c>
      <c r="D51" s="25">
        <v>1</v>
      </c>
      <c r="E51" s="2" t="s">
        <v>11</v>
      </c>
      <c r="F51" s="26">
        <v>0.95</v>
      </c>
      <c r="G51" s="3"/>
      <c r="H51" s="15"/>
      <c r="I51" s="16"/>
      <c r="J51" s="16"/>
      <c r="K51" s="16"/>
      <c r="L51" s="16"/>
      <c r="M51" s="16"/>
      <c r="O51" s="32"/>
      <c r="Q51" s="32"/>
    </row>
    <row r="52" spans="1:17" ht="12">
      <c r="A52" s="7" t="s">
        <v>13</v>
      </c>
      <c r="B52" s="5" t="s">
        <v>8</v>
      </c>
      <c r="C52" s="26">
        <f t="shared" si="0"/>
        <v>0.6666666666666666</v>
      </c>
      <c r="D52" s="25">
        <v>1</v>
      </c>
      <c r="E52" s="9">
        <v>0.024</v>
      </c>
      <c r="F52" s="26">
        <v>0.95</v>
      </c>
      <c r="G52" s="3"/>
      <c r="H52" s="15"/>
      <c r="I52" s="16"/>
      <c r="J52" s="16"/>
      <c r="K52" s="16"/>
      <c r="L52" s="16"/>
      <c r="M52" s="16"/>
      <c r="O52" s="32"/>
      <c r="Q52" s="32"/>
    </row>
    <row r="53" spans="1:15" ht="12">
      <c r="A53" s="7" t="s">
        <v>14</v>
      </c>
      <c r="B53" s="5" t="s">
        <v>15</v>
      </c>
      <c r="C53" s="26">
        <f t="shared" si="0"/>
        <v>0.6666666666666666</v>
      </c>
      <c r="D53" s="25">
        <v>1</v>
      </c>
      <c r="E53" s="8" t="s">
        <v>20</v>
      </c>
      <c r="F53" s="25">
        <v>1</v>
      </c>
      <c r="G53" s="3"/>
      <c r="H53" s="15"/>
      <c r="I53" s="16"/>
      <c r="J53" s="16"/>
      <c r="K53" s="16"/>
      <c r="L53" s="16"/>
      <c r="M53" s="16"/>
      <c r="O53" s="32"/>
    </row>
    <row r="54" spans="1:15" ht="12">
      <c r="A54" s="7" t="s">
        <v>13</v>
      </c>
      <c r="B54" s="5" t="s">
        <v>15</v>
      </c>
      <c r="C54" s="26">
        <f t="shared" si="0"/>
        <v>0.6666666666666666</v>
      </c>
      <c r="D54" s="25">
        <v>1</v>
      </c>
      <c r="E54" s="9">
        <v>0.024</v>
      </c>
      <c r="F54" s="25">
        <v>1</v>
      </c>
      <c r="G54" s="3"/>
      <c r="H54" s="15"/>
      <c r="I54" s="16"/>
      <c r="J54" s="16"/>
      <c r="K54" s="16"/>
      <c r="L54" s="16"/>
      <c r="M54" s="16"/>
      <c r="O54" s="32"/>
    </row>
    <row r="55" spans="1:15" ht="12">
      <c r="A55" s="7" t="s">
        <v>21</v>
      </c>
      <c r="B55" s="5" t="s">
        <v>22</v>
      </c>
      <c r="C55" s="26">
        <f t="shared" si="0"/>
        <v>0.6666666666666666</v>
      </c>
      <c r="D55" s="25">
        <v>1</v>
      </c>
      <c r="E55" s="8" t="s">
        <v>20</v>
      </c>
      <c r="F55" s="25">
        <v>1</v>
      </c>
      <c r="G55" s="3"/>
      <c r="H55" s="15"/>
      <c r="I55" s="16"/>
      <c r="J55" s="16"/>
      <c r="K55" s="16"/>
      <c r="L55" s="16"/>
      <c r="M55" s="16"/>
      <c r="O55" s="32"/>
    </row>
    <row r="56" spans="1:15" ht="12">
      <c r="A56" s="7" t="s">
        <v>23</v>
      </c>
      <c r="B56" s="5" t="s">
        <v>24</v>
      </c>
      <c r="C56" s="26">
        <f t="shared" si="0"/>
        <v>0.6666666666666666</v>
      </c>
      <c r="D56" s="25">
        <v>1</v>
      </c>
      <c r="E56" s="8" t="s">
        <v>20</v>
      </c>
      <c r="F56" s="25">
        <v>1</v>
      </c>
      <c r="G56" s="3"/>
      <c r="H56" s="15"/>
      <c r="I56" s="16"/>
      <c r="J56" s="16"/>
      <c r="K56" s="16"/>
      <c r="L56" s="16"/>
      <c r="M56" s="16"/>
      <c r="O56" s="32"/>
    </row>
    <row r="57" spans="1:15" ht="12">
      <c r="A57" s="7" t="s">
        <v>25</v>
      </c>
      <c r="B57" s="5" t="s">
        <v>26</v>
      </c>
      <c r="C57" s="26">
        <f t="shared" si="0"/>
        <v>0.6666666666666666</v>
      </c>
      <c r="D57" s="25">
        <v>1</v>
      </c>
      <c r="E57" s="8" t="s">
        <v>20</v>
      </c>
      <c r="F57" s="25">
        <v>1</v>
      </c>
      <c r="G57" s="3"/>
      <c r="H57" s="15"/>
      <c r="I57" s="16"/>
      <c r="J57" s="16"/>
      <c r="K57" s="16"/>
      <c r="L57" s="16"/>
      <c r="M57" s="16"/>
      <c r="O57" s="32"/>
    </row>
    <row r="58" spans="1:15" ht="12">
      <c r="A58" s="7"/>
      <c r="B58" s="5" t="s">
        <v>27</v>
      </c>
      <c r="C58" s="26">
        <f t="shared" si="0"/>
        <v>0.6666666666666666</v>
      </c>
      <c r="D58" s="25">
        <v>1</v>
      </c>
      <c r="E58" s="8" t="s">
        <v>20</v>
      </c>
      <c r="F58" s="25">
        <v>1</v>
      </c>
      <c r="G58" s="3"/>
      <c r="H58" s="15"/>
      <c r="I58" s="16"/>
      <c r="J58" s="16"/>
      <c r="K58" s="16"/>
      <c r="L58" s="16"/>
      <c r="M58" s="16"/>
      <c r="O58" s="32"/>
    </row>
    <row r="59" spans="1:15" ht="12">
      <c r="A59" s="7" t="s">
        <v>28</v>
      </c>
      <c r="B59" s="5" t="s">
        <v>22</v>
      </c>
      <c r="C59" s="26">
        <f t="shared" si="0"/>
        <v>0.6666666666666666</v>
      </c>
      <c r="D59" s="25">
        <v>1</v>
      </c>
      <c r="E59" s="8" t="s">
        <v>20</v>
      </c>
      <c r="F59" s="25">
        <v>1</v>
      </c>
      <c r="G59" s="3"/>
      <c r="H59" s="15"/>
      <c r="I59" s="16"/>
      <c r="J59" s="16"/>
      <c r="K59" s="16"/>
      <c r="L59" s="16"/>
      <c r="M59" s="16"/>
      <c r="O59" s="32"/>
    </row>
    <row r="60" spans="1:15" ht="12">
      <c r="A60" s="7" t="s">
        <v>13</v>
      </c>
      <c r="B60" s="5"/>
      <c r="C60" s="26">
        <f t="shared" si="0"/>
        <v>0.6666666666666666</v>
      </c>
      <c r="D60" s="25">
        <v>1</v>
      </c>
      <c r="E60" s="2" t="s">
        <v>29</v>
      </c>
      <c r="F60" s="25">
        <v>1</v>
      </c>
      <c r="G60" s="3"/>
      <c r="H60" s="15"/>
      <c r="I60" s="16"/>
      <c r="J60" s="16"/>
      <c r="K60" s="16"/>
      <c r="L60" s="16"/>
      <c r="M60" s="16"/>
      <c r="O60" s="32"/>
    </row>
    <row r="61" spans="1:8" ht="12">
      <c r="A61" s="4"/>
      <c r="B61" s="5"/>
      <c r="C61" s="15"/>
      <c r="D61" s="15"/>
      <c r="E61" s="4"/>
      <c r="F61" s="15"/>
      <c r="G61" s="15"/>
      <c r="H61" s="15"/>
    </row>
    <row r="62" spans="1:8" ht="12">
      <c r="A62" s="6" t="s">
        <v>30</v>
      </c>
      <c r="B62" s="5"/>
      <c r="C62" s="3"/>
      <c r="D62" s="3"/>
      <c r="F62" s="3"/>
      <c r="G62" s="3"/>
      <c r="H62" s="15"/>
    </row>
    <row r="63" spans="1:18" ht="12">
      <c r="A63" s="11" t="s">
        <v>31</v>
      </c>
      <c r="B63" s="5" t="s">
        <v>32</v>
      </c>
      <c r="C63" s="25">
        <v>1</v>
      </c>
      <c r="D63" s="25">
        <v>1</v>
      </c>
      <c r="E63" s="8"/>
      <c r="F63" s="25">
        <v>1</v>
      </c>
      <c r="G63" s="3"/>
      <c r="H63" s="15"/>
      <c r="I63" s="16"/>
      <c r="J63" s="16"/>
      <c r="K63" s="16"/>
      <c r="L63" s="16"/>
      <c r="M63" s="16"/>
      <c r="N63" s="31"/>
      <c r="Q63" s="31"/>
      <c r="R63" s="31"/>
    </row>
    <row r="64" spans="1:14" ht="12">
      <c r="A64" s="7" t="s">
        <v>33</v>
      </c>
      <c r="B64" s="5" t="s">
        <v>32</v>
      </c>
      <c r="C64" s="25">
        <v>1</v>
      </c>
      <c r="D64" s="25">
        <v>1</v>
      </c>
      <c r="E64" s="14" t="s">
        <v>34</v>
      </c>
      <c r="F64" s="25">
        <v>1</v>
      </c>
      <c r="G64" s="3"/>
      <c r="H64" s="15"/>
      <c r="I64" s="16"/>
      <c r="J64" s="16"/>
      <c r="K64" s="16"/>
      <c r="L64" s="16"/>
      <c r="M64" s="16"/>
      <c r="N64" s="32"/>
    </row>
    <row r="65" spans="1:14" ht="12">
      <c r="A65" s="7" t="s">
        <v>35</v>
      </c>
      <c r="B65" s="5"/>
      <c r="C65" s="25">
        <v>1</v>
      </c>
      <c r="D65" s="25">
        <v>1</v>
      </c>
      <c r="E65" s="2" t="s">
        <v>36</v>
      </c>
      <c r="F65" s="25">
        <v>1</v>
      </c>
      <c r="G65" s="3"/>
      <c r="H65" s="15"/>
      <c r="I65" s="16"/>
      <c r="J65" s="16"/>
      <c r="K65" s="16"/>
      <c r="L65" s="16"/>
      <c r="M65" s="16"/>
      <c r="N65" s="32"/>
    </row>
    <row r="66" spans="1:8" ht="12">
      <c r="A66" s="4"/>
      <c r="B66" s="5"/>
      <c r="C66" s="15"/>
      <c r="D66" s="15"/>
      <c r="E66" s="4"/>
      <c r="F66" s="15"/>
      <c r="G66" s="15"/>
      <c r="H66" s="15"/>
    </row>
    <row r="68" ht="12.75" thickBot="1"/>
    <row r="69" spans="1:6" ht="12.75" thickBot="1">
      <c r="A69" s="68" t="s">
        <v>41</v>
      </c>
      <c r="B69" s="69"/>
      <c r="C69" s="69"/>
      <c r="D69" s="69"/>
      <c r="E69" s="69"/>
      <c r="F69" s="70"/>
    </row>
    <row r="70" spans="1:8" ht="12">
      <c r="A70" s="6" t="s">
        <v>6</v>
      </c>
      <c r="B70" s="5"/>
      <c r="C70" s="3"/>
      <c r="D70" s="3"/>
      <c r="F70" s="3"/>
      <c r="G70" s="3"/>
      <c r="H70" s="15"/>
    </row>
    <row r="71" spans="1:18" ht="12">
      <c r="A71" s="7" t="s">
        <v>7</v>
      </c>
      <c r="B71" s="5" t="s">
        <v>8</v>
      </c>
      <c r="C71" s="3">
        <f aca="true" t="shared" si="1" ref="C71:D78">C9*C40</f>
        <v>903576.945</v>
      </c>
      <c r="D71" s="3">
        <f t="shared" si="1"/>
        <v>910018.845</v>
      </c>
      <c r="E71" s="8" t="s">
        <v>9</v>
      </c>
      <c r="F71" s="3">
        <f aca="true" t="shared" si="2" ref="F71:F78">F9*F40</f>
        <v>1090366.435</v>
      </c>
      <c r="G71" s="3"/>
      <c r="H71" s="15"/>
      <c r="I71" s="16"/>
      <c r="J71" s="16"/>
      <c r="K71" s="16"/>
      <c r="L71" s="16"/>
      <c r="M71" s="16"/>
      <c r="O71" s="31"/>
      <c r="Q71" s="32"/>
      <c r="R71" s="31"/>
    </row>
    <row r="72" spans="1:18" ht="12">
      <c r="A72" s="7" t="s">
        <v>10</v>
      </c>
      <c r="B72" s="5" t="s">
        <v>8</v>
      </c>
      <c r="C72" s="3">
        <f t="shared" si="1"/>
        <v>-112259.465</v>
      </c>
      <c r="D72" s="3">
        <f t="shared" si="1"/>
        <v>-106790.745</v>
      </c>
      <c r="E72" s="2" t="s">
        <v>11</v>
      </c>
      <c r="F72" s="3">
        <f t="shared" si="2"/>
        <v>-96236.47</v>
      </c>
      <c r="G72" s="3"/>
      <c r="H72" s="15"/>
      <c r="I72" s="16"/>
      <c r="J72" s="16"/>
      <c r="K72" s="16"/>
      <c r="L72" s="16"/>
      <c r="M72" s="16"/>
      <c r="O72" s="31"/>
      <c r="Q72" s="32"/>
      <c r="R72" s="31"/>
    </row>
    <row r="73" spans="1:18" ht="12">
      <c r="A73" s="7" t="s">
        <v>12</v>
      </c>
      <c r="B73" s="5" t="s">
        <v>8</v>
      </c>
      <c r="C73" s="3">
        <f t="shared" si="1"/>
        <v>63040</v>
      </c>
      <c r="D73" s="3">
        <f t="shared" si="1"/>
        <v>63040</v>
      </c>
      <c r="E73" s="8">
        <v>0.2</v>
      </c>
      <c r="F73" s="3">
        <f t="shared" si="2"/>
        <v>75648</v>
      </c>
      <c r="G73" s="3"/>
      <c r="H73" s="15"/>
      <c r="I73" s="16"/>
      <c r="J73" s="16"/>
      <c r="K73" s="16"/>
      <c r="L73" s="16"/>
      <c r="M73" s="16"/>
      <c r="O73" s="31"/>
      <c r="Q73" s="32"/>
      <c r="R73" s="31"/>
    </row>
    <row r="74" spans="1:18" ht="12">
      <c r="A74" s="7" t="s">
        <v>13</v>
      </c>
      <c r="B74" s="5" t="s">
        <v>8</v>
      </c>
      <c r="C74" s="3">
        <f t="shared" si="1"/>
        <v>20603.245</v>
      </c>
      <c r="D74" s="3">
        <f t="shared" si="1"/>
        <v>19591.748499999998</v>
      </c>
      <c r="E74" s="9">
        <v>0.024</v>
      </c>
      <c r="F74" s="3">
        <f t="shared" si="2"/>
        <v>25674.671159999998</v>
      </c>
      <c r="G74" s="3"/>
      <c r="H74" s="15"/>
      <c r="I74" s="16"/>
      <c r="J74" s="16"/>
      <c r="K74" s="16"/>
      <c r="L74" s="16"/>
      <c r="M74" s="16"/>
      <c r="O74" s="31"/>
      <c r="Q74" s="32"/>
      <c r="R74" s="31"/>
    </row>
    <row r="75" spans="1:15" ht="12">
      <c r="A75" s="7" t="s">
        <v>14</v>
      </c>
      <c r="B75" s="5" t="s">
        <v>15</v>
      </c>
      <c r="C75" s="3">
        <f t="shared" si="1"/>
        <v>381250</v>
      </c>
      <c r="D75" s="3">
        <f t="shared" si="1"/>
        <v>407000</v>
      </c>
      <c r="E75" s="8" t="s">
        <v>9</v>
      </c>
      <c r="F75" s="3">
        <f t="shared" si="2"/>
        <v>450000</v>
      </c>
      <c r="G75" s="3"/>
      <c r="H75" s="15"/>
      <c r="I75" s="16"/>
      <c r="J75" s="16"/>
      <c r="K75" s="16"/>
      <c r="L75" s="16"/>
      <c r="M75" s="16"/>
      <c r="O75" s="32"/>
    </row>
    <row r="76" spans="1:15" ht="12">
      <c r="A76" s="7" t="s">
        <v>13</v>
      </c>
      <c r="B76" s="5" t="s">
        <v>15</v>
      </c>
      <c r="C76" s="3">
        <f t="shared" si="1"/>
        <v>9250</v>
      </c>
      <c r="D76" s="3">
        <f t="shared" si="1"/>
        <v>9259.75</v>
      </c>
      <c r="E76" s="9">
        <v>0.024</v>
      </c>
      <c r="F76" s="3">
        <f t="shared" si="2"/>
        <v>10800</v>
      </c>
      <c r="G76" s="3"/>
      <c r="H76" s="15"/>
      <c r="I76" s="16"/>
      <c r="J76" s="16"/>
      <c r="K76" s="16"/>
      <c r="L76" s="16"/>
      <c r="M76" s="16"/>
      <c r="O76" s="32"/>
    </row>
    <row r="77" spans="1:15" ht="12">
      <c r="A77" s="10" t="s">
        <v>16</v>
      </c>
      <c r="B77" s="5" t="s">
        <v>15</v>
      </c>
      <c r="C77" s="3">
        <f t="shared" si="1"/>
        <v>0</v>
      </c>
      <c r="D77" s="3">
        <f t="shared" si="1"/>
        <v>-49856</v>
      </c>
      <c r="F77" s="3">
        <f t="shared" si="2"/>
        <v>0</v>
      </c>
      <c r="G77" s="3"/>
      <c r="H77" s="15"/>
      <c r="I77" s="16"/>
      <c r="J77" s="16"/>
      <c r="K77" s="16"/>
      <c r="L77" s="16"/>
      <c r="M77" s="16"/>
      <c r="O77" s="32"/>
    </row>
    <row r="78" spans="1:15" ht="12">
      <c r="A78" s="11" t="s">
        <v>17</v>
      </c>
      <c r="B78" s="5" t="s">
        <v>18</v>
      </c>
      <c r="C78" s="3">
        <f t="shared" si="1"/>
        <v>0</v>
      </c>
      <c r="D78" s="3">
        <f t="shared" si="1"/>
        <v>0</v>
      </c>
      <c r="E78" s="2" t="s">
        <v>9</v>
      </c>
      <c r="F78" s="3">
        <f t="shared" si="2"/>
        <v>160000</v>
      </c>
      <c r="G78" s="3"/>
      <c r="H78" s="15"/>
      <c r="I78" s="16"/>
      <c r="J78" s="16"/>
      <c r="K78" s="16"/>
      <c r="L78" s="16"/>
      <c r="M78" s="16"/>
      <c r="O78" s="32"/>
    </row>
    <row r="79" spans="1:8" ht="12">
      <c r="A79" s="4"/>
      <c r="B79" s="5"/>
      <c r="C79" s="12">
        <f>SUM(C71:C78)</f>
        <v>1265460.725</v>
      </c>
      <c r="D79" s="12">
        <f>SUM(D71:D78)</f>
        <v>1252263.5984999998</v>
      </c>
      <c r="E79" s="13"/>
      <c r="F79" s="12">
        <f>SUM(F71:F78)</f>
        <v>1716252.63616</v>
      </c>
      <c r="G79" s="15"/>
      <c r="H79" s="15"/>
    </row>
    <row r="80" spans="1:8" ht="12">
      <c r="A80" s="6" t="s">
        <v>19</v>
      </c>
      <c r="B80" s="5"/>
      <c r="C80" s="3"/>
      <c r="D80" s="3"/>
      <c r="F80" s="3"/>
      <c r="G80" s="3"/>
      <c r="H80" s="15"/>
    </row>
    <row r="81" spans="1:17" ht="12">
      <c r="A81" s="7" t="s">
        <v>7</v>
      </c>
      <c r="B81" s="5" t="s">
        <v>8</v>
      </c>
      <c r="C81" s="3">
        <f aca="true" t="shared" si="3" ref="C81:D91">C19*C50</f>
        <v>933333.3333333333</v>
      </c>
      <c r="D81" s="3">
        <f t="shared" si="3"/>
        <v>1050000</v>
      </c>
      <c r="E81" s="8" t="s">
        <v>9</v>
      </c>
      <c r="F81" s="3">
        <f aca="true" t="shared" si="4" ref="F81:F91">F19*F50</f>
        <v>940500</v>
      </c>
      <c r="G81" s="3"/>
      <c r="H81" s="15"/>
      <c r="I81" s="16"/>
      <c r="J81" s="16"/>
      <c r="K81" s="16"/>
      <c r="L81" s="16"/>
      <c r="M81" s="16"/>
      <c r="O81" s="32"/>
      <c r="Q81" s="32"/>
    </row>
    <row r="82" spans="1:17" ht="12">
      <c r="A82" s="7" t="s">
        <v>10</v>
      </c>
      <c r="B82" s="5" t="s">
        <v>8</v>
      </c>
      <c r="C82" s="3">
        <f t="shared" si="3"/>
        <v>-90878</v>
      </c>
      <c r="D82" s="3">
        <f t="shared" si="3"/>
        <v>-186374</v>
      </c>
      <c r="E82" s="2" t="s">
        <v>11</v>
      </c>
      <c r="F82" s="3">
        <f t="shared" si="4"/>
        <v>-228324.9</v>
      </c>
      <c r="G82" s="3"/>
      <c r="H82" s="15"/>
      <c r="I82" s="16"/>
      <c r="J82" s="16"/>
      <c r="K82" s="16"/>
      <c r="L82" s="16"/>
      <c r="M82" s="16"/>
      <c r="O82" s="32"/>
      <c r="Q82" s="32"/>
    </row>
    <row r="83" spans="1:17" ht="12">
      <c r="A83" s="7" t="s">
        <v>13</v>
      </c>
      <c r="B83" s="5" t="s">
        <v>8</v>
      </c>
      <c r="C83" s="3">
        <f t="shared" si="3"/>
        <v>0</v>
      </c>
      <c r="D83" s="3">
        <f t="shared" si="3"/>
        <v>0</v>
      </c>
      <c r="E83" s="9">
        <v>0.024</v>
      </c>
      <c r="F83" s="3">
        <f t="shared" si="4"/>
        <v>17092.202400000002</v>
      </c>
      <c r="G83" s="3"/>
      <c r="H83" s="15"/>
      <c r="I83" s="16"/>
      <c r="J83" s="16"/>
      <c r="K83" s="16"/>
      <c r="L83" s="16"/>
      <c r="M83" s="16"/>
      <c r="O83" s="32"/>
      <c r="Q83" s="32"/>
    </row>
    <row r="84" spans="1:15" ht="12">
      <c r="A84" s="7" t="s">
        <v>14</v>
      </c>
      <c r="B84" s="5" t="s">
        <v>15</v>
      </c>
      <c r="C84" s="3">
        <f t="shared" si="3"/>
        <v>291386.6666666666</v>
      </c>
      <c r="D84" s="3">
        <f t="shared" si="3"/>
        <v>289000</v>
      </c>
      <c r="E84" s="8" t="s">
        <v>20</v>
      </c>
      <c r="F84" s="3">
        <f t="shared" si="4"/>
        <v>289000</v>
      </c>
      <c r="G84" s="3"/>
      <c r="H84" s="15"/>
      <c r="I84" s="16"/>
      <c r="J84" s="16"/>
      <c r="K84" s="16"/>
      <c r="L84" s="16"/>
      <c r="M84" s="16"/>
      <c r="O84" s="32"/>
    </row>
    <row r="85" spans="1:15" ht="12">
      <c r="A85" s="7" t="s">
        <v>13</v>
      </c>
      <c r="B85" s="5" t="s">
        <v>15</v>
      </c>
      <c r="C85" s="3">
        <f t="shared" si="3"/>
        <v>0</v>
      </c>
      <c r="D85" s="3">
        <f t="shared" si="3"/>
        <v>0</v>
      </c>
      <c r="E85" s="9">
        <v>0.024</v>
      </c>
      <c r="F85" s="3">
        <f t="shared" si="4"/>
        <v>6936</v>
      </c>
      <c r="G85" s="3"/>
      <c r="H85" s="15"/>
      <c r="I85" s="16"/>
      <c r="J85" s="16"/>
      <c r="K85" s="16"/>
      <c r="L85" s="16"/>
      <c r="M85" s="16"/>
      <c r="O85" s="32"/>
    </row>
    <row r="86" spans="1:15" ht="12">
      <c r="A86" s="7" t="s">
        <v>21</v>
      </c>
      <c r="B86" s="5" t="s">
        <v>22</v>
      </c>
      <c r="C86" s="3">
        <f t="shared" si="3"/>
        <v>200000</v>
      </c>
      <c r="D86" s="3">
        <f t="shared" si="3"/>
        <v>200000</v>
      </c>
      <c r="E86" s="8" t="s">
        <v>20</v>
      </c>
      <c r="F86" s="3">
        <f t="shared" si="4"/>
        <v>200000</v>
      </c>
      <c r="G86" s="3"/>
      <c r="H86" s="15"/>
      <c r="I86" s="16"/>
      <c r="J86" s="16"/>
      <c r="K86" s="16"/>
      <c r="L86" s="16"/>
      <c r="M86" s="16"/>
      <c r="O86" s="32"/>
    </row>
    <row r="87" spans="1:15" ht="12">
      <c r="A87" s="7" t="s">
        <v>23</v>
      </c>
      <c r="B87" s="5" t="s">
        <v>24</v>
      </c>
      <c r="C87" s="3">
        <f t="shared" si="3"/>
        <v>140000</v>
      </c>
      <c r="D87" s="3">
        <f t="shared" si="3"/>
        <v>140000</v>
      </c>
      <c r="E87" s="8" t="s">
        <v>20</v>
      </c>
      <c r="F87" s="3">
        <f t="shared" si="4"/>
        <v>140000</v>
      </c>
      <c r="G87" s="3"/>
      <c r="H87" s="15"/>
      <c r="I87" s="16"/>
      <c r="J87" s="16"/>
      <c r="K87" s="16"/>
      <c r="L87" s="16"/>
      <c r="M87" s="16"/>
      <c r="O87" s="32"/>
    </row>
    <row r="88" spans="1:15" ht="12">
      <c r="A88" s="7" t="s">
        <v>25</v>
      </c>
      <c r="B88" s="5" t="s">
        <v>26</v>
      </c>
      <c r="C88" s="3">
        <f t="shared" si="3"/>
        <v>98666.66666666666</v>
      </c>
      <c r="D88" s="3">
        <f t="shared" si="3"/>
        <v>98000</v>
      </c>
      <c r="E88" s="8" t="s">
        <v>20</v>
      </c>
      <c r="F88" s="3">
        <f t="shared" si="4"/>
        <v>98000</v>
      </c>
      <c r="G88" s="3"/>
      <c r="H88" s="15"/>
      <c r="I88" s="16"/>
      <c r="J88" s="16"/>
      <c r="K88" s="16"/>
      <c r="L88" s="16"/>
      <c r="M88" s="16"/>
      <c r="O88" s="32"/>
    </row>
    <row r="89" spans="1:15" ht="12">
      <c r="A89" s="7"/>
      <c r="B89" s="5" t="s">
        <v>27</v>
      </c>
      <c r="C89" s="3">
        <f t="shared" si="3"/>
        <v>26666.666666666664</v>
      </c>
      <c r="D89" s="3">
        <f t="shared" si="3"/>
        <v>30000</v>
      </c>
      <c r="E89" s="8" t="s">
        <v>20</v>
      </c>
      <c r="F89" s="3">
        <f t="shared" si="4"/>
        <v>30000</v>
      </c>
      <c r="G89" s="3"/>
      <c r="H89" s="15"/>
      <c r="I89" s="16"/>
      <c r="J89" s="16"/>
      <c r="K89" s="16"/>
      <c r="L89" s="16"/>
      <c r="M89" s="16"/>
      <c r="O89" s="32"/>
    </row>
    <row r="90" spans="1:15" ht="12">
      <c r="A90" s="7" t="s">
        <v>28</v>
      </c>
      <c r="B90" s="5" t="s">
        <v>22</v>
      </c>
      <c r="C90" s="3">
        <f t="shared" si="3"/>
        <v>0</v>
      </c>
      <c r="D90" s="3">
        <f t="shared" si="3"/>
        <v>80000</v>
      </c>
      <c r="E90" s="8" t="s">
        <v>20</v>
      </c>
      <c r="F90" s="3">
        <f t="shared" si="4"/>
        <v>80000</v>
      </c>
      <c r="G90" s="3"/>
      <c r="H90" s="15"/>
      <c r="I90" s="16"/>
      <c r="J90" s="16"/>
      <c r="K90" s="16"/>
      <c r="L90" s="16"/>
      <c r="M90" s="16"/>
      <c r="O90" s="32"/>
    </row>
    <row r="91" spans="1:15" ht="12">
      <c r="A91" s="7" t="s">
        <v>13</v>
      </c>
      <c r="B91" s="5"/>
      <c r="C91" s="3">
        <f t="shared" si="3"/>
        <v>27345.333333333332</v>
      </c>
      <c r="D91" s="3">
        <f t="shared" si="3"/>
        <v>40815.024</v>
      </c>
      <c r="E91" s="2" t="s">
        <v>29</v>
      </c>
      <c r="F91" s="3">
        <f t="shared" si="4"/>
        <v>0</v>
      </c>
      <c r="G91" s="3"/>
      <c r="H91" s="15"/>
      <c r="I91" s="16"/>
      <c r="J91" s="16"/>
      <c r="K91" s="16"/>
      <c r="L91" s="16"/>
      <c r="M91" s="16"/>
      <c r="O91" s="32"/>
    </row>
    <row r="92" spans="1:8" ht="12">
      <c r="A92" s="4"/>
      <c r="B92" s="5"/>
      <c r="C92" s="12">
        <f>SUM(C81:C91)</f>
        <v>1626520.6666666667</v>
      </c>
      <c r="D92" s="12">
        <f>SUM(D81:D91)</f>
        <v>1741441.024</v>
      </c>
      <c r="E92" s="13"/>
      <c r="F92" s="12">
        <f>SUM(F81:F91)</f>
        <v>1573203.3024</v>
      </c>
      <c r="G92" s="15"/>
      <c r="H92" s="15"/>
    </row>
    <row r="93" spans="1:8" ht="12">
      <c r="A93" s="6" t="s">
        <v>30</v>
      </c>
      <c r="B93" s="5"/>
      <c r="C93" s="3"/>
      <c r="D93" s="3"/>
      <c r="F93" s="3"/>
      <c r="G93" s="3"/>
      <c r="H93" s="15"/>
    </row>
    <row r="94" spans="1:18" ht="12">
      <c r="A94" s="11" t="s">
        <v>31</v>
      </c>
      <c r="B94" s="5" t="s">
        <v>32</v>
      </c>
      <c r="C94" s="3">
        <f aca="true" t="shared" si="5" ref="C94:D96">C32*C63</f>
        <v>989977</v>
      </c>
      <c r="D94" s="3">
        <f t="shared" si="5"/>
        <v>1098245.01</v>
      </c>
      <c r="E94" s="8"/>
      <c r="F94" s="3">
        <f>F32*F63</f>
        <v>0</v>
      </c>
      <c r="G94" s="3"/>
      <c r="H94" s="15"/>
      <c r="I94" s="16"/>
      <c r="J94" s="16"/>
      <c r="K94" s="16"/>
      <c r="L94" s="16"/>
      <c r="M94" s="16"/>
      <c r="N94" s="31"/>
      <c r="Q94" s="31"/>
      <c r="R94" s="31"/>
    </row>
    <row r="95" spans="1:14" ht="12">
      <c r="A95" s="7" t="s">
        <v>33</v>
      </c>
      <c r="B95" s="5" t="s">
        <v>32</v>
      </c>
      <c r="C95" s="3">
        <f t="shared" si="5"/>
        <v>0</v>
      </c>
      <c r="D95" s="3">
        <f t="shared" si="5"/>
        <v>0</v>
      </c>
      <c r="E95" s="14" t="s">
        <v>34</v>
      </c>
      <c r="F95" s="3">
        <f>F33*F64</f>
        <v>1354627.75</v>
      </c>
      <c r="G95" s="3"/>
      <c r="H95" s="15"/>
      <c r="I95" s="16"/>
      <c r="J95" s="16"/>
      <c r="K95" s="16"/>
      <c r="L95" s="16"/>
      <c r="M95" s="16"/>
      <c r="N95" s="32"/>
    </row>
    <row r="96" spans="1:14" ht="12">
      <c r="A96" s="7" t="s">
        <v>35</v>
      </c>
      <c r="B96" s="5"/>
      <c r="C96" s="3">
        <f t="shared" si="5"/>
        <v>24000</v>
      </c>
      <c r="D96" s="3">
        <f t="shared" si="5"/>
        <v>24000</v>
      </c>
      <c r="E96" s="2" t="s">
        <v>36</v>
      </c>
      <c r="F96" s="3">
        <f>F34*F65</f>
        <v>24000</v>
      </c>
      <c r="G96" s="3"/>
      <c r="H96" s="15"/>
      <c r="I96" s="16"/>
      <c r="J96" s="16"/>
      <c r="K96" s="16"/>
      <c r="L96" s="16"/>
      <c r="M96" s="16"/>
      <c r="N96" s="32"/>
    </row>
    <row r="97" spans="1:8" ht="12">
      <c r="A97" s="4"/>
      <c r="B97" s="5"/>
      <c r="C97" s="12">
        <f>SUM(C94:C96)</f>
        <v>1013977</v>
      </c>
      <c r="D97" s="12">
        <f>SUM(D94:D96)</f>
        <v>1122245.01</v>
      </c>
      <c r="E97" s="13"/>
      <c r="F97" s="12">
        <f>SUM(F94:F96)</f>
        <v>1378627.75</v>
      </c>
      <c r="G97" s="15"/>
      <c r="H97" s="15"/>
    </row>
    <row r="99" spans="1:18" s="1" customFormat="1" ht="12.75" thickBot="1">
      <c r="A99" s="1" t="s">
        <v>38</v>
      </c>
      <c r="C99" s="34">
        <f>SUM(C79,C92,C97)</f>
        <v>3905958.3916666666</v>
      </c>
      <c r="D99" s="34">
        <f>SUM(D79,D92,D97)</f>
        <v>4115949.6324999994</v>
      </c>
      <c r="E99" s="34"/>
      <c r="F99" s="34">
        <f>SUM(F79,F92,F97)</f>
        <v>4668083.68856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1" ht="12">
      <c r="C101" s="33"/>
    </row>
  </sheetData>
  <mergeCells count="6">
    <mergeCell ref="N6:R6"/>
    <mergeCell ref="A4:F4"/>
    <mergeCell ref="A38:F38"/>
    <mergeCell ref="A69:F69"/>
    <mergeCell ref="E6:F6"/>
    <mergeCell ref="I6:M6"/>
  </mergeCells>
  <printOptions horizontalCentered="1"/>
  <pageMargins left="0.5" right="0.5" top="0.5" bottom="0.5" header="0.5" footer="0.5"/>
  <pageSetup fitToHeight="2" horizontalDpi="600" verticalDpi="600" orientation="portrait" scale="89" r:id="rId1"/>
  <headerFooter alignWithMargins="0">
    <oddFooter>&amp;L&amp;F
&amp;A&amp;R Page &amp;P of &amp;N
jmp  &amp;D</oddFooter>
  </headerFooter>
  <rowBreaks count="1" manualBreakCount="1"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Stevens</dc:creator>
  <cp:keywords/>
  <dc:description/>
  <cp:lastModifiedBy>Patrick Ehrbar</cp:lastModifiedBy>
  <cp:lastPrinted>2008-12-09T16:52:18Z</cp:lastPrinted>
  <dcterms:created xsi:type="dcterms:W3CDTF">2008-12-05T16:47:08Z</dcterms:created>
  <dcterms:modified xsi:type="dcterms:W3CDTF">2009-04-30T22:37:47Z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