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JAP-31 Page 1" sheetId="1" r:id="rId1"/>
    <sheet name="JAP-31 Page 2" sheetId="2" r:id="rId2"/>
    <sheet name="JAP-31 Page 3" sheetId="3" r:id="rId3"/>
    <sheet name="JAP-31 Page 4" sheetId="4" r:id="rId4"/>
    <sheet name="JAP-31 Page 5" sheetId="5" r:id="rId5"/>
    <sheet name="JAP-31 Page 6" sheetId="6" r:id="rId6"/>
    <sheet name="JAP-31 Page 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">[5]Quant!$D$71:$O$71</definedName>
    <definedName name="__123Graph_ABUDG6_DSCRPR">[5]Quant!$D$71:$O$71</definedName>
    <definedName name="__123Graph_ABUDG6_ESCRPR1">[5]Quant!$D$100:$O$100</definedName>
    <definedName name="__123Graph_B">[5]Quant!$D$72:$O$72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Feb04">[1]BS!$S$7:$S$3582</definedName>
    <definedName name="__Jan04">[1]BS!$R$7:$R$3582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r04">[1]BS!$T$7:$T$3582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q1Plant">'[6]Acquisition Inputs'!$C$8</definedName>
    <definedName name="Acq2Plant">'[6]Acquisition Inputs'!$C$70</definedName>
    <definedName name="ADJPTDCE.T">[4]INTERNAL!$A$31:$IV$33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'[7]Cabot Gas Replacement'!$B$8:$F$16</definedName>
    <definedName name="AS2DocOpenMode">"AS2DocumentEdit"</definedName>
    <definedName name="Asset_Class_Switch">[8]Assumptions!$D$5</definedName>
    <definedName name="Aug04AMA">[1]BS!$AK$7:$AK$3582</definedName>
    <definedName name="Aug09AMA">[2]BS!$AR$7:$AR$1726</definedName>
    <definedName name="Aurora_Prices">"Monthly Price Summary'!$C$4:$H$63"</definedName>
    <definedName name="Beg_Unb_KWHs">[9]LeadSht!$L$10</definedName>
    <definedName name="BOOK_LIFE">'[10]Lvl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SE">[11]INPUTS!$C$11</definedName>
    <definedName name="CaseDescription">'[6]Dispatch Cases'!$C$11</definedName>
    <definedName name="CBWorkbookPriority">-2060790043</definedName>
    <definedName name="CCGT_HeatRate">[6]Assumptions!$H$23</definedName>
    <definedName name="CCGTPrice">[6]Assumptions!$H$22</definedName>
    <definedName name="CL_RT2">'[12]Transp Data'!$A$6:$C$81</definedName>
    <definedName name="Construction_OH">'[13]Virtual 49 Back-Up'!$E$54</definedName>
    <definedName name="ConversionFactor">[6]Assumptions!$I$65</definedName>
    <definedName name="CurrQtr">'[14]Inc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'[14]Avg Amts'!$A$5:$BP$34</definedName>
    <definedName name="Data.Qtrs.Avg">'[14]Avg Amts'!$A$5:$IV$5</definedName>
    <definedName name="data1">'[15]Mix Variance'!$O$5:$T$25</definedName>
    <definedName name="DebtPerc">[6]Assumptions!$I$58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S1.T">[4]INTERNAL!$A$40:$IV$42</definedName>
    <definedName name="DES2.T">[4]INTERNAL!$A$43:$IV$45</definedName>
    <definedName name="DF_HeatRate">[6]Assumptions!$L$23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count_for_Revenue_Reqmt">'[16]Assumptions of Purchase'!$B$45</definedName>
    <definedName name="DocketNumber">'[17]JHS-4'!$AP$2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[11]INPUTS!$F$36</definedName>
    <definedName name="Electric_Prices">'[18]Monthly Price Summary'!$B$4:$E$27</definedName>
    <definedName name="ElRBLine">[1]BS!$AQ$7:$AQ$3303</definedName>
    <definedName name="EndDate">[6]Assumptions!$C$11</definedName>
    <definedName name="ENERGY_1">[4]EXTERNAL!$A$4:$IV$6</definedName>
    <definedName name="ENERGY_2">[4]EXTERNAL!$A$145:$IV$147</definedName>
    <definedName name="EPIS.T">[4]INTERNAL!$A$49:$IV$51</definedName>
    <definedName name="FCR">'[13]Virtual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[19]Inputs!$E$112</definedName>
    <definedName name="FedTaxRate">[6]Assumptions!$C$33</definedName>
    <definedName name="FERC_Lookup">'[20]Map Table'!$E$2:$F$58</definedName>
    <definedName name="FIT">'[21]ROR &amp; CONV FACTOR'!$J$20</definedName>
    <definedName name="FTAX">[11]INPUTS!$F$35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2">{"'Sheet1'!$A$1:$J$121"}</definedName>
    <definedName name="HTML_Control" localSheetId="4">{"'Sheet1'!$A$1:$J$121"}</definedName>
    <definedName name="HTML_Control" localSheetId="5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Jan04AMA">[1]BS!$AD$7:$AD$3582</definedName>
    <definedName name="Jan09AMA">[2]BS!$AK$7:$AK$1743</definedName>
    <definedName name="Jan10AMA">[2]BS!$AW$7:$AW$1726</definedName>
    <definedName name="JP_Bal">[22]ACCOUNTS!$AG$31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_Docket_Number">'[23]KJB-3 Sum'!$AQ$2</definedName>
    <definedName name="keep_FIT">'[23]KJB-7 Def'!$L$20</definedName>
    <definedName name="keep_KJB_3_Rate_Increase">'[23]KJB-7 Def'!$C$3</definedName>
    <definedName name="keep_KJB_4_Electric_Summary">'[23]KJB-3 Sum'!$AQ$3</definedName>
    <definedName name="keep_KJB_8_Common_Adjs">'[23]KJB-5 Cmn Adj'!$L$3</definedName>
    <definedName name="keep_KJB_9_Electric_Only">'[23]KJB-5 El Adj'!$E$3</definedName>
    <definedName name="keep_TESTYEAR">'[23]KJB-5 Cmn Adj'!$B$7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INE.T">[4]INTERNAL!$A$55:$IV$57</definedName>
    <definedName name="LoadArray">'[24]Load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[25]M9100F4!$A$1:$V$99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[26]!menu1_Button5_Click</definedName>
    <definedName name="menu1_Button6_Click">[26]!menu1_Button6_Click</definedName>
    <definedName name="MERGER_COST">[27]Sheet1!$AF$3:$AJ$28</definedName>
    <definedName name="METER">[4]EXTERNAL!$A$34:$IV$36</definedName>
    <definedName name="MTD_Format">[28]Mthly!$B$11:$D$11,[28]Mthly!$B$32:$D$32</definedName>
    <definedName name="NCP_360">[4]EXTERNAL!$A$13:$IV$15</definedName>
    <definedName name="NCP_361">[4]EXTERNAL!$A$16:$IV$18</definedName>
    <definedName name="NCP_362">[4]EXTERNAL!$A$19:$IV$21</definedName>
    <definedName name="Nov03AMA">[3]BS!$AI$7:$AI$3582</definedName>
    <definedName name="Nov04AMA">[1]BS!$AN$7:$AN$3582</definedName>
    <definedName name="Nov09AMA">[2]BS!$AU$7:$AU$1726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'[13]Virtual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thRCF">[29]INPUTS!$F$41</definedName>
    <definedName name="OthUnc">[4]INPUTS!$F$36</definedName>
    <definedName name="outlookdata">'[30]pivoted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'[31]2008 Extreme Peaks - 080403'!$E$5:$AD$8</definedName>
    <definedName name="peak_table">'[31]Peaks-F01'!$C$5:$E$243</definedName>
    <definedName name="Percent_debt">[19]Inputs!$E$129</definedName>
    <definedName name="POWER.T">[4]INTERNAL!$A$58:$IV$60</definedName>
    <definedName name="PP.T">[4]INTERNAL!$A$61:$IV$63</definedName>
    <definedName name="PreTaxDebtCost">[6]Assumptions!$I$56</definedName>
    <definedName name="PreTaxWACC">[6]Assumptions!$I$62</definedName>
    <definedName name="Prices_Aurora">'[18]Monthly Price Summary'!$C$4:$H$63</definedName>
    <definedName name="_xlnm.Print_Area" localSheetId="0">'JAP-31 Page 1'!$A$1:$O$16</definedName>
    <definedName name="Prior_Month">[9]Sch_120!$I$21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[32]Sheet1!$A$1147:$B$1887</definedName>
    <definedName name="Prov_Cap_Tax">[19]Inputs!$E$111</definedName>
    <definedName name="PSE">'[33]4.04'!$A$6</definedName>
    <definedName name="PSE_Pre_Tax_Equity_Rate">'[16]Assumptions of Purchase'!$B$42</definedName>
    <definedName name="PTDGP.T">[4]INTERNAL!$A$64:$IV$66</definedName>
    <definedName name="PTDP.T">[4]INTERNAL!$A$67:$IV$69</definedName>
    <definedName name="QTD_Format">[34]QTD!$B$11:$D$11,[34]QTD!$B$35:$D$35</definedName>
    <definedName name="RATE2">'[12]Transp Data'!$A$8:$I$112</definedName>
    <definedName name="RB.T">[4]INTERNAL!$A$70:$IV$72</definedName>
    <definedName name="RCF">[22]INPUTS!$F$48</definedName>
    <definedName name="ResExchCrRate">[35]Sch_194!$M$31</definedName>
    <definedName name="RESID">[4]EXTERNAL!$A$88:$IV$90</definedName>
    <definedName name="resource_lookup">'[36]#REF'!$B$3:$C$112</definedName>
    <definedName name="ResRCF">[11]INPUTS!$F$44</definedName>
    <definedName name="ResUnc">[11]INPUTS!$F$39</definedName>
    <definedName name="REVFAC1.T">[4]INTERNAL!$A$73:$IV$75</definedName>
    <definedName name="ROD">[11]INPUTS!$F$30</definedName>
    <definedName name="ROE">[22]INPUTS!$F$31</definedName>
    <definedName name="ROR" localSheetId="2">[37]INPUTS!$F$29</definedName>
    <definedName name="ROR">[11]INPUTS!$F$29</definedName>
    <definedName name="SAPBEXhrIndnt">"Wide"</definedName>
    <definedName name="SAPsysID">"708C5W7SBKP804JT78WJ0JNKI"</definedName>
    <definedName name="SAPwbID">"ARS"</definedName>
    <definedName name="SBRCF">[29]INPUTS!$F$40</definedName>
    <definedName name="SbUnc">[4]INPUTS!$F$35</definedName>
    <definedName name="Sch194Rlfwd">'[38]Sch94 Rlfwd'!$B$11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[6]Assumptions!$C$9</definedName>
    <definedName name="STAX">[11]INPUTS!$F$34</definedName>
    <definedName name="SW.T">[4]INTERNAL!$A$76:$IV$78</definedName>
    <definedName name="SWPTD.T">[4]INTERNAL!$A$79:$IV$81</definedName>
    <definedName name="TDP.T">[4]INTERNAL!$A$82:$IV$84</definedName>
    <definedName name="TESTYEAR">'[17]JHS-6'!$A$7</definedName>
    <definedName name="TFR">[4]CLASSIFIERS!$A$11:$IV$11</definedName>
    <definedName name="ThermalBookLife">[6]Assumptions!$C$25</definedName>
    <definedName name="Title">[6]Assumptions!$A$1</definedName>
    <definedName name="TP.T">[4]INTERNAL!$A$91:$IV$93</definedName>
    <definedName name="transdb">'[39]Transp Unbilled'!$A$8:$E$174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VOMEsc">[6]Assumptions!$C$21</definedName>
    <definedName name="WACC">[6]Assumptions!$I$61</definedName>
    <definedName name="we" hidden="1">{#N/A,#N/A,FALSE,"Pg 6b CustCount_Gas";#N/A,#N/A,FALSE,"QA";#N/A,#N/A,FALSE,"Report";#N/A,#N/A,FALSE,"forecast"}</definedName>
    <definedName name="Winter">'[40]Input Tab'!$B$11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'[41]Revison Inputs'!$B$6</definedName>
    <definedName name="YTD_Format">[34]YTD!$B$13:$D$13,[34]YTD!$B$36:$D$36</definedName>
  </definedNames>
  <calcPr calcId="145621"/>
</workbook>
</file>

<file path=xl/calcChain.xml><?xml version="1.0" encoding="utf-8"?>
<calcChain xmlns="http://schemas.openxmlformats.org/spreadsheetml/2006/main">
  <c r="P22" i="7" l="1"/>
  <c r="P14" i="7"/>
  <c r="A11" i="7"/>
  <c r="E7" i="7"/>
  <c r="F7" i="7" s="1"/>
  <c r="G7" i="7" s="1"/>
  <c r="H7" i="7" s="1"/>
  <c r="I7" i="7" s="1"/>
  <c r="J7" i="7" s="1"/>
  <c r="K7" i="7" s="1"/>
  <c r="L7" i="7" s="1"/>
  <c r="M7" i="7" s="1"/>
  <c r="N7" i="7" s="1"/>
  <c r="O7" i="7" s="1"/>
  <c r="P14" i="6"/>
  <c r="C12" i="6"/>
  <c r="A11" i="6"/>
  <c r="A12" i="6" s="1"/>
  <c r="E7" i="6"/>
  <c r="F7" i="6" s="1"/>
  <c r="G7" i="6" s="1"/>
  <c r="H7" i="6" s="1"/>
  <c r="I7" i="6" s="1"/>
  <c r="J7" i="6" s="1"/>
  <c r="K7" i="6" s="1"/>
  <c r="L7" i="6" s="1"/>
  <c r="M7" i="6" s="1"/>
  <c r="N7" i="6" s="1"/>
  <c r="O7" i="6" s="1"/>
  <c r="O26" i="5"/>
  <c r="M26" i="5"/>
  <c r="L26" i="5"/>
  <c r="K26" i="5"/>
  <c r="I26" i="5"/>
  <c r="H26" i="5"/>
  <c r="G26" i="5"/>
  <c r="E26" i="5"/>
  <c r="D26" i="5"/>
  <c r="A13" i="5"/>
  <c r="A14" i="5" s="1"/>
  <c r="A12" i="5"/>
  <c r="A11" i="5"/>
  <c r="C12" i="5" s="1"/>
  <c r="M7" i="5"/>
  <c r="N7" i="5" s="1"/>
  <c r="O7" i="5" s="1"/>
  <c r="I7" i="5"/>
  <c r="J7" i="5" s="1"/>
  <c r="K7" i="5" s="1"/>
  <c r="L7" i="5" s="1"/>
  <c r="E7" i="5"/>
  <c r="F7" i="5" s="1"/>
  <c r="G7" i="5" s="1"/>
  <c r="H7" i="5" s="1"/>
  <c r="D31" i="4"/>
  <c r="D27" i="4"/>
  <c r="C18" i="4"/>
  <c r="P15" i="4"/>
  <c r="L15" i="4"/>
  <c r="H15" i="4"/>
  <c r="Q14" i="4"/>
  <c r="M15" i="4" s="1"/>
  <c r="C14" i="4"/>
  <c r="A11" i="4"/>
  <c r="A10" i="4"/>
  <c r="A12" i="3"/>
  <c r="C14" i="3" s="1"/>
  <c r="A11" i="3"/>
  <c r="A11" i="2"/>
  <c r="A12" i="2" s="1"/>
  <c r="A13" i="2" s="1"/>
  <c r="A14" i="2" s="1"/>
  <c r="O16" i="1"/>
  <c r="O14" i="1"/>
  <c r="M14" i="1"/>
  <c r="K14" i="1"/>
  <c r="I14" i="1"/>
  <c r="H14" i="1"/>
  <c r="F13" i="1"/>
  <c r="E13" i="1"/>
  <c r="D13" i="1"/>
  <c r="N14" i="1"/>
  <c r="F12" i="1"/>
  <c r="F14" i="1" s="1"/>
  <c r="J14" i="1"/>
  <c r="D12" i="1"/>
  <c r="D14" i="1" s="1"/>
  <c r="D16" i="1" s="1"/>
  <c r="E12" i="1"/>
  <c r="E14" i="1" s="1"/>
  <c r="N16" i="1"/>
  <c r="M16" i="1"/>
  <c r="K16" i="1"/>
  <c r="J16" i="1"/>
  <c r="I16" i="1"/>
  <c r="E10" i="1"/>
  <c r="E16" i="1" s="1"/>
  <c r="D10" i="1"/>
  <c r="A10" i="1"/>
  <c r="E10" i="2" l="1"/>
  <c r="E14" i="2" s="1"/>
  <c r="Q27" i="4" s="1"/>
  <c r="E10" i="3"/>
  <c r="E14" i="3" s="1"/>
  <c r="D10" i="2"/>
  <c r="D14" i="2" s="1"/>
  <c r="Q23" i="4" s="1"/>
  <c r="D10" i="3"/>
  <c r="D14" i="3" s="1"/>
  <c r="J26" i="5"/>
  <c r="A11" i="1"/>
  <c r="A12" i="1" s="1"/>
  <c r="H16" i="1"/>
  <c r="L16" i="1"/>
  <c r="F15" i="4"/>
  <c r="J15" i="4"/>
  <c r="N15" i="4"/>
  <c r="I15" i="4"/>
  <c r="A13" i="6"/>
  <c r="A14" i="6" s="1"/>
  <c r="A15" i="6" s="1"/>
  <c r="A16" i="6" s="1"/>
  <c r="C12" i="7"/>
  <c r="A12" i="7"/>
  <c r="A13" i="3"/>
  <c r="A14" i="3" s="1"/>
  <c r="F26" i="5"/>
  <c r="N26" i="5"/>
  <c r="F10" i="1"/>
  <c r="F16" i="1" s="1"/>
  <c r="E15" i="4"/>
  <c r="A15" i="5"/>
  <c r="A16" i="5" s="1"/>
  <c r="A17" i="5" s="1"/>
  <c r="A18" i="5" s="1"/>
  <c r="L14" i="1"/>
  <c r="C14" i="2"/>
  <c r="Q10" i="4"/>
  <c r="F11" i="4" s="1"/>
  <c r="A12" i="4"/>
  <c r="A13" i="4" s="1"/>
  <c r="A14" i="4" s="1"/>
  <c r="A15" i="4" s="1"/>
  <c r="G15" i="4"/>
  <c r="K15" i="4"/>
  <c r="O15" i="4"/>
  <c r="Q18" i="4"/>
  <c r="G19" i="4" s="1"/>
  <c r="P22" i="6"/>
  <c r="P26" i="5"/>
  <c r="P14" i="5"/>
  <c r="Q15" i="4" l="1"/>
  <c r="C20" i="6"/>
  <c r="A17" i="6"/>
  <c r="A18" i="6" s="1"/>
  <c r="A19" i="6" s="1"/>
  <c r="A20" i="6" s="1"/>
  <c r="A21" i="6" s="1"/>
  <c r="A22" i="6" s="1"/>
  <c r="A23" i="6" s="1"/>
  <c r="A24" i="6" s="1"/>
  <c r="C24" i="6" s="1"/>
  <c r="O15" i="5"/>
  <c r="O16" i="5" s="1"/>
  <c r="K15" i="5"/>
  <c r="K16" i="5" s="1"/>
  <c r="G15" i="5"/>
  <c r="G16" i="5" s="1"/>
  <c r="N15" i="5"/>
  <c r="N16" i="5" s="1"/>
  <c r="I15" i="5"/>
  <c r="I16" i="5" s="1"/>
  <c r="D15" i="5"/>
  <c r="D16" i="5" s="1"/>
  <c r="M15" i="5"/>
  <c r="M16" i="5" s="1"/>
  <c r="H15" i="5"/>
  <c r="H16" i="5" s="1"/>
  <c r="L15" i="5"/>
  <c r="L16" i="5" s="1"/>
  <c r="F15" i="5"/>
  <c r="F16" i="5" s="1"/>
  <c r="J15" i="5"/>
  <c r="J16" i="5" s="1"/>
  <c r="E15" i="5"/>
  <c r="E16" i="5" s="1"/>
  <c r="A16" i="4"/>
  <c r="A17" i="4" s="1"/>
  <c r="A18" i="4" s="1"/>
  <c r="A19" i="4" s="1"/>
  <c r="P19" i="4"/>
  <c r="O11" i="4"/>
  <c r="N11" i="4"/>
  <c r="N24" i="4" s="1"/>
  <c r="M11" i="5" s="1"/>
  <c r="M12" i="5" s="1"/>
  <c r="M18" i="5" s="1"/>
  <c r="C16" i="6"/>
  <c r="C18" i="5"/>
  <c r="M19" i="4"/>
  <c r="K19" i="4"/>
  <c r="O24" i="4"/>
  <c r="N11" i="5" s="1"/>
  <c r="N12" i="5" s="1"/>
  <c r="N18" i="5" s="1"/>
  <c r="K24" i="4"/>
  <c r="J11" i="5" s="1"/>
  <c r="J12" i="5" s="1"/>
  <c r="J18" i="5" s="1"/>
  <c r="F24" i="4"/>
  <c r="E11" i="5" s="1"/>
  <c r="E12" i="5" s="1"/>
  <c r="E18" i="5" s="1"/>
  <c r="J24" i="4"/>
  <c r="I11" i="5" s="1"/>
  <c r="I12" i="5" s="1"/>
  <c r="I18" i="5" s="1"/>
  <c r="A19" i="5"/>
  <c r="A20" i="5" s="1"/>
  <c r="A21" i="5" s="1"/>
  <c r="A22" i="5" s="1"/>
  <c r="A23" i="5" s="1"/>
  <c r="A24" i="5" s="1"/>
  <c r="F10" i="3"/>
  <c r="F14" i="3" s="1"/>
  <c r="F10" i="2"/>
  <c r="F14" i="2" s="1"/>
  <c r="Q31" i="4" s="1"/>
  <c r="C16" i="7"/>
  <c r="A13" i="7"/>
  <c r="A14" i="7" s="1"/>
  <c r="A15" i="7" s="1"/>
  <c r="A16" i="7" s="1"/>
  <c r="O19" i="4"/>
  <c r="C16" i="5"/>
  <c r="L19" i="4"/>
  <c r="K11" i="4"/>
  <c r="I19" i="4"/>
  <c r="C14" i="1"/>
  <c r="A13" i="1"/>
  <c r="A14" i="1" s="1"/>
  <c r="J19" i="4"/>
  <c r="F19" i="4"/>
  <c r="N19" i="4"/>
  <c r="M11" i="4"/>
  <c r="M24" i="4" s="1"/>
  <c r="L11" i="5" s="1"/>
  <c r="L12" i="5" s="1"/>
  <c r="L18" i="5" s="1"/>
  <c r="I11" i="4"/>
  <c r="I24" i="4" s="1"/>
  <c r="H11" i="5" s="1"/>
  <c r="H12" i="5" s="1"/>
  <c r="H18" i="5" s="1"/>
  <c r="E11" i="4"/>
  <c r="L11" i="4"/>
  <c r="L24" i="4" s="1"/>
  <c r="K11" i="5" s="1"/>
  <c r="K12" i="5" s="1"/>
  <c r="K18" i="5" s="1"/>
  <c r="P11" i="4"/>
  <c r="P24" i="4" s="1"/>
  <c r="O11" i="5" s="1"/>
  <c r="O12" i="5" s="1"/>
  <c r="O18" i="5" s="1"/>
  <c r="H11" i="4"/>
  <c r="H24" i="4" s="1"/>
  <c r="G11" i="5" s="1"/>
  <c r="G12" i="5" s="1"/>
  <c r="G18" i="5" s="1"/>
  <c r="H19" i="4"/>
  <c r="G11" i="4"/>
  <c r="G24" i="4" s="1"/>
  <c r="F11" i="5" s="1"/>
  <c r="F12" i="5" s="1"/>
  <c r="F18" i="5" s="1"/>
  <c r="E19" i="4"/>
  <c r="Q19" i="4" s="1"/>
  <c r="J11" i="4"/>
  <c r="M28" i="4"/>
  <c r="L11" i="6" s="1"/>
  <c r="L12" i="6" s="1"/>
  <c r="L16" i="6" s="1"/>
  <c r="I28" i="4"/>
  <c r="H11" i="6" s="1"/>
  <c r="H12" i="6" s="1"/>
  <c r="H16" i="6" s="1"/>
  <c r="E28" i="4"/>
  <c r="P28" i="4"/>
  <c r="O11" i="6" s="1"/>
  <c r="O12" i="6" s="1"/>
  <c r="O16" i="6" s="1"/>
  <c r="L28" i="4"/>
  <c r="K11" i="6" s="1"/>
  <c r="K12" i="6" s="1"/>
  <c r="K16" i="6" s="1"/>
  <c r="H28" i="4"/>
  <c r="G11" i="6" s="1"/>
  <c r="G12" i="6" s="1"/>
  <c r="G16" i="6" s="1"/>
  <c r="O28" i="4"/>
  <c r="N11" i="6" s="1"/>
  <c r="N12" i="6" s="1"/>
  <c r="N16" i="6" s="1"/>
  <c r="K28" i="4"/>
  <c r="J11" i="6" s="1"/>
  <c r="J12" i="6" s="1"/>
  <c r="J16" i="6" s="1"/>
  <c r="G28" i="4"/>
  <c r="F11" i="6" s="1"/>
  <c r="F12" i="6" s="1"/>
  <c r="F16" i="6" s="1"/>
  <c r="N28" i="4"/>
  <c r="M11" i="6" s="1"/>
  <c r="M12" i="6" s="1"/>
  <c r="M16" i="6" s="1"/>
  <c r="F28" i="4"/>
  <c r="E11" i="6" s="1"/>
  <c r="E12" i="6" s="1"/>
  <c r="E16" i="6" s="1"/>
  <c r="J28" i="4"/>
  <c r="I11" i="6" s="1"/>
  <c r="I12" i="6" s="1"/>
  <c r="I16" i="6" s="1"/>
  <c r="Q11" i="4" l="1"/>
  <c r="E24" i="4"/>
  <c r="M32" i="4"/>
  <c r="L11" i="7" s="1"/>
  <c r="L12" i="7" s="1"/>
  <c r="L16" i="7" s="1"/>
  <c r="I32" i="4"/>
  <c r="H11" i="7" s="1"/>
  <c r="H12" i="7" s="1"/>
  <c r="H16" i="7" s="1"/>
  <c r="E32" i="4"/>
  <c r="P32" i="4"/>
  <c r="O11" i="7" s="1"/>
  <c r="O12" i="7" s="1"/>
  <c r="O16" i="7" s="1"/>
  <c r="L32" i="4"/>
  <c r="K11" i="7" s="1"/>
  <c r="K12" i="7" s="1"/>
  <c r="K16" i="7" s="1"/>
  <c r="H32" i="4"/>
  <c r="G11" i="7" s="1"/>
  <c r="G12" i="7" s="1"/>
  <c r="G16" i="7" s="1"/>
  <c r="O32" i="4"/>
  <c r="N11" i="7" s="1"/>
  <c r="N12" i="7" s="1"/>
  <c r="N16" i="7" s="1"/>
  <c r="K32" i="4"/>
  <c r="J11" i="7" s="1"/>
  <c r="J12" i="7" s="1"/>
  <c r="J16" i="7" s="1"/>
  <c r="G32" i="4"/>
  <c r="F11" i="7" s="1"/>
  <c r="F12" i="7" s="1"/>
  <c r="F16" i="7" s="1"/>
  <c r="F32" i="4"/>
  <c r="E11" i="7" s="1"/>
  <c r="E12" i="7" s="1"/>
  <c r="E16" i="7" s="1"/>
  <c r="N32" i="4"/>
  <c r="M11" i="7" s="1"/>
  <c r="M12" i="7" s="1"/>
  <c r="M16" i="7" s="1"/>
  <c r="J32" i="4"/>
  <c r="I11" i="7" s="1"/>
  <c r="I12" i="7" s="1"/>
  <c r="I16" i="7" s="1"/>
  <c r="A17" i="7"/>
  <c r="A18" i="7" s="1"/>
  <c r="A19" i="7" s="1"/>
  <c r="A20" i="7" s="1"/>
  <c r="A21" i="7" s="1"/>
  <c r="A22" i="7" s="1"/>
  <c r="A23" i="7" s="1"/>
  <c r="A24" i="7" s="1"/>
  <c r="C24" i="7" s="1"/>
  <c r="C22" i="5"/>
  <c r="D11" i="6"/>
  <c r="Q28" i="4"/>
  <c r="A15" i="1"/>
  <c r="A16" i="1" s="1"/>
  <c r="C16" i="1"/>
  <c r="A25" i="5"/>
  <c r="A26" i="5" s="1"/>
  <c r="A27" i="5" s="1"/>
  <c r="A28" i="5" s="1"/>
  <c r="C28" i="5" s="1"/>
  <c r="C26" i="5"/>
  <c r="A20" i="4"/>
  <c r="A21" i="4" s="1"/>
  <c r="A22" i="4" s="1"/>
  <c r="A23" i="4" s="1"/>
  <c r="P16" i="5"/>
  <c r="C20" i="7" l="1"/>
  <c r="P11" i="6"/>
  <c r="D12" i="6"/>
  <c r="Q24" i="4"/>
  <c r="D11" i="5"/>
  <c r="A24" i="4"/>
  <c r="A25" i="4" s="1"/>
  <c r="A26" i="4" s="1"/>
  <c r="A27" i="4" s="1"/>
  <c r="D24" i="4"/>
  <c r="D11" i="7"/>
  <c r="Q32" i="4"/>
  <c r="P11" i="5" l="1"/>
  <c r="D12" i="5"/>
  <c r="P11" i="7"/>
  <c r="D12" i="7"/>
  <c r="P12" i="6"/>
  <c r="D16" i="6"/>
  <c r="A28" i="4"/>
  <c r="A29" i="4" s="1"/>
  <c r="A30" i="4" s="1"/>
  <c r="A31" i="4" s="1"/>
  <c r="D28" i="4"/>
  <c r="D16" i="7" l="1"/>
  <c r="P12" i="7"/>
  <c r="A32" i="4"/>
  <c r="D32" i="4"/>
  <c r="P16" i="6"/>
  <c r="P12" i="5"/>
  <c r="D18" i="5"/>
  <c r="P16" i="7" l="1"/>
  <c r="P18" i="5"/>
  <c r="D20" i="7" l="1"/>
  <c r="E20" i="7" l="1"/>
  <c r="F20" i="7" s="1"/>
  <c r="D24" i="7"/>
  <c r="E24" i="7" s="1"/>
  <c r="G20" i="7" l="1"/>
  <c r="H20" i="7" s="1"/>
  <c r="F24" i="7"/>
  <c r="G24" i="7" l="1"/>
  <c r="H24" i="7" s="1"/>
  <c r="I20" i="7"/>
  <c r="J20" i="7" s="1"/>
  <c r="I24" i="7" l="1"/>
  <c r="J24" i="7" s="1"/>
  <c r="D22" i="5" l="1"/>
  <c r="K20" i="7"/>
  <c r="D28" i="5" l="1"/>
  <c r="E28" i="5" s="1"/>
  <c r="E22" i="5"/>
  <c r="K24" i="7"/>
  <c r="L24" i="7" s="1"/>
  <c r="L20" i="7"/>
  <c r="P18" i="7" l="1"/>
  <c r="M24" i="7"/>
  <c r="D20" i="6"/>
  <c r="M20" i="7"/>
  <c r="N20" i="7" s="1"/>
  <c r="O20" i="7" s="1"/>
  <c r="F28" i="5"/>
  <c r="G28" i="5" l="1"/>
  <c r="H28" i="5" s="1"/>
  <c r="I28" i="5" s="1"/>
  <c r="D24" i="6"/>
  <c r="E24" i="6" s="1"/>
  <c r="F24" i="6" s="1"/>
  <c r="E20" i="6"/>
  <c r="F22" i="5"/>
  <c r="G22" i="5" s="1"/>
  <c r="H22" i="5" s="1"/>
  <c r="I22" i="5" s="1"/>
  <c r="N24" i="7"/>
  <c r="O24" i="7" s="1"/>
  <c r="F20" i="6" l="1"/>
  <c r="J22" i="5"/>
  <c r="J28" i="5" l="1"/>
  <c r="G20" i="6"/>
  <c r="H20" i="6" s="1"/>
  <c r="G24" i="6" l="1"/>
  <c r="H24" i="6" s="1"/>
  <c r="I24" i="6" s="1"/>
  <c r="I20" i="6"/>
  <c r="K22" i="5"/>
  <c r="L22" i="5" s="1"/>
  <c r="M22" i="5" s="1"/>
  <c r="K28" i="5" l="1"/>
  <c r="L28" i="5" s="1"/>
  <c r="M28" i="5" s="1"/>
  <c r="N22" i="5"/>
  <c r="N28" i="5" l="1"/>
  <c r="J24" i="6"/>
  <c r="K24" i="6" s="1"/>
  <c r="L24" i="6" s="1"/>
  <c r="J20" i="6"/>
  <c r="K20" i="6" s="1"/>
  <c r="L20" i="6" s="1"/>
  <c r="P20" i="5"/>
  <c r="O28" i="5" l="1"/>
  <c r="O22" i="5"/>
  <c r="M20" i="6"/>
  <c r="N20" i="6" s="1"/>
  <c r="O20" i="6" s="1"/>
  <c r="M24" i="6" l="1"/>
  <c r="N24" i="6" s="1"/>
  <c r="O24" i="6" s="1"/>
  <c r="P18" i="6"/>
</calcChain>
</file>

<file path=xl/sharedStrings.xml><?xml version="1.0" encoding="utf-8"?>
<sst xmlns="http://schemas.openxmlformats.org/spreadsheetml/2006/main" count="258" uniqueCount="100">
  <si>
    <t>Puget Sound Energy</t>
  </si>
  <si>
    <t>Gas Decoupling Mechanism</t>
  </si>
  <si>
    <t>Development of Decoupled Revenue by Decoupling Group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</si>
  <si>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</si>
  <si>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</si>
  <si>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</si>
  <si>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</si>
  <si>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</si>
  <si>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</si>
  <si>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</si>
  <si>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Schedule 23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</si>
  <si>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</si>
  <si>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</si>
  <si>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</si>
  <si>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</si>
  <si>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</si>
  <si>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</si>
  <si>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</si>
  <si>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</si>
  <si>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</si>
  <si>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</si>
  <si>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</si>
  <si>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</si>
  <si>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</si>
  <si>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</si>
  <si>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</si>
  <si>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</si>
  <si>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</si>
  <si>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</si>
  <si>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</si>
  <si>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</si>
  <si>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Total Proforma Delivery Revenue</t>
  </si>
  <si>
    <t>Exhibit JAP-24</t>
  </si>
  <si>
    <t xml:space="preserve">   Basic Charge Revenue</t>
  </si>
  <si>
    <t xml:space="preserve">   Minimum Charge Revenue</t>
  </si>
  <si>
    <t>Total Basic &amp; Minimum Charge Revenue</t>
  </si>
  <si>
    <t>Net Proforma Delivery Revenue</t>
  </si>
  <si>
    <t>Development of Allowed Delivery Revenue Per Customer</t>
  </si>
  <si>
    <t>(c)</t>
  </si>
  <si>
    <t>(d)</t>
  </si>
  <si>
    <t>(e)</t>
  </si>
  <si>
    <t>Test Year Delivery Revenue</t>
  </si>
  <si>
    <t>JAP-31 Page 1</t>
  </si>
  <si>
    <t>Test Year Customers</t>
  </si>
  <si>
    <t>UG-17XXXX WP</t>
  </si>
  <si>
    <t>Annual Allowed Delivery Revenue Per Customer</t>
  </si>
  <si>
    <t>Development of Delivery Revenue Per Unit Rates ($/therm)</t>
  </si>
  <si>
    <t>Test Year Base Sales (therms)</t>
  </si>
  <si>
    <t>Volumetric Delivery Revenue Per Unit ($/therm)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</si>
  <si>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</si>
  <si>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</si>
  <si>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</si>
  <si>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</si>
  <si>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</si>
  <si>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</si>
  <si>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</si>
  <si>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</si>
  <si>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</si>
  <si>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</si>
  <si>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</si>
  <si>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</si>
  <si>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</si>
  <si>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</si>
  <si>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</si>
  <si>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</si>
  <si>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</si>
  <si>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</si>
  <si>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Schedules 23 &amp; 53</t>
  </si>
  <si>
    <t>Weather-Normalized Therm Sales (Oct15-Sep16)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</si>
  <si>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</si>
  <si>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</si>
  <si>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</si>
  <si>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</si>
  <si>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</si>
  <si>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</si>
  <si>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</si>
  <si>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</si>
  <si>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JAP-31 Page 2</t>
  </si>
  <si>
    <t>Delivery Revenue Deferral and Amortization Calculations</t>
  </si>
  <si>
    <t>Schedule 23 &amp; 53</t>
  </si>
  <si>
    <t>Total</t>
  </si>
  <si>
    <t>Actual Customers</t>
  </si>
  <si>
    <t>Forecast</t>
  </si>
  <si>
    <t>Monthly Allowed Delivery RPC</t>
  </si>
  <si>
    <t>JAP-31 Page 4</t>
  </si>
  <si>
    <t>Allowed Delivery Revenue</t>
  </si>
  <si>
    <t>Actual Therms</t>
  </si>
  <si>
    <t>Delivery Revenue Per Unit ($/Therm)</t>
  </si>
  <si>
    <t>JAP-31 Page 3</t>
  </si>
  <si>
    <t>Actual Delivery Revenue</t>
  </si>
  <si>
    <t>Deferral</t>
  </si>
  <si>
    <t>Interest</t>
  </si>
  <si>
    <t>FERC Rate</t>
  </si>
  <si>
    <t>Cumulative Deferral &amp; Interest</t>
  </si>
  <si>
    <t>Deferral Amortization Rate ($/Therm)</t>
  </si>
  <si>
    <t>Illustrative</t>
  </si>
  <si>
    <t>Deferral Amortization</t>
  </si>
  <si>
    <t>Cumulative Deferral &amp; Interest Net of Amortization</t>
  </si>
  <si>
    <t>Note: Deferrals and amortizations will be booked net of revenue sensitive items on PSE's balance sheet.</t>
  </si>
  <si>
    <t>Work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</si>
</sst>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[$-409]mmm\-yy;@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&quot;$&quot;#,##0\ ;\(&quot;$&quot;#,##0\)"/>
    <numFmt numFmtId="171" formatCode="00000"/>
    <numFmt numFmtId="172" formatCode="[Blue]#,##0_);[Magenta]\(#,##0\)"/>
    <numFmt numFmtId="173" formatCode="#,##0.00000000000;[Red]\-#,##0.00000000000"/>
    <numFmt numFmtId="174" formatCode="0.000000"/>
    <numFmt numFmtId="175" formatCode="_(&quot;$&quot;* #,##0.0000_);_(&quot;$&quot;* \(#,##0.0000\);_(&quot;$&quot;* &quot;-&quot;????_);_(@_)"/>
    <numFmt numFmtId="176" formatCode="&quot;$&quot;#,##0.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2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8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4">
    <xf numFmtId="0" fontId="0" fillId="0" borderId="0"/>
    <xf numFmtId="0" fontId="27" fillId="33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6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7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8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9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0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1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36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6" fillId="12" borderId="0" applyNumberFormat="0" applyBorder="0" applyAlignment="0" applyProtection="0"/>
    <xf numFmtId="0" fontId="28" fillId="40" borderId="0" applyNumberFormat="0" applyBorder="0" applyAlignment="0" applyProtection="0"/>
    <xf numFmtId="0" fontId="16" fillId="16" borderId="0" applyNumberFormat="0" applyBorder="0" applyAlignment="0" applyProtection="0"/>
    <xf numFmtId="0" fontId="28" fillId="41" borderId="0" applyNumberFormat="0" applyBorder="0" applyAlignment="0" applyProtection="0"/>
    <xf numFmtId="0" fontId="16" fillId="20" borderId="0" applyNumberFormat="0" applyBorder="0" applyAlignment="0" applyProtection="0"/>
    <xf numFmtId="0" fontId="28" fillId="44" borderId="0" applyNumberFormat="0" applyBorder="0" applyAlignment="0" applyProtection="0"/>
    <xf numFmtId="0" fontId="16" fillId="24" borderId="0" applyNumberFormat="0" applyBorder="0" applyAlignment="0" applyProtection="0"/>
    <xf numFmtId="0" fontId="28" fillId="45" borderId="0" applyNumberFormat="0" applyBorder="0" applyAlignment="0" applyProtection="0"/>
    <xf numFmtId="0" fontId="16" fillId="28" borderId="0" applyNumberFormat="0" applyBorder="0" applyAlignment="0" applyProtection="0"/>
    <xf numFmtId="0" fontId="28" fillId="46" borderId="0" applyNumberFormat="0" applyBorder="0" applyAlignment="0" applyProtection="0"/>
    <xf numFmtId="0" fontId="16" fillId="32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8" fillId="4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8" fillId="5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8" fillId="59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8" fillId="5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8" fillId="61" borderId="0" applyNumberFormat="0" applyBorder="0" applyAlignment="0" applyProtection="0"/>
    <xf numFmtId="0" fontId="28" fillId="44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8" fillId="62" borderId="0" applyNumberFormat="0" applyBorder="0" applyAlignment="0" applyProtection="0"/>
    <xf numFmtId="0" fontId="28" fillId="45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7" fillId="63" borderId="0" applyNumberFormat="0" applyBorder="0" applyAlignment="0" applyProtection="0"/>
    <xf numFmtId="0" fontId="27" fillId="53" borderId="0" applyNumberFormat="0" applyBorder="0" applyAlignment="0" applyProtection="0"/>
    <xf numFmtId="0" fontId="28" fillId="64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9" fillId="53" borderId="0" applyNumberFormat="0" applyBorder="0" applyAlignment="0" applyProtection="0"/>
    <xf numFmtId="0" fontId="30" fillId="34" borderId="0" applyNumberFormat="0" applyBorder="0" applyAlignment="0" applyProtection="0"/>
    <xf numFmtId="0" fontId="6" fillId="3" borderId="0" applyNumberFormat="0" applyBorder="0" applyAlignment="0" applyProtection="0"/>
    <xf numFmtId="0" fontId="31" fillId="67" borderId="13" applyNumberFormat="0" applyAlignment="0" applyProtection="0"/>
    <xf numFmtId="0" fontId="32" fillId="68" borderId="13" applyNumberFormat="0" applyAlignment="0" applyProtection="0"/>
    <xf numFmtId="0" fontId="10" fillId="6" borderId="4" applyNumberFormat="0" applyAlignment="0" applyProtection="0"/>
    <xf numFmtId="0" fontId="33" fillId="54" borderId="14" applyNumberFormat="0" applyAlignment="0" applyProtection="0"/>
    <xf numFmtId="0" fontId="33" fillId="69" borderId="14" applyNumberFormat="0" applyAlignment="0" applyProtection="0"/>
    <xf numFmtId="0" fontId="12" fillId="7" borderId="7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6" fillId="70" borderId="0" applyNumberFormat="0" applyBorder="0" applyAlignment="0" applyProtection="0"/>
    <xf numFmtId="0" fontId="36" fillId="71" borderId="0" applyNumberFormat="0" applyBorder="0" applyAlignment="0" applyProtection="0"/>
    <xf numFmtId="0" fontId="36" fillId="72" borderId="0" applyNumberFormat="0" applyBorder="0" applyAlignment="0" applyProtection="0"/>
    <xf numFmtId="171" fontId="24" fillId="0" borderId="0"/>
    <xf numFmtId="172" fontId="37" fillId="0" borderId="0"/>
    <xf numFmtId="172" fontId="37" fillId="0" borderId="0"/>
    <xf numFmtId="171" fontId="24" fillId="0" borderId="0"/>
    <xf numFmtId="171" fontId="24" fillId="0" borderId="0"/>
    <xf numFmtId="171" fontId="24" fillId="0" borderId="0"/>
    <xf numFmtId="171" fontId="24" fillId="0" borderId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39" fillId="73" borderId="0" applyNumberFormat="0" applyBorder="0" applyAlignment="0" applyProtection="0"/>
    <xf numFmtId="0" fontId="39" fillId="35" borderId="0" applyNumberFormat="0" applyBorder="0" applyAlignment="0" applyProtection="0"/>
    <xf numFmtId="0" fontId="5" fillId="2" borderId="0" applyNumberFormat="0" applyBorder="0" applyAlignment="0" applyProtection="0"/>
    <xf numFmtId="38" fontId="40" fillId="74" borderId="0" applyNumberFormat="0" applyBorder="0" applyAlignment="0" applyProtection="0"/>
    <xf numFmtId="38" fontId="40" fillId="74" borderId="0" applyNumberFormat="0" applyBorder="0" applyAlignment="0" applyProtection="0"/>
    <xf numFmtId="38" fontId="40" fillId="74" borderId="0" applyNumberFormat="0" applyBorder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2" fillId="0" borderId="1" applyNumberFormat="0" applyFill="0" applyAlignment="0" applyProtection="0"/>
    <xf numFmtId="0" fontId="43" fillId="0" borderId="17" applyNumberFormat="0" applyFill="0" applyAlignment="0" applyProtection="0"/>
    <xf numFmtId="0" fontId="44" fillId="0" borderId="17" applyNumberFormat="0" applyFill="0" applyAlignment="0" applyProtection="0"/>
    <xf numFmtId="0" fontId="3" fillId="0" borderId="2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8" fontId="47" fillId="0" borderId="0"/>
    <xf numFmtId="40" fontId="47" fillId="0" borderId="0"/>
    <xf numFmtId="10" fontId="40" fillId="75" borderId="20" applyNumberFormat="0" applyBorder="0" applyAlignment="0" applyProtection="0"/>
    <xf numFmtId="10" fontId="40" fillId="75" borderId="20" applyNumberFormat="0" applyBorder="0" applyAlignment="0" applyProtection="0"/>
    <xf numFmtId="10" fontId="40" fillId="75" borderId="2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8" fillId="64" borderId="13" applyNumberFormat="0" applyAlignment="0" applyProtection="0"/>
    <xf numFmtId="0" fontId="49" fillId="38" borderId="13" applyNumberFormat="0" applyAlignment="0" applyProtection="0"/>
    <xf numFmtId="0" fontId="48" fillId="64" borderId="13" applyNumberFormat="0" applyAlignment="0" applyProtection="0"/>
    <xf numFmtId="0" fontId="48" fillId="64" borderId="13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11" fillId="0" borderId="6" applyNumberFormat="0" applyFill="0" applyAlignment="0" applyProtection="0"/>
    <xf numFmtId="44" fontId="17" fillId="0" borderId="23" applyNumberFormat="0" applyFont="0" applyAlignment="0">
      <alignment horizontal="center"/>
    </xf>
    <xf numFmtId="44" fontId="17" fillId="0" borderId="24" applyNumberFormat="0" applyFont="0" applyAlignment="0">
      <alignment horizontal="center"/>
    </xf>
    <xf numFmtId="0" fontId="52" fillId="64" borderId="0" applyNumberFormat="0" applyBorder="0" applyAlignment="0" applyProtection="0"/>
    <xf numFmtId="0" fontId="52" fillId="76" borderId="0" applyNumberFormat="0" applyBorder="0" applyAlignment="0" applyProtection="0"/>
    <xf numFmtId="0" fontId="7" fillId="4" borderId="0" applyNumberFormat="0" applyBorder="0" applyAlignment="0" applyProtection="0"/>
    <xf numFmtId="173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4" fontId="53" fillId="0" borderId="0">
      <alignment horizontal="left" wrapText="1"/>
    </xf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77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24" fillId="63" borderId="25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55" fillId="67" borderId="26" applyNumberFormat="0" applyAlignment="0" applyProtection="0"/>
    <xf numFmtId="0" fontId="55" fillId="68" borderId="26" applyNumberFormat="0" applyAlignment="0" applyProtection="0"/>
    <xf numFmtId="0" fontId="9" fillId="6" borderId="5" applyNumberFormat="0" applyAlignment="0" applyProtection="0"/>
    <xf numFmtId="0" fontId="35" fillId="0" borderId="0"/>
    <xf numFmtId="0" fontId="35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2" fontId="24" fillId="75" borderId="0"/>
    <xf numFmtId="0" fontId="35" fillId="78" borderId="0"/>
    <xf numFmtId="0" fontId="56" fillId="78" borderId="27"/>
    <xf numFmtId="0" fontId="57" fillId="79" borderId="28"/>
    <xf numFmtId="0" fontId="58" fillId="78" borderId="29"/>
    <xf numFmtId="42" fontId="59" fillId="80" borderId="12">
      <alignment vertical="center"/>
    </xf>
    <xf numFmtId="0" fontId="17" fillId="75" borderId="10" applyNumberFormat="0">
      <alignment horizontal="center" vertical="center" wrapText="1"/>
    </xf>
    <xf numFmtId="175" fontId="24" fillId="75" borderId="0"/>
    <xf numFmtId="42" fontId="60" fillId="75" borderId="30">
      <alignment horizontal="left"/>
    </xf>
    <xf numFmtId="4" fontId="61" fillId="76" borderId="31" applyNumberFormat="0" applyProtection="0">
      <alignment vertical="center"/>
    </xf>
    <xf numFmtId="4" fontId="62" fillId="76" borderId="31" applyNumberFormat="0" applyProtection="0">
      <alignment vertical="center"/>
    </xf>
    <xf numFmtId="4" fontId="61" fillId="76" borderId="31" applyNumberFormat="0" applyProtection="0">
      <alignment horizontal="left" vertical="center" indent="1"/>
    </xf>
    <xf numFmtId="0" fontId="61" fillId="76" borderId="31" applyNumberFormat="0" applyProtection="0">
      <alignment horizontal="left" vertical="top" indent="1"/>
    </xf>
    <xf numFmtId="4" fontId="61" fillId="81" borderId="0" applyNumberFormat="0" applyProtection="0">
      <alignment horizontal="left" vertical="center" indent="1"/>
    </xf>
    <xf numFmtId="4" fontId="63" fillId="34" borderId="31" applyNumberFormat="0" applyProtection="0">
      <alignment horizontal="right" vertical="center"/>
    </xf>
    <xf numFmtId="4" fontId="63" fillId="40" borderId="31" applyNumberFormat="0" applyProtection="0">
      <alignment horizontal="right" vertical="center"/>
    </xf>
    <xf numFmtId="4" fontId="63" fillId="56" borderId="31" applyNumberFormat="0" applyProtection="0">
      <alignment horizontal="right" vertical="center"/>
    </xf>
    <xf numFmtId="4" fontId="63" fillId="42" borderId="31" applyNumberFormat="0" applyProtection="0">
      <alignment horizontal="right" vertical="center"/>
    </xf>
    <xf numFmtId="4" fontId="63" fillId="46" borderId="31" applyNumberFormat="0" applyProtection="0">
      <alignment horizontal="right" vertical="center"/>
    </xf>
    <xf numFmtId="4" fontId="63" fillId="66" borderId="31" applyNumberFormat="0" applyProtection="0">
      <alignment horizontal="right" vertical="center"/>
    </xf>
    <xf numFmtId="4" fontId="63" fillId="60" borderId="31" applyNumberFormat="0" applyProtection="0">
      <alignment horizontal="right" vertical="center"/>
    </xf>
    <xf numFmtId="4" fontId="63" fillId="82" borderId="31" applyNumberFormat="0" applyProtection="0">
      <alignment horizontal="right" vertical="center"/>
    </xf>
    <xf numFmtId="4" fontId="63" fillId="41" borderId="31" applyNumberFormat="0" applyProtection="0">
      <alignment horizontal="right" vertical="center"/>
    </xf>
    <xf numFmtId="4" fontId="61" fillId="83" borderId="32" applyNumberFormat="0" applyProtection="0">
      <alignment horizontal="left" vertical="center" indent="1"/>
    </xf>
    <xf numFmtId="4" fontId="63" fillId="84" borderId="0" applyNumberFormat="0" applyProtection="0">
      <alignment horizontal="left" vertical="center" indent="1"/>
    </xf>
    <xf numFmtId="4" fontId="64" fillId="85" borderId="0" applyNumberFormat="0" applyProtection="0">
      <alignment horizontal="left" vertical="center" indent="1"/>
    </xf>
    <xf numFmtId="4" fontId="63" fillId="81" borderId="31" applyNumberFormat="0" applyProtection="0">
      <alignment horizontal="right" vertical="center"/>
    </xf>
    <xf numFmtId="4" fontId="63" fillId="84" borderId="0" applyNumberFormat="0" applyProtection="0">
      <alignment horizontal="left" vertical="center" indent="1"/>
    </xf>
    <xf numFmtId="4" fontId="63" fillId="84" borderId="0" applyNumberFormat="0" applyProtection="0">
      <alignment horizontal="left" vertical="center" indent="1"/>
    </xf>
    <xf numFmtId="4" fontId="63" fillId="84" borderId="0" applyNumberFormat="0" applyProtection="0">
      <alignment horizontal="left" vertical="center" indent="1"/>
    </xf>
    <xf numFmtId="4" fontId="63" fillId="81" borderId="0" applyNumberFormat="0" applyProtection="0">
      <alignment horizontal="left" vertical="center" indent="1"/>
    </xf>
    <xf numFmtId="4" fontId="63" fillId="81" borderId="0" applyNumberFormat="0" applyProtection="0">
      <alignment horizontal="left" vertical="center" indent="1"/>
    </xf>
    <xf numFmtId="4" fontId="63" fillId="81" borderId="0" applyNumberFormat="0" applyProtection="0">
      <alignment horizontal="left" vertical="center" indent="1"/>
    </xf>
    <xf numFmtId="0" fontId="24" fillId="85" borderId="31" applyNumberFormat="0" applyProtection="0">
      <alignment horizontal="left" vertical="center" indent="1"/>
    </xf>
    <xf numFmtId="0" fontId="24" fillId="85" borderId="31" applyNumberFormat="0" applyProtection="0">
      <alignment horizontal="left" vertical="center" indent="1"/>
    </xf>
    <xf numFmtId="0" fontId="24" fillId="85" borderId="31" applyNumberFormat="0" applyProtection="0">
      <alignment horizontal="left" vertical="center" indent="1"/>
    </xf>
    <xf numFmtId="0" fontId="24" fillId="85" borderId="31" applyNumberFormat="0" applyProtection="0">
      <alignment horizontal="left" vertical="center" indent="1"/>
    </xf>
    <xf numFmtId="0" fontId="24" fillId="85" borderId="31" applyNumberFormat="0" applyProtection="0">
      <alignment horizontal="left" vertical="center" indent="1"/>
    </xf>
    <xf numFmtId="0" fontId="24" fillId="85" borderId="31" applyNumberFormat="0" applyProtection="0">
      <alignment horizontal="left" vertical="top" indent="1"/>
    </xf>
    <xf numFmtId="0" fontId="24" fillId="85" borderId="31" applyNumberFormat="0" applyProtection="0">
      <alignment horizontal="left" vertical="top" indent="1"/>
    </xf>
    <xf numFmtId="0" fontId="24" fillId="85" borderId="31" applyNumberFormat="0" applyProtection="0">
      <alignment horizontal="left" vertical="top" indent="1"/>
    </xf>
    <xf numFmtId="0" fontId="24" fillId="85" borderId="31" applyNumberFormat="0" applyProtection="0">
      <alignment horizontal="left" vertical="top" indent="1"/>
    </xf>
    <xf numFmtId="0" fontId="24" fillId="85" borderId="31" applyNumberFormat="0" applyProtection="0">
      <alignment horizontal="left" vertical="top" indent="1"/>
    </xf>
    <xf numFmtId="0" fontId="24" fillId="81" borderId="31" applyNumberFormat="0" applyProtection="0">
      <alignment horizontal="left" vertical="center" indent="1"/>
    </xf>
    <xf numFmtId="0" fontId="24" fillId="81" borderId="31" applyNumberFormat="0" applyProtection="0">
      <alignment horizontal="left" vertical="center" indent="1"/>
    </xf>
    <xf numFmtId="0" fontId="24" fillId="81" borderId="31" applyNumberFormat="0" applyProtection="0">
      <alignment horizontal="left" vertical="center" indent="1"/>
    </xf>
    <xf numFmtId="0" fontId="24" fillId="81" borderId="31" applyNumberFormat="0" applyProtection="0">
      <alignment horizontal="left" vertical="center" indent="1"/>
    </xf>
    <xf numFmtId="0" fontId="24" fillId="81" borderId="31" applyNumberFormat="0" applyProtection="0">
      <alignment horizontal="left" vertical="center" indent="1"/>
    </xf>
    <xf numFmtId="0" fontId="24" fillId="81" borderId="31" applyNumberFormat="0" applyProtection="0">
      <alignment horizontal="left" vertical="top" indent="1"/>
    </xf>
    <xf numFmtId="0" fontId="24" fillId="81" borderId="31" applyNumberFormat="0" applyProtection="0">
      <alignment horizontal="left" vertical="top" indent="1"/>
    </xf>
    <xf numFmtId="0" fontId="24" fillId="81" borderId="31" applyNumberFormat="0" applyProtection="0">
      <alignment horizontal="left" vertical="top" indent="1"/>
    </xf>
    <xf numFmtId="0" fontId="24" fillId="81" borderId="31" applyNumberFormat="0" applyProtection="0">
      <alignment horizontal="left" vertical="top" indent="1"/>
    </xf>
    <xf numFmtId="0" fontId="24" fillId="81" borderId="31" applyNumberFormat="0" applyProtection="0">
      <alignment horizontal="left" vertical="top" indent="1"/>
    </xf>
    <xf numFmtId="0" fontId="24" fillId="39" borderId="31" applyNumberFormat="0" applyProtection="0">
      <alignment horizontal="left" vertical="center" indent="1"/>
    </xf>
    <xf numFmtId="0" fontId="24" fillId="39" borderId="31" applyNumberFormat="0" applyProtection="0">
      <alignment horizontal="left" vertical="center" indent="1"/>
    </xf>
    <xf numFmtId="0" fontId="24" fillId="39" borderId="31" applyNumberFormat="0" applyProtection="0">
      <alignment horizontal="left" vertical="center" indent="1"/>
    </xf>
    <xf numFmtId="0" fontId="24" fillId="39" borderId="31" applyNumberFormat="0" applyProtection="0">
      <alignment horizontal="left" vertical="center" indent="1"/>
    </xf>
    <xf numFmtId="0" fontId="24" fillId="39" borderId="31" applyNumberFormat="0" applyProtection="0">
      <alignment horizontal="left" vertical="center" indent="1"/>
    </xf>
    <xf numFmtId="0" fontId="24" fillId="39" borderId="31" applyNumberFormat="0" applyProtection="0">
      <alignment horizontal="left" vertical="top" indent="1"/>
    </xf>
    <xf numFmtId="0" fontId="24" fillId="39" borderId="31" applyNumberFormat="0" applyProtection="0">
      <alignment horizontal="left" vertical="top" indent="1"/>
    </xf>
    <xf numFmtId="0" fontId="24" fillId="39" borderId="31" applyNumberFormat="0" applyProtection="0">
      <alignment horizontal="left" vertical="top" indent="1"/>
    </xf>
    <xf numFmtId="0" fontId="24" fillId="39" borderId="31" applyNumberFormat="0" applyProtection="0">
      <alignment horizontal="left" vertical="top" indent="1"/>
    </xf>
    <xf numFmtId="0" fontId="24" fillId="39" borderId="31" applyNumberFormat="0" applyProtection="0">
      <alignment horizontal="left" vertical="top" indent="1"/>
    </xf>
    <xf numFmtId="0" fontId="24" fillId="84" borderId="31" applyNumberFormat="0" applyProtection="0">
      <alignment horizontal="left" vertical="center" indent="1"/>
    </xf>
    <xf numFmtId="0" fontId="24" fillId="84" borderId="31" applyNumberFormat="0" applyProtection="0">
      <alignment horizontal="left" vertical="center" indent="1"/>
    </xf>
    <xf numFmtId="0" fontId="24" fillId="84" borderId="31" applyNumberFormat="0" applyProtection="0">
      <alignment horizontal="left" vertical="center" indent="1"/>
    </xf>
    <xf numFmtId="0" fontId="24" fillId="84" borderId="31" applyNumberFormat="0" applyProtection="0">
      <alignment horizontal="left" vertical="center" indent="1"/>
    </xf>
    <xf numFmtId="0" fontId="24" fillId="84" borderId="31" applyNumberFormat="0" applyProtection="0">
      <alignment horizontal="left" vertical="center" indent="1"/>
    </xf>
    <xf numFmtId="0" fontId="24" fillId="84" borderId="31" applyNumberFormat="0" applyProtection="0">
      <alignment horizontal="left" vertical="top" indent="1"/>
    </xf>
    <xf numFmtId="0" fontId="24" fillId="84" borderId="31" applyNumberFormat="0" applyProtection="0">
      <alignment horizontal="left" vertical="top" indent="1"/>
    </xf>
    <xf numFmtId="0" fontId="24" fillId="84" borderId="31" applyNumberFormat="0" applyProtection="0">
      <alignment horizontal="left" vertical="top" indent="1"/>
    </xf>
    <xf numFmtId="0" fontId="24" fillId="84" borderId="31" applyNumberFormat="0" applyProtection="0">
      <alignment horizontal="left" vertical="top" indent="1"/>
    </xf>
    <xf numFmtId="0" fontId="24" fillId="84" borderId="31" applyNumberFormat="0" applyProtection="0">
      <alignment horizontal="left" vertical="top" indent="1"/>
    </xf>
    <xf numFmtId="0" fontId="24" fillId="86" borderId="20" applyNumberFormat="0">
      <protection locked="0"/>
    </xf>
    <xf numFmtId="0" fontId="24" fillId="86" borderId="20" applyNumberFormat="0">
      <protection locked="0"/>
    </xf>
    <xf numFmtId="0" fontId="24" fillId="86" borderId="20" applyNumberFormat="0">
      <protection locked="0"/>
    </xf>
    <xf numFmtId="0" fontId="24" fillId="86" borderId="20" applyNumberFormat="0">
      <protection locked="0"/>
    </xf>
    <xf numFmtId="0" fontId="24" fillId="86" borderId="20" applyNumberFormat="0">
      <protection locked="0"/>
    </xf>
    <xf numFmtId="4" fontId="63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3" fillId="77" borderId="31" applyNumberFormat="0" applyProtection="0">
      <alignment horizontal="left" vertical="center" indent="1"/>
    </xf>
    <xf numFmtId="0" fontId="63" fillId="77" borderId="31" applyNumberFormat="0" applyProtection="0">
      <alignment horizontal="left" vertical="top" indent="1"/>
    </xf>
    <xf numFmtId="4" fontId="63" fillId="84" borderId="31" applyNumberFormat="0" applyProtection="0">
      <alignment horizontal="right" vertical="center"/>
    </xf>
    <xf numFmtId="4" fontId="65" fillId="84" borderId="31" applyNumberFormat="0" applyProtection="0">
      <alignment horizontal="right" vertical="center"/>
    </xf>
    <xf numFmtId="4" fontId="63" fillId="81" borderId="31" applyNumberFormat="0" applyProtection="0">
      <alignment horizontal="left" vertical="center" indent="1"/>
    </xf>
    <xf numFmtId="0" fontId="63" fillId="81" borderId="31" applyNumberFormat="0" applyProtection="0">
      <alignment horizontal="left" vertical="top" indent="1"/>
    </xf>
    <xf numFmtId="4" fontId="66" fillId="87" borderId="0" applyNumberFormat="0" applyProtection="0">
      <alignment horizontal="left" vertical="center" indent="1"/>
    </xf>
    <xf numFmtId="4" fontId="67" fillId="84" borderId="31" applyNumberFormat="0" applyProtection="0">
      <alignment horizontal="right" vertical="center"/>
    </xf>
    <xf numFmtId="0" fontId="68" fillId="0" borderId="0" applyNumberFormat="0" applyFill="0" applyBorder="0" applyAlignment="0" applyProtection="0"/>
    <xf numFmtId="38" fontId="40" fillId="0" borderId="33"/>
    <xf numFmtId="38" fontId="47" fillId="0" borderId="30"/>
    <xf numFmtId="174" fontId="24" fillId="0" borderId="0">
      <alignment horizontal="left" wrapText="1"/>
    </xf>
    <xf numFmtId="0" fontId="24" fillId="0" borderId="0" applyNumberFormat="0" applyBorder="0" applyAlignment="0"/>
    <xf numFmtId="0" fontId="69" fillId="0" borderId="0" applyNumberFormat="0" applyFill="0" applyBorder="0" applyAlignment="0" applyProtection="0"/>
    <xf numFmtId="0" fontId="35" fillId="0" borderId="0"/>
    <xf numFmtId="0" fontId="56" fillId="78" borderId="0"/>
    <xf numFmtId="176" fontId="70" fillId="0" borderId="0">
      <alignment horizontal="left" vertical="center"/>
    </xf>
    <xf numFmtId="0" fontId="17" fillId="75" borderId="0">
      <alignment horizontal="left" wrapText="1"/>
    </xf>
    <xf numFmtId="0" fontId="71" fillId="0" borderId="0">
      <alignment horizontal="left" vertical="center"/>
    </xf>
    <xf numFmtId="0" fontId="36" fillId="0" borderId="34" applyNumberFormat="0" applyFill="0" applyAlignment="0" applyProtection="0"/>
    <xf numFmtId="0" fontId="36" fillId="0" borderId="35" applyNumberFormat="0" applyFill="0" applyAlignment="0" applyProtection="0"/>
    <xf numFmtId="0" fontId="15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7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4" fontId="19" fillId="0" borderId="0" xfId="0" applyNumberFormat="1" applyFont="1" applyFill="1"/>
    <xf numFmtId="164" fontId="21" fillId="0" borderId="0" xfId="0" applyNumberFormat="1" applyFont="1" applyFill="1"/>
    <xf numFmtId="164" fontId="21" fillId="0" borderId="0" xfId="0" applyNumberFormat="1" applyFont="1" applyFill="1" applyBorder="1"/>
    <xf numFmtId="164" fontId="19" fillId="0" borderId="0" xfId="0" applyNumberFormat="1" applyFont="1" applyFill="1" applyBorder="1"/>
    <xf numFmtId="164" fontId="19" fillId="0" borderId="11" xfId="0" applyNumberFormat="1" applyFont="1" applyFill="1" applyBorder="1"/>
    <xf numFmtId="0" fontId="18" fillId="0" borderId="0" xfId="0" applyFont="1" applyFill="1" applyBorder="1"/>
    <xf numFmtId="0" fontId="17" fillId="0" borderId="0" xfId="0" applyFont="1" applyAlignment="1"/>
    <xf numFmtId="0" fontId="17" fillId="0" borderId="0" xfId="0" applyFont="1" applyFill="1" applyAlignment="1"/>
    <xf numFmtId="0" fontId="19" fillId="0" borderId="10" xfId="0" applyFont="1" applyFill="1" applyBorder="1"/>
    <xf numFmtId="0" fontId="19" fillId="0" borderId="0" xfId="0" quotePrefix="1" applyFont="1" applyFill="1" applyAlignment="1">
      <alignment horizontal="center"/>
    </xf>
    <xf numFmtId="0" fontId="21" fillId="0" borderId="0" xfId="0" applyFont="1" applyFill="1"/>
    <xf numFmtId="165" fontId="21" fillId="0" borderId="0" xfId="0" applyNumberFormat="1" applyFont="1" applyFill="1" applyBorder="1"/>
    <xf numFmtId="165" fontId="19" fillId="0" borderId="0" xfId="0" applyNumberFormat="1" applyFont="1" applyFill="1" applyBorder="1"/>
    <xf numFmtId="44" fontId="19" fillId="0" borderId="11" xfId="0" applyNumberFormat="1" applyFont="1" applyFill="1" applyBorder="1"/>
    <xf numFmtId="44" fontId="18" fillId="0" borderId="0" xfId="0" applyNumberFormat="1" applyFont="1" applyFill="1"/>
    <xf numFmtId="43" fontId="18" fillId="0" borderId="0" xfId="0" applyNumberFormat="1" applyFont="1" applyFill="1"/>
    <xf numFmtId="41" fontId="17" fillId="0" borderId="0" xfId="0" applyNumberFormat="1" applyFont="1" applyFill="1" applyBorder="1" applyAlignment="1">
      <alignment horizontal="center" wrapText="1"/>
    </xf>
    <xf numFmtId="41" fontId="17" fillId="0" borderId="10" xfId="0" applyNumberFormat="1" applyFont="1" applyFill="1" applyBorder="1" applyAlignment="1">
      <alignment horizontal="center" wrapText="1"/>
    </xf>
    <xf numFmtId="0" fontId="19" fillId="0" borderId="10" xfId="0" applyFont="1" applyFill="1" applyBorder="1" applyAlignment="1"/>
    <xf numFmtId="41" fontId="17" fillId="0" borderId="10" xfId="0" applyNumberFormat="1" applyFont="1" applyFill="1" applyBorder="1" applyAlignment="1">
      <alignment horizontal="center"/>
    </xf>
    <xf numFmtId="166" fontId="19" fillId="0" borderId="12" xfId="0" applyNumberFormat="1" applyFont="1" applyFill="1" applyBorder="1"/>
    <xf numFmtId="44" fontId="18" fillId="0" borderId="0" xfId="0" applyNumberFormat="1" applyFont="1"/>
    <xf numFmtId="0" fontId="19" fillId="0" borderId="0" xfId="0" applyFont="1"/>
    <xf numFmtId="41" fontId="17" fillId="0" borderId="10" xfId="0" applyNumberFormat="1" applyFont="1" applyFill="1" applyBorder="1" applyAlignment="1">
      <alignment horizontal="center" vertical="center" wrapText="1"/>
    </xf>
    <xf numFmtId="167" fontId="17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3" fillId="0" borderId="0" xfId="0" applyFont="1" applyFill="1"/>
    <xf numFmtId="3" fontId="19" fillId="0" borderId="0" xfId="0" applyNumberFormat="1" applyFont="1" applyFill="1"/>
    <xf numFmtId="3" fontId="24" fillId="0" borderId="0" xfId="0" applyNumberFormat="1" applyFont="1" applyFill="1"/>
    <xf numFmtId="3" fontId="19" fillId="0" borderId="0" xfId="0" applyNumberFormat="1" applyFont="1"/>
    <xf numFmtId="0" fontId="24" fillId="0" borderId="0" xfId="0" quotePrefix="1" applyFont="1" applyFill="1" applyAlignment="1">
      <alignment horizontal="center"/>
    </xf>
    <xf numFmtId="10" fontId="24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10" fontId="19" fillId="0" borderId="0" xfId="0" applyNumberFormat="1" applyFont="1" applyFill="1"/>
    <xf numFmtId="44" fontId="21" fillId="0" borderId="0" xfId="0" applyNumberFormat="1" applyFont="1" applyFill="1" applyAlignment="1">
      <alignment horizontal="center"/>
    </xf>
    <xf numFmtId="44" fontId="19" fillId="0" borderId="0" xfId="0" applyNumberFormat="1" applyFont="1" applyFill="1"/>
    <xf numFmtId="44" fontId="19" fillId="0" borderId="0" xfId="0" applyNumberFormat="1" applyFont="1" applyFill="1" applyAlignment="1">
      <alignment horizontal="center"/>
    </xf>
    <xf numFmtId="165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167" fontId="25" fillId="0" borderId="1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/>
    </xf>
    <xf numFmtId="167" fontId="19" fillId="0" borderId="0" xfId="0" applyNumberFormat="1" applyFont="1" applyFill="1"/>
    <xf numFmtId="165" fontId="21" fillId="0" borderId="0" xfId="0" applyNumberFormat="1" applyFont="1" applyFill="1"/>
    <xf numFmtId="165" fontId="19" fillId="0" borderId="0" xfId="0" applyNumberFormat="1" applyFont="1" applyFill="1"/>
    <xf numFmtId="165" fontId="26" fillId="0" borderId="0" xfId="0" applyNumberFormat="1" applyFont="1" applyFill="1"/>
    <xf numFmtId="44" fontId="21" fillId="0" borderId="0" xfId="0" applyNumberFormat="1" applyFont="1" applyFill="1"/>
    <xf numFmtId="44" fontId="26" fillId="0" borderId="0" xfId="0" applyNumberFormat="1" applyFont="1" applyFill="1"/>
    <xf numFmtId="164" fontId="26" fillId="0" borderId="0" xfId="0" applyNumberFormat="1" applyFont="1" applyFill="1"/>
    <xf numFmtId="0" fontId="26" fillId="0" borderId="0" xfId="0" applyFont="1" applyFill="1"/>
    <xf numFmtId="166" fontId="21" fillId="0" borderId="0" xfId="0" applyNumberFormat="1" applyFont="1" applyFill="1"/>
    <xf numFmtId="166" fontId="19" fillId="0" borderId="0" xfId="0" applyNumberFormat="1" applyFont="1" applyFill="1"/>
    <xf numFmtId="166" fontId="26" fillId="0" borderId="0" xfId="0" applyNumberFormat="1" applyFont="1" applyFill="1"/>
    <xf numFmtId="0" fontId="19" fillId="0" borderId="0" xfId="0" applyFont="1" applyFill="1" applyBorder="1" applyAlignment="1">
      <alignment horizontal="center"/>
    </xf>
  </cellXfs>
  <cellStyles count="424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2 2" xfId="39"/>
    <cellStyle name="60% - Accent2 3" xfId="40"/>
    <cellStyle name="60% - Accent3 2" xfId="41"/>
    <cellStyle name="60% - Accent3 3" xfId="42"/>
    <cellStyle name="60% - Accent4 2" xfId="43"/>
    <cellStyle name="60% - Accent4 3" xfId="44"/>
    <cellStyle name="60% - Accent5 2" xfId="45"/>
    <cellStyle name="60% - Accent5 3" xfId="46"/>
    <cellStyle name="60% - Accent6 2" xfId="47"/>
    <cellStyle name="60% - Accent6 3" xfId="48"/>
    <cellStyle name="Accent1 - 20%" xfId="49"/>
    <cellStyle name="Accent1 - 40%" xfId="50"/>
    <cellStyle name="Accent1 - 60%" xfId="51"/>
    <cellStyle name="Accent1 10" xfId="52"/>
    <cellStyle name="Accent1 11" xfId="53"/>
    <cellStyle name="Accent1 12" xfId="54"/>
    <cellStyle name="Accent1 2" xfId="55"/>
    <cellStyle name="Accent1 2 2" xfId="56"/>
    <cellStyle name="Accent1 3" xfId="57"/>
    <cellStyle name="Accent1 4" xfId="58"/>
    <cellStyle name="Accent1 5" xfId="59"/>
    <cellStyle name="Accent1 6" xfId="60"/>
    <cellStyle name="Accent1 7" xfId="61"/>
    <cellStyle name="Accent1 8" xfId="62"/>
    <cellStyle name="Accent1 9" xfId="63"/>
    <cellStyle name="Accent2 - 20%" xfId="64"/>
    <cellStyle name="Accent2 - 40%" xfId="65"/>
    <cellStyle name="Accent2 - 60%" xfId="66"/>
    <cellStyle name="Accent2 10" xfId="67"/>
    <cellStyle name="Accent2 11" xfId="68"/>
    <cellStyle name="Accent2 12" xfId="69"/>
    <cellStyle name="Accent2 2" xfId="70"/>
    <cellStyle name="Accent2 2 2" xfId="71"/>
    <cellStyle name="Accent2 3" xfId="72"/>
    <cellStyle name="Accent2 4" xfId="73"/>
    <cellStyle name="Accent2 5" xfId="74"/>
    <cellStyle name="Accent2 6" xfId="75"/>
    <cellStyle name="Accent2 7" xfId="76"/>
    <cellStyle name="Accent2 8" xfId="77"/>
    <cellStyle name="Accent2 9" xfId="78"/>
    <cellStyle name="Accent3 - 20%" xfId="79"/>
    <cellStyle name="Accent3 - 40%" xfId="80"/>
    <cellStyle name="Accent3 - 60%" xfId="81"/>
    <cellStyle name="Accent3 10" xfId="82"/>
    <cellStyle name="Accent3 11" xfId="83"/>
    <cellStyle name="Accent3 12" xfId="84"/>
    <cellStyle name="Accent3 2" xfId="85"/>
    <cellStyle name="Accent3 2 2" xfId="86"/>
    <cellStyle name="Accent3 3" xfId="87"/>
    <cellStyle name="Accent3 4" xfId="88"/>
    <cellStyle name="Accent3 5" xfId="89"/>
    <cellStyle name="Accent3 6" xfId="90"/>
    <cellStyle name="Accent3 7" xfId="91"/>
    <cellStyle name="Accent3 8" xfId="92"/>
    <cellStyle name="Accent3 9" xfId="93"/>
    <cellStyle name="Accent4 - 20%" xfId="94"/>
    <cellStyle name="Accent4 - 40%" xfId="95"/>
    <cellStyle name="Accent4 - 60%" xfId="96"/>
    <cellStyle name="Accent4 10" xfId="97"/>
    <cellStyle name="Accent4 11" xfId="98"/>
    <cellStyle name="Accent4 12" xfId="99"/>
    <cellStyle name="Accent4 2" xfId="100"/>
    <cellStyle name="Accent4 2 2" xfId="101"/>
    <cellStyle name="Accent4 3" xfId="102"/>
    <cellStyle name="Accent4 4" xfId="103"/>
    <cellStyle name="Accent4 5" xfId="104"/>
    <cellStyle name="Accent4 6" xfId="105"/>
    <cellStyle name="Accent4 7" xfId="106"/>
    <cellStyle name="Accent4 8" xfId="107"/>
    <cellStyle name="Accent4 9" xfId="108"/>
    <cellStyle name="Accent5 - 20%" xfId="109"/>
    <cellStyle name="Accent5 - 40%" xfId="110"/>
    <cellStyle name="Accent5 - 60%" xfId="111"/>
    <cellStyle name="Accent5 10" xfId="112"/>
    <cellStyle name="Accent5 11" xfId="113"/>
    <cellStyle name="Accent5 12" xfId="114"/>
    <cellStyle name="Accent5 2" xfId="115"/>
    <cellStyle name="Accent5 2 2" xfId="116"/>
    <cellStyle name="Accent5 3" xfId="117"/>
    <cellStyle name="Accent5 4" xfId="118"/>
    <cellStyle name="Accent5 5" xfId="119"/>
    <cellStyle name="Accent5 6" xfId="120"/>
    <cellStyle name="Accent5 7" xfId="121"/>
    <cellStyle name="Accent5 8" xfId="122"/>
    <cellStyle name="Accent5 9" xfId="123"/>
    <cellStyle name="Accent6 - 20%" xfId="124"/>
    <cellStyle name="Accent6 - 40%" xfId="125"/>
    <cellStyle name="Accent6 - 60%" xfId="126"/>
    <cellStyle name="Accent6 10" xfId="127"/>
    <cellStyle name="Accent6 11" xfId="128"/>
    <cellStyle name="Accent6 12" xfId="129"/>
    <cellStyle name="Accent6 2" xfId="130"/>
    <cellStyle name="Accent6 2 2" xfId="131"/>
    <cellStyle name="Accent6 3" xfId="132"/>
    <cellStyle name="Accent6 4" xfId="133"/>
    <cellStyle name="Accent6 5" xfId="134"/>
    <cellStyle name="Accent6 6" xfId="135"/>
    <cellStyle name="Accent6 7" xfId="136"/>
    <cellStyle name="Accent6 8" xfId="137"/>
    <cellStyle name="Accent6 9" xfId="138"/>
    <cellStyle name="Bad 2" xfId="139"/>
    <cellStyle name="Bad 2 2" xfId="140"/>
    <cellStyle name="Bad 3" xfId="141"/>
    <cellStyle name="Calculation 2" xfId="142"/>
    <cellStyle name="Calculation 2 2" xfId="143"/>
    <cellStyle name="Calculation 3" xfId="144"/>
    <cellStyle name="Check Cell 2" xfId="145"/>
    <cellStyle name="Check Cell 2 2" xfId="146"/>
    <cellStyle name="Check Cell 3" xfId="147"/>
    <cellStyle name="Comma 2" xfId="148"/>
    <cellStyle name="Comma 2 2" xfId="149"/>
    <cellStyle name="Comma 3" xfId="150"/>
    <cellStyle name="Comma 3 2" xfId="151"/>
    <cellStyle name="Comma 4" xfId="152"/>
    <cellStyle name="Comma 5" xfId="153"/>
    <cellStyle name="Comma 5 2" xfId="154"/>
    <cellStyle name="Comma 5 2 2" xfId="155"/>
    <cellStyle name="Comma 5 3" xfId="156"/>
    <cellStyle name="Comma 5 3 2" xfId="157"/>
    <cellStyle name="Comma 6" xfId="158"/>
    <cellStyle name="Comma0" xfId="159"/>
    <cellStyle name="Comma0 - Style4" xfId="160"/>
    <cellStyle name="Comma1 - Style1" xfId="161"/>
    <cellStyle name="Curren - Style2" xfId="162"/>
    <cellStyle name="Currency 2" xfId="163"/>
    <cellStyle name="Currency 2 2" xfId="164"/>
    <cellStyle name="Currency 3" xfId="165"/>
    <cellStyle name="Currency 4" xfId="166"/>
    <cellStyle name="Currency 4 2" xfId="167"/>
    <cellStyle name="Currency 4 2 2" xfId="168"/>
    <cellStyle name="Currency 4 3" xfId="169"/>
    <cellStyle name="Currency 4 3 2" xfId="170"/>
    <cellStyle name="Currency0" xfId="171"/>
    <cellStyle name="Date" xfId="172"/>
    <cellStyle name="Emphasis 1" xfId="173"/>
    <cellStyle name="Emphasis 2" xfId="174"/>
    <cellStyle name="Emphasis 3" xfId="175"/>
    <cellStyle name="Entered" xfId="176"/>
    <cellStyle name="Entered 2" xfId="177"/>
    <cellStyle name="Entered 3" xfId="178"/>
    <cellStyle name="Entered 4" xfId="179"/>
    <cellStyle name="Entered 4 2" xfId="180"/>
    <cellStyle name="Entered 5" xfId="181"/>
    <cellStyle name="Entered 5 2" xfId="182"/>
    <cellStyle name="Explanatory Text 2" xfId="183"/>
    <cellStyle name="Explanatory Text 3" xfId="184"/>
    <cellStyle name="Fixed" xfId="185"/>
    <cellStyle name="Good 2" xfId="186"/>
    <cellStyle name="Good 2 2" xfId="187"/>
    <cellStyle name="Good 3" xfId="188"/>
    <cellStyle name="Grey" xfId="189"/>
    <cellStyle name="Grey 2" xfId="190"/>
    <cellStyle name="Grey 2 2" xfId="191"/>
    <cellStyle name="Heading 1 2" xfId="192"/>
    <cellStyle name="Heading 1 2 2" xfId="193"/>
    <cellStyle name="Heading 1 3" xfId="194"/>
    <cellStyle name="Heading 2 2" xfId="195"/>
    <cellStyle name="Heading 2 2 2" xfId="196"/>
    <cellStyle name="Heading 2 3" xfId="197"/>
    <cellStyle name="Heading 3 2" xfId="198"/>
    <cellStyle name="Heading 3 2 2" xfId="199"/>
    <cellStyle name="Heading 3 3" xfId="200"/>
    <cellStyle name="Heading 4 2" xfId="201"/>
    <cellStyle name="Heading 4 2 2" xfId="202"/>
    <cellStyle name="Heading 4 3" xfId="203"/>
    <cellStyle name="Heading1" xfId="204"/>
    <cellStyle name="Heading2" xfId="205"/>
    <cellStyle name="Input [yellow]" xfId="206"/>
    <cellStyle name="Input [yellow] 2" xfId="207"/>
    <cellStyle name="Input [yellow] 2 2" xfId="208"/>
    <cellStyle name="Input 10" xfId="209"/>
    <cellStyle name="Input 11" xfId="210"/>
    <cellStyle name="Input 12" xfId="211"/>
    <cellStyle name="Input 2" xfId="212"/>
    <cellStyle name="Input 2 2" xfId="213"/>
    <cellStyle name="Input 3" xfId="214"/>
    <cellStyle name="Input 4" xfId="215"/>
    <cellStyle name="Input 5" xfId="216"/>
    <cellStyle name="Input 6" xfId="217"/>
    <cellStyle name="Input 7" xfId="218"/>
    <cellStyle name="Input 8" xfId="219"/>
    <cellStyle name="Input 9" xfId="220"/>
    <cellStyle name="Linked Cell 2" xfId="221"/>
    <cellStyle name="Linked Cell 2 2" xfId="222"/>
    <cellStyle name="Linked Cell 3" xfId="223"/>
    <cellStyle name="modified border" xfId="224"/>
    <cellStyle name="modified border1" xfId="225"/>
    <cellStyle name="Neutral 2" xfId="226"/>
    <cellStyle name="Neutral 2 2" xfId="227"/>
    <cellStyle name="Neutral 3" xfId="228"/>
    <cellStyle name="Normal" xfId="0" builtinId="0"/>
    <cellStyle name="Normal - Style1" xfId="229"/>
    <cellStyle name="Normal - Style1 2 2 3 4" xfId="230"/>
    <cellStyle name="Normal 10" xfId="231"/>
    <cellStyle name="Normal 10 2" xfId="232"/>
    <cellStyle name="Normal 10 2 2" xfId="233"/>
    <cellStyle name="Normal 101" xfId="234"/>
    <cellStyle name="Normal 11" xfId="235"/>
    <cellStyle name="Normal 12" xfId="236"/>
    <cellStyle name="Normal 13" xfId="237"/>
    <cellStyle name="Normal 14" xfId="238"/>
    <cellStyle name="Normal 15" xfId="239"/>
    <cellStyle name="Normal 16" xfId="240"/>
    <cellStyle name="Normal 17" xfId="241"/>
    <cellStyle name="Normal 18" xfId="242"/>
    <cellStyle name="Normal 19" xfId="243"/>
    <cellStyle name="Normal 2" xfId="244"/>
    <cellStyle name="Normal 2 2" xfId="245"/>
    <cellStyle name="Normal 20" xfId="246"/>
    <cellStyle name="Normal 21" xfId="247"/>
    <cellStyle name="Normal 22" xfId="248"/>
    <cellStyle name="Normal 23" xfId="249"/>
    <cellStyle name="Normal 24" xfId="250"/>
    <cellStyle name="Normal 25" xfId="251"/>
    <cellStyle name="Normal 26" xfId="252"/>
    <cellStyle name="Normal 27" xfId="253"/>
    <cellStyle name="Normal 28" xfId="254"/>
    <cellStyle name="Normal 29" xfId="255"/>
    <cellStyle name="Normal 3" xfId="256"/>
    <cellStyle name="Normal 30" xfId="257"/>
    <cellStyle name="Normal 31" xfId="258"/>
    <cellStyle name="Normal 32" xfId="259"/>
    <cellStyle name="Normal 33" xfId="260"/>
    <cellStyle name="Normal 34" xfId="261"/>
    <cellStyle name="Normal 35" xfId="262"/>
    <cellStyle name="Normal 36" xfId="263"/>
    <cellStyle name="Normal 37" xfId="264"/>
    <cellStyle name="Normal 38" xfId="265"/>
    <cellStyle name="Normal 39" xfId="266"/>
    <cellStyle name="Normal 4" xfId="267"/>
    <cellStyle name="Normal 4 2" xfId="268"/>
    <cellStyle name="Normal 40" xfId="269"/>
    <cellStyle name="Normal 41" xfId="270"/>
    <cellStyle name="Normal 42" xfId="271"/>
    <cellStyle name="Normal 43" xfId="272"/>
    <cellStyle name="Normal 44" xfId="273"/>
    <cellStyle name="Normal 5" xfId="274"/>
    <cellStyle name="Normal 5 2" xfId="275"/>
    <cellStyle name="Normal 6" xfId="276"/>
    <cellStyle name="Normal 6 2" xfId="277"/>
    <cellStyle name="Normal 7" xfId="278"/>
    <cellStyle name="Normal 8" xfId="279"/>
    <cellStyle name="Normal 9" xfId="280"/>
    <cellStyle name="Normal 9 2" xfId="281"/>
    <cellStyle name="Normal 9 2 2" xfId="282"/>
    <cellStyle name="Normal 9 3" xfId="283"/>
    <cellStyle name="Normal 9 3 2" xfId="284"/>
    <cellStyle name="Note 2" xfId="285"/>
    <cellStyle name="Note 2 2" xfId="286"/>
    <cellStyle name="Note 2 3" xfId="287"/>
    <cellStyle name="Note 3" xfId="288"/>
    <cellStyle name="Note 3 2" xfId="289"/>
    <cellStyle name="Note 4" xfId="290"/>
    <cellStyle name="Note 5" xfId="291"/>
    <cellStyle name="Note 5 2" xfId="292"/>
    <cellStyle name="Note 6" xfId="293"/>
    <cellStyle name="Note 7" xfId="294"/>
    <cellStyle name="Output 2" xfId="295"/>
    <cellStyle name="Output 2 2" xfId="296"/>
    <cellStyle name="Output 3" xfId="297"/>
    <cellStyle name="Percen - Style2" xfId="298"/>
    <cellStyle name="Percen - Style3" xfId="299"/>
    <cellStyle name="Percent [2]" xfId="300"/>
    <cellStyle name="Percent [2] 2" xfId="301"/>
    <cellStyle name="Percent [2] 2 2" xfId="302"/>
    <cellStyle name="Percent [2] 3" xfId="303"/>
    <cellStyle name="Percent [2] 3 2" xfId="304"/>
    <cellStyle name="Percent [2] 4" xfId="305"/>
    <cellStyle name="Percent [2] 4 2" xfId="306"/>
    <cellStyle name="Percent [2] 5" xfId="307"/>
    <cellStyle name="Percent [2] 5 2" xfId="308"/>
    <cellStyle name="Percent [2] 6" xfId="309"/>
    <cellStyle name="Percent [2] 6 2" xfId="310"/>
    <cellStyle name="Percent 2" xfId="311"/>
    <cellStyle name="Percent 2 2" xfId="312"/>
    <cellStyle name="Percent 3" xfId="313"/>
    <cellStyle name="Percent 3 2" xfId="314"/>
    <cellStyle name="Percent 4" xfId="315"/>
    <cellStyle name="Percent 4 2" xfId="316"/>
    <cellStyle name="Percent 5" xfId="317"/>
    <cellStyle name="Percent 6" xfId="318"/>
    <cellStyle name="Percent 7" xfId="319"/>
    <cellStyle name="Report" xfId="320"/>
    <cellStyle name="Report - Style5" xfId="321"/>
    <cellStyle name="Report - Style6" xfId="322"/>
    <cellStyle name="Report - Style7" xfId="323"/>
    <cellStyle name="Report - Style8" xfId="324"/>
    <cellStyle name="Report Bar" xfId="325"/>
    <cellStyle name="Report Heading" xfId="326"/>
    <cellStyle name="Report Unit Cost" xfId="327"/>
    <cellStyle name="Reports Total" xfId="328"/>
    <cellStyle name="SAPBEXaggData" xfId="329"/>
    <cellStyle name="SAPBEXaggDataEmph" xfId="330"/>
    <cellStyle name="SAPBEXaggItem" xfId="331"/>
    <cellStyle name="SAPBEXaggItemX" xfId="332"/>
    <cellStyle name="SAPBEXchaText" xfId="333"/>
    <cellStyle name="SAPBEXexcBad7" xfId="334"/>
    <cellStyle name="SAPBEXexcBad8" xfId="335"/>
    <cellStyle name="SAPBEXexcBad9" xfId="336"/>
    <cellStyle name="SAPBEXexcCritical4" xfId="337"/>
    <cellStyle name="SAPBEXexcCritical5" xfId="338"/>
    <cellStyle name="SAPBEXexcCritical6" xfId="339"/>
    <cellStyle name="SAPBEXexcGood1" xfId="340"/>
    <cellStyle name="SAPBEXexcGood2" xfId="341"/>
    <cellStyle name="SAPBEXexcGood3" xfId="342"/>
    <cellStyle name="SAPBEXfilterDrill" xfId="343"/>
    <cellStyle name="SAPBEXfilterItem" xfId="344"/>
    <cellStyle name="SAPBEXfilterText" xfId="345"/>
    <cellStyle name="SAPBEXformats" xfId="346"/>
    <cellStyle name="SAPBEXheaderItem" xfId="347"/>
    <cellStyle name="SAPBEXheaderItem 2" xfId="348"/>
    <cellStyle name="SAPBEXheaderItem 3" xfId="349"/>
    <cellStyle name="SAPBEXheaderText" xfId="350"/>
    <cellStyle name="SAPBEXheaderText 2" xfId="351"/>
    <cellStyle name="SAPBEXheaderText 3" xfId="352"/>
    <cellStyle name="SAPBEXHLevel0" xfId="353"/>
    <cellStyle name="SAPBEXHLevel0 2" xfId="354"/>
    <cellStyle name="SAPBEXHLevel0 2 2" xfId="355"/>
    <cellStyle name="SAPBEXHLevel0 3" xfId="356"/>
    <cellStyle name="SAPBEXHLevel0 3 2" xfId="357"/>
    <cellStyle name="SAPBEXHLevel0X" xfId="358"/>
    <cellStyle name="SAPBEXHLevel0X 2" xfId="359"/>
    <cellStyle name="SAPBEXHLevel0X 2 2" xfId="360"/>
    <cellStyle name="SAPBEXHLevel0X 3" xfId="361"/>
    <cellStyle name="SAPBEXHLevel0X 3 2" xfId="362"/>
    <cellStyle name="SAPBEXHLevel1" xfId="363"/>
    <cellStyle name="SAPBEXHLevel1 2" xfId="364"/>
    <cellStyle name="SAPBEXHLevel1 2 2" xfId="365"/>
    <cellStyle name="SAPBEXHLevel1 3" xfId="366"/>
    <cellStyle name="SAPBEXHLevel1 3 2" xfId="367"/>
    <cellStyle name="SAPBEXHLevel1X" xfId="368"/>
    <cellStyle name="SAPBEXHLevel1X 2" xfId="369"/>
    <cellStyle name="SAPBEXHLevel1X 2 2" xfId="370"/>
    <cellStyle name="SAPBEXHLevel1X 3" xfId="371"/>
    <cellStyle name="SAPBEXHLevel1X 3 2" xfId="372"/>
    <cellStyle name="SAPBEXHLevel2" xfId="373"/>
    <cellStyle name="SAPBEXHLevel2 2" xfId="374"/>
    <cellStyle name="SAPBEXHLevel2 2 2" xfId="375"/>
    <cellStyle name="SAPBEXHLevel2 3" xfId="376"/>
    <cellStyle name="SAPBEXHLevel2 3 2" xfId="377"/>
    <cellStyle name="SAPBEXHLevel2X" xfId="378"/>
    <cellStyle name="SAPBEXHLevel2X 2" xfId="379"/>
    <cellStyle name="SAPBEXHLevel2X 2 2" xfId="380"/>
    <cellStyle name="SAPBEXHLevel2X 3" xfId="381"/>
    <cellStyle name="SAPBEXHLevel2X 3 2" xfId="382"/>
    <cellStyle name="SAPBEXHLevel3" xfId="383"/>
    <cellStyle name="SAPBEXHLevel3 2" xfId="384"/>
    <cellStyle name="SAPBEXHLevel3 2 2" xfId="385"/>
    <cellStyle name="SAPBEXHLevel3 3" xfId="386"/>
    <cellStyle name="SAPBEXHLevel3 3 2" xfId="387"/>
    <cellStyle name="SAPBEXHLevel3X" xfId="388"/>
    <cellStyle name="SAPBEXHLevel3X 2" xfId="389"/>
    <cellStyle name="SAPBEXHLevel3X 2 2" xfId="390"/>
    <cellStyle name="SAPBEXHLevel3X 3" xfId="391"/>
    <cellStyle name="SAPBEXHLevel3X 3 2" xfId="392"/>
    <cellStyle name="SAPBEXinputData" xfId="393"/>
    <cellStyle name="SAPBEXinputData 2" xfId="394"/>
    <cellStyle name="SAPBEXinputData 2 2" xfId="395"/>
    <cellStyle name="SAPBEXinputData 3" xfId="396"/>
    <cellStyle name="SAPBEXinputData 3 2" xfId="397"/>
    <cellStyle name="SAPBEXresData" xfId="398"/>
    <cellStyle name="SAPBEXresDataEmph" xfId="399"/>
    <cellStyle name="SAPBEXresItem" xfId="400"/>
    <cellStyle name="SAPBEXresItemX" xfId="401"/>
    <cellStyle name="SAPBEXstdData" xfId="402"/>
    <cellStyle name="SAPBEXstdDataEmph" xfId="403"/>
    <cellStyle name="SAPBEXstdItem" xfId="404"/>
    <cellStyle name="SAPBEXstdItemX" xfId="405"/>
    <cellStyle name="SAPBEXtitle" xfId="406"/>
    <cellStyle name="SAPBEXundefined" xfId="407"/>
    <cellStyle name="Sheet Title" xfId="408"/>
    <cellStyle name="StmtTtl1" xfId="409"/>
    <cellStyle name="StmtTtl2" xfId="410"/>
    <cellStyle name="Style 1" xfId="411"/>
    <cellStyle name="Test" xfId="412"/>
    <cellStyle name="Title 2" xfId="413"/>
    <cellStyle name="Title: - Style3" xfId="414"/>
    <cellStyle name="Title: - Style4" xfId="415"/>
    <cellStyle name="Title: Major" xfId="416"/>
    <cellStyle name="Title: Minor" xfId="417"/>
    <cellStyle name="Title: Worksheet" xfId="418"/>
    <cellStyle name="Total 2" xfId="419"/>
    <cellStyle name="Total 2 2" xfId="420"/>
    <cellStyle name="Total 3" xfId="421"/>
    <cellStyle name="Warning Text 2" xfId="422"/>
    <cellStyle name="Warning Text 3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customXml" Target="../customXml/item4.xml"/><Relationship Id="rId8" Type="http://schemas.openxmlformats.org/officeDocument/2006/relationships/externalLink" Target="externalLinks/externalLink1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mpliance%20Filing/Mei%20Cass%20Files/2011%20Gas%20COSS%20December%20TY%20Compliance_Me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  <sheetName val="SUMMARY (Sum Sales and Trans)"/>
      <sheetName val="SUMMARY (Compliance Filing)"/>
      <sheetName val="SUMMARY (check)"/>
    </sheetNames>
    <sheetDataSet>
      <sheetData sheetId="0" refreshError="1"/>
      <sheetData sheetId="1">
        <row r="11">
          <cell r="C11">
            <v>4</v>
          </cell>
        </row>
        <row r="31">
          <cell r="F31">
            <v>4.7E-2</v>
          </cell>
        </row>
        <row r="48">
          <cell r="F48">
            <v>0.62148999999999999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5.28515625" style="3" customWidth="1"/>
    <col min="2" max="2" width="35" style="3" customWidth="1"/>
    <col min="3" max="3" width="13.42578125" style="3" customWidth="1"/>
    <col min="4" max="4" width="13.42578125" style="3" bestFit="1" customWidth="1"/>
    <col min="5" max="5" width="13.42578125" style="3" customWidth="1"/>
    <col min="6" max="6" width="17.42578125" style="3" bestFit="1" customWidth="1"/>
    <col min="7" max="7" width="3.140625" style="3" customWidth="1"/>
    <col min="8" max="8" width="13.42578125" style="3" bestFit="1" customWidth="1"/>
    <col min="9" max="9" width="12.7109375" style="3" customWidth="1"/>
    <col min="10" max="10" width="12.7109375" style="3" bestFit="1" customWidth="1"/>
    <col min="11" max="11" width="14" style="3" customWidth="1"/>
    <col min="12" max="12" width="12.7109375" style="3" bestFit="1" customWidth="1"/>
    <col min="13" max="13" width="14" style="3" bestFit="1" customWidth="1"/>
    <col min="14" max="14" width="12.7109375" style="3" bestFit="1" customWidth="1"/>
    <col min="15" max="15" width="14" style="3" bestFit="1" customWidth="1"/>
    <col min="16" max="18" width="14" style="3" customWidth="1"/>
    <col min="19" max="16384" width="9.140625" style="3"/>
  </cols>
  <sheetData>
    <row r="1" spans="1:1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7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7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</row>
    <row r="5" spans="1:1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</row>
    <row r="6" spans="1:17" x14ac:dyDescent="0.2">
      <c r="A6" s="6" t="s">
        <v>3</v>
      </c>
      <c r="B6" s="7"/>
      <c r="C6" s="7"/>
      <c r="D6" s="6" t="s">
        <v>4</v>
      </c>
      <c r="E6" s="6" t="s">
        <v>4</v>
      </c>
      <c r="F6" s="6" t="s">
        <v>4</v>
      </c>
      <c r="G6" s="7"/>
      <c r="H6" s="7"/>
      <c r="I6" s="7"/>
      <c r="J6" s="7"/>
      <c r="K6" s="7"/>
      <c r="L6" s="7"/>
      <c r="M6" s="7"/>
      <c r="N6" s="7"/>
      <c r="O6" s="7"/>
      <c r="P6" s="4"/>
      <c r="Q6" s="5"/>
    </row>
    <row r="7" spans="1:17" x14ac:dyDescent="0.2">
      <c r="A7" s="8" t="s">
        <v>5</v>
      </c>
      <c r="B7" s="9"/>
      <c r="C7" s="8" t="s">
        <v>6</v>
      </c>
      <c r="D7" s="8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  <c r="P7" s="2"/>
    </row>
    <row r="8" spans="1:17" x14ac:dyDescent="0.2">
      <c r="A8" s="10"/>
      <c r="B8" s="11" t="s">
        <v>18</v>
      </c>
      <c r="C8" s="11" t="s">
        <v>19</v>
      </c>
      <c r="D8" s="11" t="s">
        <v>20</v>
      </c>
      <c r="E8" s="11" t="s">
        <v>21</v>
      </c>
      <c r="F8" s="11" t="s">
        <v>22</v>
      </c>
      <c r="G8" s="11"/>
      <c r="H8" s="11" t="s">
        <v>23</v>
      </c>
      <c r="I8" s="11" t="s">
        <v>24</v>
      </c>
      <c r="J8" s="11" t="s">
        <v>25</v>
      </c>
      <c r="K8" s="11" t="s">
        <v>26</v>
      </c>
      <c r="L8" s="11" t="s">
        <v>27</v>
      </c>
      <c r="M8" s="11" t="s">
        <v>28</v>
      </c>
      <c r="N8" s="11" t="s">
        <v>29</v>
      </c>
      <c r="O8" s="11" t="s">
        <v>30</v>
      </c>
      <c r="P8" s="2"/>
    </row>
    <row r="9" spans="1:17" x14ac:dyDescent="0.2">
      <c r="A9" s="11">
        <v>1</v>
      </c>
      <c r="B9" s="12"/>
      <c r="C9" s="11"/>
      <c r="D9" s="11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2"/>
    </row>
    <row r="10" spans="1:17" x14ac:dyDescent="0.2">
      <c r="A10" s="11">
        <f>A9+1</f>
        <v>2</v>
      </c>
      <c r="B10" s="10" t="s">
        <v>31</v>
      </c>
      <c r="C10" s="11" t="s">
        <v>32</v>
      </c>
      <c r="D10" s="13">
        <f>SUM(H10:I10)</f>
        <v>319131116.981677</v>
      </c>
      <c r="E10" s="13">
        <f>SUM(J10:K10)</f>
        <v>94873292.450000003</v>
      </c>
      <c r="F10" s="13">
        <f>SUM(L10:O10)</f>
        <v>16387916.110282499</v>
      </c>
      <c r="G10" s="13"/>
      <c r="H10" s="14">
        <v>319130879.18167698</v>
      </c>
      <c r="I10" s="14">
        <v>237.8</v>
      </c>
      <c r="J10" s="14">
        <v>94857036.670000002</v>
      </c>
      <c r="K10" s="14">
        <v>16255.78</v>
      </c>
      <c r="L10" s="14">
        <v>12731212.418819999</v>
      </c>
      <c r="M10" s="14">
        <v>1428632.5614624999</v>
      </c>
      <c r="N10" s="14">
        <v>2140330.56</v>
      </c>
      <c r="O10" s="14">
        <v>87740.57</v>
      </c>
      <c r="P10" s="2"/>
    </row>
    <row r="11" spans="1:17" x14ac:dyDescent="0.2">
      <c r="A11" s="11">
        <f t="shared" ref="A11:A16" si="0">A10+1</f>
        <v>3</v>
      </c>
      <c r="B11" s="10"/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"/>
    </row>
    <row r="12" spans="1:17" x14ac:dyDescent="0.2">
      <c r="A12" s="11">
        <f t="shared" si="0"/>
        <v>4</v>
      </c>
      <c r="B12" s="10" t="s">
        <v>33</v>
      </c>
      <c r="C12" s="11" t="s">
        <v>32</v>
      </c>
      <c r="D12" s="13">
        <f t="shared" ref="D12:D13" si="1">SUM(H12:I12)</f>
        <v>99506336.161676973</v>
      </c>
      <c r="E12" s="13">
        <f t="shared" ref="E12:E13" si="2">SUM(J12:K12)</f>
        <v>23883728.800000001</v>
      </c>
      <c r="F12" s="13">
        <f t="shared" ref="F12:F13" si="3">SUM(L12:O12)</f>
        <v>2624893.3499999996</v>
      </c>
      <c r="G12" s="13"/>
      <c r="H12" s="15">
        <v>99506193.161676973</v>
      </c>
      <c r="I12" s="15">
        <v>143.00000000000003</v>
      </c>
      <c r="J12" s="15">
        <v>23874840.449999999</v>
      </c>
      <c r="K12" s="15">
        <v>8888.35</v>
      </c>
      <c r="L12" s="15">
        <v>1823496.71</v>
      </c>
      <c r="M12" s="15">
        <v>362196.59</v>
      </c>
      <c r="N12" s="15">
        <v>416486.59</v>
      </c>
      <c r="O12" s="15">
        <v>22713.46</v>
      </c>
      <c r="P12" s="2"/>
    </row>
    <row r="13" spans="1:17" x14ac:dyDescent="0.2">
      <c r="A13" s="11">
        <f t="shared" si="0"/>
        <v>5</v>
      </c>
      <c r="B13" s="10" t="s">
        <v>34</v>
      </c>
      <c r="C13" s="11" t="s">
        <v>32</v>
      </c>
      <c r="D13" s="13">
        <f t="shared" si="1"/>
        <v>0</v>
      </c>
      <c r="E13" s="13">
        <f t="shared" si="2"/>
        <v>0</v>
      </c>
      <c r="F13" s="13">
        <f t="shared" si="3"/>
        <v>2120091.02</v>
      </c>
      <c r="G13" s="13"/>
      <c r="H13" s="15">
        <v>0</v>
      </c>
      <c r="I13" s="15">
        <v>0</v>
      </c>
      <c r="J13" s="15">
        <v>0</v>
      </c>
      <c r="K13" s="15">
        <v>0</v>
      </c>
      <c r="L13" s="15">
        <v>1985540.25</v>
      </c>
      <c r="M13" s="15">
        <v>102246.77</v>
      </c>
      <c r="N13" s="15">
        <v>32304</v>
      </c>
      <c r="O13" s="15">
        <v>0</v>
      </c>
      <c r="P13" s="2"/>
    </row>
    <row r="14" spans="1:17" x14ac:dyDescent="0.2">
      <c r="A14" s="11">
        <f t="shared" si="0"/>
        <v>6</v>
      </c>
      <c r="B14" s="10" t="s">
        <v>35</v>
      </c>
      <c r="C14" s="11" t="str">
        <f>"("&amp;A$12&amp;") + ("&amp;A$13&amp;")"</f>
        <v>(4) + (5)</v>
      </c>
      <c r="D14" s="13">
        <f>SUM(D12:D13)</f>
        <v>99506336.161676973</v>
      </c>
      <c r="E14" s="13">
        <f>SUM(E12:E13)</f>
        <v>23883728.800000001</v>
      </c>
      <c r="F14" s="13">
        <f>SUM(F12:F13)</f>
        <v>4744984.3699999992</v>
      </c>
      <c r="G14" s="13"/>
      <c r="H14" s="16">
        <f t="shared" ref="H14:O14" si="4">SUM(H12:H13)</f>
        <v>99506193.161676973</v>
      </c>
      <c r="I14" s="16">
        <f t="shared" si="4"/>
        <v>143.00000000000003</v>
      </c>
      <c r="J14" s="16">
        <f t="shared" si="4"/>
        <v>23874840.449999999</v>
      </c>
      <c r="K14" s="16">
        <f t="shared" si="4"/>
        <v>8888.35</v>
      </c>
      <c r="L14" s="16">
        <f t="shared" si="4"/>
        <v>3809036.96</v>
      </c>
      <c r="M14" s="16">
        <f t="shared" si="4"/>
        <v>464443.36000000004</v>
      </c>
      <c r="N14" s="16">
        <f t="shared" si="4"/>
        <v>448790.59</v>
      </c>
      <c r="O14" s="16">
        <f t="shared" si="4"/>
        <v>22713.46</v>
      </c>
      <c r="P14" s="2"/>
    </row>
    <row r="15" spans="1:17" x14ac:dyDescent="0.2">
      <c r="A15" s="11">
        <f t="shared" si="0"/>
        <v>7</v>
      </c>
      <c r="B15" s="10"/>
      <c r="C15" s="11"/>
      <c r="D15" s="13"/>
      <c r="E15" s="13"/>
      <c r="F15" s="13"/>
      <c r="G15" s="16"/>
      <c r="H15" s="16"/>
      <c r="I15" s="16"/>
      <c r="J15" s="16"/>
      <c r="K15" s="16"/>
      <c r="L15" s="16"/>
      <c r="M15" s="16"/>
      <c r="N15" s="16"/>
      <c r="O15" s="16"/>
      <c r="P15" s="2"/>
    </row>
    <row r="16" spans="1:17" ht="13.5" thickBot="1" x14ac:dyDescent="0.25">
      <c r="A16" s="11">
        <f t="shared" si="0"/>
        <v>8</v>
      </c>
      <c r="B16" s="10" t="s">
        <v>36</v>
      </c>
      <c r="C16" s="11" t="str">
        <f>"("&amp;A10&amp;") - ("&amp;A$14&amp;")"</f>
        <v>(2) - (6)</v>
      </c>
      <c r="D16" s="17">
        <f>D10-D14</f>
        <v>219624780.82000002</v>
      </c>
      <c r="E16" s="17">
        <f>E10-E14</f>
        <v>70989563.650000006</v>
      </c>
      <c r="F16" s="17">
        <f>F10-F14</f>
        <v>11642931.7402825</v>
      </c>
      <c r="G16" s="16"/>
      <c r="H16" s="17">
        <f t="shared" ref="H16:O16" si="5">H10-H14</f>
        <v>219624686.02000001</v>
      </c>
      <c r="I16" s="17">
        <f t="shared" si="5"/>
        <v>94.799999999999983</v>
      </c>
      <c r="J16" s="17">
        <f t="shared" si="5"/>
        <v>70982196.219999999</v>
      </c>
      <c r="K16" s="17">
        <f t="shared" si="5"/>
        <v>7367.43</v>
      </c>
      <c r="L16" s="17">
        <f t="shared" si="5"/>
        <v>8922175.4588200003</v>
      </c>
      <c r="M16" s="17">
        <f t="shared" si="5"/>
        <v>964189.2014624998</v>
      </c>
      <c r="N16" s="17">
        <f t="shared" si="5"/>
        <v>1691539.97</v>
      </c>
      <c r="O16" s="17">
        <f t="shared" si="5"/>
        <v>65027.110000000008</v>
      </c>
      <c r="P16" s="2"/>
    </row>
    <row r="17" spans="1:16" ht="13.5" thickTop="1" x14ac:dyDescent="0.2">
      <c r="A17" s="2"/>
      <c r="B17" s="2"/>
      <c r="C17" s="2"/>
      <c r="D17" s="2"/>
      <c r="E17" s="2"/>
      <c r="F17" s="2"/>
      <c r="G17" s="18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3">
    <mergeCell ref="A1:O1"/>
    <mergeCell ref="A2:O2"/>
    <mergeCell ref="A3:O3"/>
  </mergeCells>
  <printOptions horizontalCentered="1"/>
  <pageMargins left="0.45" right="0.45" top="0.75" bottom="0.75" header="0.3" footer="0.3"/>
  <pageSetup scale="62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G41" sqref="G41"/>
    </sheetView>
  </sheetViews>
  <sheetFormatPr defaultRowHeight="12.75" x14ac:dyDescent="0.2"/>
  <cols>
    <col min="1" max="1" width="6" style="3" customWidth="1"/>
    <col min="2" max="2" width="51" style="3" customWidth="1"/>
    <col min="3" max="3" width="20.28515625" style="3" customWidth="1"/>
    <col min="4" max="6" width="17.7109375" style="3" customWidth="1"/>
    <col min="7" max="7" width="14.5703125" style="3" bestFit="1" customWidth="1"/>
    <col min="8" max="8" width="9.140625" style="3"/>
    <col min="9" max="9" width="10.28515625" style="3" bestFit="1" customWidth="1"/>
    <col min="10" max="16384" width="9.140625" style="3"/>
  </cols>
  <sheetData>
    <row r="1" spans="1:16" x14ac:dyDescent="0.2">
      <c r="A1" s="1" t="s">
        <v>0</v>
      </c>
      <c r="B1" s="1"/>
      <c r="C1" s="1"/>
      <c r="D1" s="1"/>
      <c r="E1" s="1"/>
      <c r="F1" s="1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">
      <c r="A2" s="1" t="s">
        <v>1</v>
      </c>
      <c r="B2" s="1"/>
      <c r="C2" s="1"/>
      <c r="D2" s="1"/>
      <c r="E2" s="1"/>
      <c r="F2" s="1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">
      <c r="A3" s="1" t="s">
        <v>37</v>
      </c>
      <c r="B3" s="1"/>
      <c r="C3" s="1"/>
      <c r="D3" s="1"/>
      <c r="E3" s="1"/>
      <c r="F3" s="1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">
      <c r="A4" s="20"/>
      <c r="B4" s="20"/>
      <c r="C4" s="20"/>
      <c r="D4" s="20"/>
      <c r="E4" s="20"/>
      <c r="F4" s="4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A5" s="2"/>
      <c r="B5" s="2"/>
      <c r="C5" s="2"/>
      <c r="D5" s="2"/>
      <c r="E5" s="2"/>
      <c r="F5" s="2"/>
    </row>
    <row r="6" spans="1:16" x14ac:dyDescent="0.2">
      <c r="A6" s="6" t="s">
        <v>3</v>
      </c>
      <c r="B6" s="2"/>
      <c r="C6" s="2"/>
      <c r="D6" s="6" t="s">
        <v>4</v>
      </c>
      <c r="E6" s="6" t="s">
        <v>4</v>
      </c>
      <c r="F6" s="6" t="s">
        <v>4</v>
      </c>
    </row>
    <row r="7" spans="1:16" x14ac:dyDescent="0.2">
      <c r="A7" s="8" t="s">
        <v>5</v>
      </c>
      <c r="B7" s="21"/>
      <c r="C7" s="8" t="s">
        <v>6</v>
      </c>
      <c r="D7" s="8" t="s">
        <v>7</v>
      </c>
      <c r="E7" s="8" t="s">
        <v>8</v>
      </c>
      <c r="F7" s="8" t="s">
        <v>9</v>
      </c>
    </row>
    <row r="8" spans="1:16" x14ac:dyDescent="0.2">
      <c r="A8" s="10"/>
      <c r="B8" s="11" t="s">
        <v>18</v>
      </c>
      <c r="C8" s="11" t="s">
        <v>19</v>
      </c>
      <c r="D8" s="11" t="s">
        <v>38</v>
      </c>
      <c r="E8" s="11" t="s">
        <v>39</v>
      </c>
      <c r="F8" s="11" t="s">
        <v>40</v>
      </c>
    </row>
    <row r="9" spans="1:16" x14ac:dyDescent="0.2">
      <c r="A9" s="11"/>
      <c r="B9" s="12"/>
      <c r="C9" s="11"/>
      <c r="D9" s="11"/>
      <c r="E9" s="11"/>
      <c r="F9" s="11"/>
    </row>
    <row r="10" spans="1:16" x14ac:dyDescent="0.2">
      <c r="A10" s="11">
        <v>1</v>
      </c>
      <c r="B10" s="10" t="s">
        <v>41</v>
      </c>
      <c r="C10" s="22" t="s">
        <v>42</v>
      </c>
      <c r="D10" s="14">
        <f>'JAP-31 Page 1'!D16</f>
        <v>219624780.82000002</v>
      </c>
      <c r="E10" s="14">
        <f>'JAP-31 Page 1'!E16</f>
        <v>70989563.650000006</v>
      </c>
      <c r="F10" s="14">
        <f>'JAP-31 Page 1'!F16</f>
        <v>11642931.7402825</v>
      </c>
    </row>
    <row r="11" spans="1:16" x14ac:dyDescent="0.2">
      <c r="A11" s="11">
        <f>A10+1</f>
        <v>2</v>
      </c>
      <c r="B11" s="10"/>
      <c r="C11" s="10"/>
      <c r="D11" s="23"/>
      <c r="E11" s="23"/>
      <c r="F11" s="23"/>
    </row>
    <row r="12" spans="1:16" x14ac:dyDescent="0.2">
      <c r="A12" s="11">
        <f t="shared" ref="A12:A14" si="0">A11+1</f>
        <v>3</v>
      </c>
      <c r="B12" s="10" t="s">
        <v>43</v>
      </c>
      <c r="C12" s="22" t="s">
        <v>44</v>
      </c>
      <c r="D12" s="24">
        <v>746002</v>
      </c>
      <c r="E12" s="24">
        <v>55899</v>
      </c>
      <c r="F12" s="24">
        <v>1709</v>
      </c>
    </row>
    <row r="13" spans="1:16" x14ac:dyDescent="0.2">
      <c r="A13" s="11">
        <f t="shared" si="0"/>
        <v>4</v>
      </c>
      <c r="B13" s="10"/>
      <c r="C13" s="10"/>
      <c r="D13" s="25"/>
      <c r="E13" s="25"/>
      <c r="F13" s="25"/>
    </row>
    <row r="14" spans="1:16" ht="13.5" thickBot="1" x14ac:dyDescent="0.25">
      <c r="A14" s="11">
        <f t="shared" si="0"/>
        <v>5</v>
      </c>
      <c r="B14" s="10" t="s">
        <v>45</v>
      </c>
      <c r="C14" s="11" t="str">
        <f>"("&amp;A10&amp;") / ("&amp;A12&amp;")"</f>
        <v>(1) / (3)</v>
      </c>
      <c r="D14" s="26">
        <f>ROUND(D10/D12,2)</f>
        <v>294.39999999999998</v>
      </c>
      <c r="E14" s="26">
        <f>ROUND(E10/E12,2)</f>
        <v>1269.96</v>
      </c>
      <c r="F14" s="26">
        <f>ROUND(F10/F12,2)</f>
        <v>6812.72</v>
      </c>
    </row>
    <row r="15" spans="1:16" ht="13.5" thickTop="1" x14ac:dyDescent="0.2">
      <c r="A15" s="2"/>
      <c r="B15" s="2"/>
      <c r="C15" s="2"/>
      <c r="D15" s="2"/>
      <c r="E15" s="2"/>
      <c r="F15" s="2"/>
      <c r="G15" s="2"/>
    </row>
    <row r="16" spans="1:16" x14ac:dyDescent="0.2">
      <c r="A16" s="2"/>
      <c r="B16" s="2"/>
      <c r="C16" s="2"/>
      <c r="D16" s="27"/>
      <c r="E16" s="27"/>
      <c r="F16" s="27"/>
      <c r="G16" s="2"/>
    </row>
    <row r="17" spans="1:7" x14ac:dyDescent="0.2">
      <c r="A17" s="2"/>
      <c r="B17" s="2"/>
      <c r="C17" s="2"/>
      <c r="D17" s="28"/>
      <c r="E17" s="28"/>
      <c r="F17" s="28"/>
      <c r="G17" s="2"/>
    </row>
    <row r="18" spans="1:7" x14ac:dyDescent="0.2">
      <c r="A18" s="2"/>
      <c r="B18" s="2"/>
      <c r="C18" s="2"/>
      <c r="D18" s="2"/>
      <c r="E18" s="2"/>
      <c r="F18" s="2"/>
      <c r="G18" s="2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93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Normal="100" workbookViewId="0">
      <selection activeCell="G41" sqref="G41"/>
    </sheetView>
  </sheetViews>
  <sheetFormatPr defaultRowHeight="12.75" x14ac:dyDescent="0.2"/>
  <cols>
    <col min="1" max="1" width="5.28515625" style="3" customWidth="1"/>
    <col min="2" max="2" width="63.5703125" style="3" customWidth="1"/>
    <col min="3" max="3" width="15.5703125" style="3" customWidth="1"/>
    <col min="4" max="5" width="16.42578125" style="3" customWidth="1"/>
    <col min="6" max="6" width="20.5703125" style="3" bestFit="1" customWidth="1"/>
    <col min="7" max="7" width="17.7109375" style="3" customWidth="1"/>
    <col min="8" max="8" width="14.5703125" style="3" bestFit="1" customWidth="1"/>
    <col min="9" max="9" width="9.140625" style="3"/>
    <col min="10" max="10" width="10.28515625" style="3" bestFit="1" customWidth="1"/>
    <col min="11" max="16384" width="9.140625" style="3"/>
  </cols>
  <sheetData>
    <row r="1" spans="1:17" x14ac:dyDescent="0.2">
      <c r="A1" s="1" t="s">
        <v>0</v>
      </c>
      <c r="B1" s="1"/>
      <c r="C1" s="1"/>
      <c r="D1" s="1"/>
      <c r="E1" s="1"/>
      <c r="F1" s="1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2">
      <c r="A2" s="1" t="s">
        <v>1</v>
      </c>
      <c r="B2" s="1"/>
      <c r="C2" s="1"/>
      <c r="D2" s="1"/>
      <c r="E2" s="1"/>
      <c r="F2" s="1"/>
      <c r="G2" s="20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">
      <c r="A3" s="1" t="s">
        <v>46</v>
      </c>
      <c r="B3" s="1"/>
      <c r="C3" s="1"/>
      <c r="D3" s="1"/>
      <c r="E3" s="1"/>
      <c r="F3" s="1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20"/>
      <c r="B4" s="20"/>
      <c r="C4" s="20"/>
      <c r="D4" s="20"/>
      <c r="E4" s="20"/>
      <c r="F4" s="4"/>
      <c r="G4" s="4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x14ac:dyDescent="0.2">
      <c r="A5" s="2"/>
      <c r="B5" s="2"/>
      <c r="C5" s="2"/>
      <c r="D5" s="2"/>
      <c r="E5" s="2"/>
      <c r="F5" s="2"/>
      <c r="G5" s="2"/>
    </row>
    <row r="6" spans="1:17" ht="12.75" customHeight="1" x14ac:dyDescent="0.2">
      <c r="A6" s="29" t="s">
        <v>3</v>
      </c>
      <c r="B6" s="2"/>
      <c r="C6" s="2"/>
      <c r="D6" s="6" t="s">
        <v>4</v>
      </c>
      <c r="E6" s="6" t="s">
        <v>4</v>
      </c>
      <c r="F6" s="6" t="s">
        <v>4</v>
      </c>
      <c r="G6" s="2"/>
    </row>
    <row r="7" spans="1:17" x14ac:dyDescent="0.2">
      <c r="A7" s="30" t="s">
        <v>5</v>
      </c>
      <c r="B7" s="31"/>
      <c r="C7" s="32" t="s">
        <v>6</v>
      </c>
      <c r="D7" s="8" t="s">
        <v>7</v>
      </c>
      <c r="E7" s="8" t="s">
        <v>8</v>
      </c>
      <c r="F7" s="8" t="s">
        <v>9</v>
      </c>
    </row>
    <row r="8" spans="1:17" x14ac:dyDescent="0.2">
      <c r="A8" s="10"/>
      <c r="B8" s="11" t="s">
        <v>18</v>
      </c>
      <c r="C8" s="11" t="s">
        <v>19</v>
      </c>
      <c r="D8" s="11" t="s">
        <v>38</v>
      </c>
      <c r="E8" s="11" t="s">
        <v>39</v>
      </c>
      <c r="F8" s="11" t="s">
        <v>40</v>
      </c>
    </row>
    <row r="9" spans="1:17" x14ac:dyDescent="0.2">
      <c r="A9" s="11"/>
      <c r="B9" s="12"/>
      <c r="C9" s="11"/>
      <c r="D9" s="11"/>
      <c r="E9" s="11"/>
      <c r="F9" s="11"/>
    </row>
    <row r="10" spans="1:17" x14ac:dyDescent="0.2">
      <c r="A10" s="11">
        <v>1</v>
      </c>
      <c r="B10" s="10" t="s">
        <v>41</v>
      </c>
      <c r="C10" s="22" t="s">
        <v>42</v>
      </c>
      <c r="D10" s="14">
        <f>'JAP-31 Page 1'!D16</f>
        <v>219624780.82000002</v>
      </c>
      <c r="E10" s="14">
        <f>'JAP-31 Page 1'!E16</f>
        <v>70989563.650000006</v>
      </c>
      <c r="F10" s="14">
        <f>'JAP-31 Page 1'!F16</f>
        <v>11642931.7402825</v>
      </c>
      <c r="H10" s="13"/>
    </row>
    <row r="11" spans="1:17" x14ac:dyDescent="0.2">
      <c r="A11" s="11">
        <f>A10+1</f>
        <v>2</v>
      </c>
      <c r="B11" s="10"/>
      <c r="C11" s="10"/>
      <c r="D11" s="10"/>
      <c r="E11" s="10"/>
      <c r="F11" s="10"/>
    </row>
    <row r="12" spans="1:17" x14ac:dyDescent="0.2">
      <c r="A12" s="11">
        <f t="shared" ref="A12:A14" si="0">A11+1</f>
        <v>3</v>
      </c>
      <c r="B12" s="10" t="s">
        <v>47</v>
      </c>
      <c r="C12" s="22" t="s">
        <v>44</v>
      </c>
      <c r="D12" s="24">
        <v>577777493.48799992</v>
      </c>
      <c r="E12" s="24">
        <v>214593771.22299999</v>
      </c>
      <c r="F12" s="24">
        <v>64537344.989999995</v>
      </c>
    </row>
    <row r="13" spans="1:17" x14ac:dyDescent="0.2">
      <c r="A13" s="11">
        <f t="shared" si="0"/>
        <v>4</v>
      </c>
      <c r="B13" s="10"/>
      <c r="C13" s="10"/>
      <c r="D13" s="25"/>
      <c r="E13" s="25"/>
      <c r="F13" s="25"/>
    </row>
    <row r="14" spans="1:17" x14ac:dyDescent="0.2">
      <c r="A14" s="11">
        <f t="shared" si="0"/>
        <v>5</v>
      </c>
      <c r="B14" s="10" t="s">
        <v>48</v>
      </c>
      <c r="C14" s="11" t="str">
        <f>"("&amp;A10&amp;") / ("&amp;A12&amp;")"</f>
        <v>(1) / (3)</v>
      </c>
      <c r="D14" s="33">
        <f>ROUND(D10/D12,5)</f>
        <v>0.38012000000000001</v>
      </c>
      <c r="E14" s="33">
        <f t="shared" ref="E14:F14" si="1">ROUND(E10/E12,5)</f>
        <v>0.33080999999999999</v>
      </c>
      <c r="F14" s="33">
        <f t="shared" si="1"/>
        <v>0.18040999999999999</v>
      </c>
    </row>
    <row r="15" spans="1:17" x14ac:dyDescent="0.2">
      <c r="A15" s="2"/>
      <c r="B15" s="10"/>
      <c r="C15" s="2"/>
      <c r="D15" s="27"/>
      <c r="E15" s="27"/>
      <c r="F15" s="27"/>
      <c r="G15" s="27"/>
      <c r="H15" s="2"/>
    </row>
    <row r="16" spans="1:17" x14ac:dyDescent="0.2">
      <c r="A16" s="2"/>
      <c r="B16" s="10"/>
      <c r="C16" s="2"/>
      <c r="D16" s="28"/>
      <c r="E16" s="28"/>
      <c r="F16" s="28"/>
      <c r="G16" s="28"/>
      <c r="H16" s="2"/>
    </row>
    <row r="17" spans="1:8" x14ac:dyDescent="0.2">
      <c r="A17" s="2"/>
      <c r="C17" s="2"/>
      <c r="D17" s="2"/>
      <c r="E17" s="2"/>
      <c r="F17" s="2"/>
      <c r="G17" s="2"/>
      <c r="H17" s="2"/>
    </row>
    <row r="18" spans="1:8" x14ac:dyDescent="0.2">
      <c r="D18" s="34"/>
      <c r="E18" s="34"/>
      <c r="F18" s="34"/>
      <c r="G18" s="34"/>
    </row>
    <row r="19" spans="1:8" x14ac:dyDescent="0.2">
      <c r="D19" s="34"/>
      <c r="E19" s="34"/>
      <c r="F19" s="34"/>
      <c r="G19" s="34"/>
    </row>
    <row r="20" spans="1:8" x14ac:dyDescent="0.2">
      <c r="D20" s="34"/>
      <c r="E20" s="34"/>
      <c r="F20" s="34"/>
      <c r="G20" s="34"/>
    </row>
    <row r="21" spans="1:8" x14ac:dyDescent="0.2">
      <c r="D21" s="34"/>
      <c r="E21" s="34"/>
      <c r="F21" s="34"/>
      <c r="G21" s="34"/>
    </row>
    <row r="22" spans="1:8" x14ac:dyDescent="0.2">
      <c r="D22" s="34"/>
      <c r="E22" s="34"/>
      <c r="F22" s="34"/>
      <c r="G22" s="34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88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Normal="100" workbookViewId="0">
      <pane xSplit="4" ySplit="7" topLeftCell="E8" activePane="bottomRight" state="frozen"/>
      <selection activeCell="G41" sqref="G41"/>
      <selection pane="topRight" activeCell="G41" sqref="G41"/>
      <selection pane="bottomLeft" activeCell="G41" sqref="G41"/>
      <selection pane="bottomRight" activeCell="G41" sqref="G41"/>
    </sheetView>
  </sheetViews>
  <sheetFormatPr defaultRowHeight="12.75" x14ac:dyDescent="0.2"/>
  <cols>
    <col min="1" max="1" width="5.28515625" style="35" customWidth="1"/>
    <col min="2" max="2" width="2.7109375" style="35" customWidth="1"/>
    <col min="3" max="3" width="43.140625" style="35" customWidth="1"/>
    <col min="4" max="4" width="14.140625" style="52" bestFit="1" customWidth="1"/>
    <col min="5" max="8" width="12.28515625" style="52" customWidth="1"/>
    <col min="9" max="16" width="12.28515625" style="35" customWidth="1"/>
    <col min="17" max="17" width="12.85546875" style="35" customWidth="1"/>
    <col min="18" max="18" width="13.85546875" style="35" bestFit="1" customWidth="1"/>
    <col min="19" max="16384" width="9.140625" style="35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x14ac:dyDescent="0.2">
      <c r="A3" s="1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x14ac:dyDescent="0.2">
      <c r="A4" s="10"/>
      <c r="B4" s="10"/>
      <c r="C4" s="10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</row>
    <row r="5" spans="1:18" x14ac:dyDescent="0.2">
      <c r="A5" s="10"/>
      <c r="B5" s="10"/>
      <c r="C5" s="10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10"/>
      <c r="Q5" s="10"/>
    </row>
    <row r="6" spans="1:18" ht="38.25" x14ac:dyDescent="0.2">
      <c r="A6" s="36" t="s">
        <v>50</v>
      </c>
      <c r="B6" s="36"/>
      <c r="C6" s="21"/>
      <c r="D6" s="36" t="s">
        <v>6</v>
      </c>
      <c r="E6" s="37" t="s">
        <v>51</v>
      </c>
      <c r="F6" s="37" t="s">
        <v>52</v>
      </c>
      <c r="G6" s="37" t="s">
        <v>53</v>
      </c>
      <c r="H6" s="37" t="s">
        <v>54</v>
      </c>
      <c r="I6" s="37" t="s">
        <v>55</v>
      </c>
      <c r="J6" s="37" t="s">
        <v>56</v>
      </c>
      <c r="K6" s="37" t="s">
        <v>57</v>
      </c>
      <c r="L6" s="37" t="s">
        <v>58</v>
      </c>
      <c r="M6" s="37" t="s">
        <v>59</v>
      </c>
      <c r="N6" s="37" t="s">
        <v>60</v>
      </c>
      <c r="O6" s="37" t="s">
        <v>61</v>
      </c>
      <c r="P6" s="37" t="s">
        <v>62</v>
      </c>
      <c r="Q6" s="36" t="s">
        <v>63</v>
      </c>
    </row>
    <row r="7" spans="1:18" x14ac:dyDescent="0.2">
      <c r="A7" s="10"/>
      <c r="B7" s="10"/>
      <c r="C7" s="11" t="s">
        <v>18</v>
      </c>
      <c r="D7" s="11" t="s">
        <v>19</v>
      </c>
      <c r="E7" s="11" t="s">
        <v>38</v>
      </c>
      <c r="F7" s="11" t="s">
        <v>39</v>
      </c>
      <c r="G7" s="11" t="s">
        <v>40</v>
      </c>
      <c r="H7" s="11" t="s">
        <v>23</v>
      </c>
      <c r="I7" s="11" t="s">
        <v>24</v>
      </c>
      <c r="J7" s="11" t="s">
        <v>25</v>
      </c>
      <c r="K7" s="11" t="s">
        <v>26</v>
      </c>
      <c r="L7" s="11" t="s">
        <v>27</v>
      </c>
      <c r="M7" s="11" t="s">
        <v>28</v>
      </c>
      <c r="N7" s="11" t="s">
        <v>29</v>
      </c>
      <c r="O7" s="11" t="s">
        <v>30</v>
      </c>
      <c r="P7" s="11" t="s">
        <v>64</v>
      </c>
      <c r="Q7" s="11" t="s">
        <v>65</v>
      </c>
    </row>
    <row r="8" spans="1:18" x14ac:dyDescent="0.2">
      <c r="A8" s="11"/>
      <c r="B8" s="38" t="s">
        <v>66</v>
      </c>
      <c r="C8" s="12"/>
      <c r="D8" s="11"/>
      <c r="E8" s="11"/>
      <c r="F8" s="11"/>
      <c r="G8" s="11"/>
      <c r="H8" s="11"/>
      <c r="I8" s="11"/>
      <c r="J8" s="11"/>
      <c r="K8" s="10"/>
      <c r="L8" s="10"/>
      <c r="M8" s="10"/>
      <c r="N8" s="10"/>
      <c r="O8" s="10"/>
      <c r="P8" s="10"/>
      <c r="Q8" s="10"/>
    </row>
    <row r="9" spans="1:18" x14ac:dyDescent="0.2">
      <c r="A9" s="11">
        <v>1</v>
      </c>
      <c r="B9" s="39" t="s">
        <v>67</v>
      </c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0"/>
    </row>
    <row r="10" spans="1:18" x14ac:dyDescent="0.2">
      <c r="A10" s="11">
        <f t="shared" ref="A10:A32" si="0">A9+1</f>
        <v>2</v>
      </c>
      <c r="B10" s="11"/>
      <c r="C10" s="10" t="s">
        <v>68</v>
      </c>
      <c r="D10" s="11" t="s">
        <v>44</v>
      </c>
      <c r="E10" s="24">
        <v>91631573.346000001</v>
      </c>
      <c r="F10" s="24">
        <v>77709458.589000002</v>
      </c>
      <c r="G10" s="24">
        <v>65346817.008000001</v>
      </c>
      <c r="H10" s="24">
        <v>45835215.026000001</v>
      </c>
      <c r="I10" s="24">
        <v>28855791.487</v>
      </c>
      <c r="J10" s="24">
        <v>19254696.033999998</v>
      </c>
      <c r="K10" s="24">
        <v>14546792.141999999</v>
      </c>
      <c r="L10" s="24">
        <v>13454920.966</v>
      </c>
      <c r="M10" s="24">
        <v>19361291.972999997</v>
      </c>
      <c r="N10" s="24">
        <v>42899000.192000002</v>
      </c>
      <c r="O10" s="24">
        <v>62208003.219999991</v>
      </c>
      <c r="P10" s="24">
        <v>96673933.504999995</v>
      </c>
      <c r="Q10" s="41">
        <f>SUM(E10:P10)</f>
        <v>577777493.48799992</v>
      </c>
      <c r="R10" s="42"/>
    </row>
    <row r="11" spans="1:18" x14ac:dyDescent="0.2">
      <c r="A11" s="11">
        <f t="shared" si="0"/>
        <v>3</v>
      </c>
      <c r="B11" s="11"/>
      <c r="C11" s="10" t="s">
        <v>69</v>
      </c>
      <c r="D11" s="43" t="s">
        <v>70</v>
      </c>
      <c r="E11" s="44">
        <f t="shared" ref="E11:P11" si="1">E10/$Q10</f>
        <v>0.15859318574842191</v>
      </c>
      <c r="F11" s="44">
        <f t="shared" si="1"/>
        <v>0.1344972060435822</v>
      </c>
      <c r="G11" s="44">
        <f t="shared" si="1"/>
        <v>0.11310031585603328</v>
      </c>
      <c r="H11" s="44">
        <f t="shared" si="1"/>
        <v>7.9330218886333223E-2</v>
      </c>
      <c r="I11" s="44">
        <f t="shared" si="1"/>
        <v>4.9942740609018405E-2</v>
      </c>
      <c r="J11" s="44">
        <f t="shared" si="1"/>
        <v>3.3325451840916863E-2</v>
      </c>
      <c r="K11" s="44">
        <f t="shared" si="1"/>
        <v>2.5177152633935416E-2</v>
      </c>
      <c r="L11" s="44">
        <f t="shared" si="1"/>
        <v>2.3287374668704452E-2</v>
      </c>
      <c r="M11" s="44">
        <f t="shared" si="1"/>
        <v>3.3509944903040982E-2</v>
      </c>
      <c r="N11" s="44">
        <f t="shared" si="1"/>
        <v>7.4248306096213468E-2</v>
      </c>
      <c r="O11" s="44">
        <f t="shared" si="1"/>
        <v>0.10766775085760937</v>
      </c>
      <c r="P11" s="44">
        <f t="shared" si="1"/>
        <v>0.16732035185619057</v>
      </c>
      <c r="Q11" s="44">
        <f>SUM(E11:P11)</f>
        <v>1.0000000000000002</v>
      </c>
    </row>
    <row r="12" spans="1:18" x14ac:dyDescent="0.2">
      <c r="A12" s="11">
        <f t="shared" si="0"/>
        <v>4</v>
      </c>
      <c r="B12" s="11"/>
      <c r="C12" s="10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8" x14ac:dyDescent="0.2">
      <c r="A13" s="11">
        <f t="shared" si="0"/>
        <v>5</v>
      </c>
      <c r="B13" s="39" t="s">
        <v>71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">
      <c r="A14" s="11">
        <f t="shared" si="0"/>
        <v>6</v>
      </c>
      <c r="B14" s="11"/>
      <c r="C14" s="10" t="str">
        <f>C10</f>
        <v>Weather-Normalized Therm Sales (Oct15-Sep16)</v>
      </c>
      <c r="D14" s="11" t="s">
        <v>44</v>
      </c>
      <c r="E14" s="24">
        <v>31770260.473000001</v>
      </c>
      <c r="F14" s="24">
        <v>26711768.710999999</v>
      </c>
      <c r="G14" s="24">
        <v>23200721.123</v>
      </c>
      <c r="H14" s="24">
        <v>16754244.912</v>
      </c>
      <c r="I14" s="24">
        <v>11989321.314000001</v>
      </c>
      <c r="J14" s="24">
        <v>9315965.7490000017</v>
      </c>
      <c r="K14" s="24">
        <v>8167642.7919999994</v>
      </c>
      <c r="L14" s="24">
        <v>7909175.8499999996</v>
      </c>
      <c r="M14" s="24">
        <v>9242944.4350000005</v>
      </c>
      <c r="N14" s="24">
        <v>15432749.943</v>
      </c>
      <c r="O14" s="24">
        <v>21444023.525000002</v>
      </c>
      <c r="P14" s="24">
        <v>32654952.395999998</v>
      </c>
      <c r="Q14" s="41">
        <f>SUM(E14:P14)</f>
        <v>214593771.22299999</v>
      </c>
      <c r="R14" s="42"/>
    </row>
    <row r="15" spans="1:18" x14ac:dyDescent="0.2">
      <c r="A15" s="11">
        <f t="shared" si="0"/>
        <v>7</v>
      </c>
      <c r="B15" s="11"/>
      <c r="C15" s="10" t="s">
        <v>69</v>
      </c>
      <c r="D15" s="22" t="s">
        <v>72</v>
      </c>
      <c r="E15" s="47">
        <f t="shared" ref="E15:P15" si="2">E14/$Q14</f>
        <v>0.14804838132969486</v>
      </c>
      <c r="F15" s="47">
        <f t="shared" si="2"/>
        <v>0.12447597411036622</v>
      </c>
      <c r="G15" s="47">
        <f t="shared" si="2"/>
        <v>0.10811460645281472</v>
      </c>
      <c r="H15" s="47">
        <f t="shared" si="2"/>
        <v>7.8074236808063954E-2</v>
      </c>
      <c r="I15" s="47">
        <f t="shared" si="2"/>
        <v>5.5869847692555E-2</v>
      </c>
      <c r="J15" s="47">
        <f t="shared" si="2"/>
        <v>4.3412097638747885E-2</v>
      </c>
      <c r="K15" s="47">
        <f t="shared" si="2"/>
        <v>3.806094997749216E-2</v>
      </c>
      <c r="L15" s="47">
        <f t="shared" si="2"/>
        <v>3.6856502427467942E-2</v>
      </c>
      <c r="M15" s="47">
        <f t="shared" si="2"/>
        <v>4.3071820688565021E-2</v>
      </c>
      <c r="N15" s="47">
        <f t="shared" si="2"/>
        <v>7.1916113198657136E-2</v>
      </c>
      <c r="O15" s="47">
        <f t="shared" si="2"/>
        <v>9.9928452735545417E-2</v>
      </c>
      <c r="P15" s="47">
        <f t="shared" si="2"/>
        <v>0.15217101694002974</v>
      </c>
      <c r="Q15" s="47">
        <f>SUM(E15:P15)</f>
        <v>1</v>
      </c>
    </row>
    <row r="16" spans="1:18" x14ac:dyDescent="0.2">
      <c r="A16" s="11">
        <f t="shared" si="0"/>
        <v>8</v>
      </c>
      <c r="B16" s="11"/>
      <c r="C16" s="10"/>
      <c r="D16" s="2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x14ac:dyDescent="0.2">
      <c r="A17" s="11">
        <f t="shared" si="0"/>
        <v>9</v>
      </c>
      <c r="B17" s="39" t="s">
        <v>73</v>
      </c>
      <c r="D17" s="35"/>
      <c r="E17" s="35"/>
      <c r="F17" s="35"/>
      <c r="G17" s="35"/>
      <c r="H17" s="35"/>
    </row>
    <row r="18" spans="1:17" x14ac:dyDescent="0.2">
      <c r="A18" s="11">
        <f t="shared" si="0"/>
        <v>10</v>
      </c>
      <c r="B18" s="11"/>
      <c r="C18" s="10" t="str">
        <f>C10</f>
        <v>Weather-Normalized Therm Sales (Oct15-Sep16)</v>
      </c>
      <c r="D18" s="11" t="s">
        <v>44</v>
      </c>
      <c r="E18" s="24">
        <v>8510505.6729999986</v>
      </c>
      <c r="F18" s="24">
        <v>7477144.1290000007</v>
      </c>
      <c r="G18" s="24">
        <v>6924871.4589999989</v>
      </c>
      <c r="H18" s="24">
        <v>5284509.8680000007</v>
      </c>
      <c r="I18" s="24">
        <v>4161800.0130000003</v>
      </c>
      <c r="J18" s="24">
        <v>3323649.5630000001</v>
      </c>
      <c r="K18" s="24">
        <v>2749435.926</v>
      </c>
      <c r="L18" s="24">
        <v>2813394.4729999998</v>
      </c>
      <c r="M18" s="24">
        <v>3324309.2490000003</v>
      </c>
      <c r="N18" s="24">
        <v>5098288.3900000006</v>
      </c>
      <c r="O18" s="24">
        <v>6425490.6319999993</v>
      </c>
      <c r="P18" s="24">
        <v>8443945.216</v>
      </c>
      <c r="Q18" s="41">
        <f>SUM(E18:P18)</f>
        <v>64537344.590999991</v>
      </c>
    </row>
    <row r="19" spans="1:17" x14ac:dyDescent="0.2">
      <c r="A19" s="11">
        <f t="shared" si="0"/>
        <v>11</v>
      </c>
      <c r="B19" s="11"/>
      <c r="C19" s="10" t="s">
        <v>69</v>
      </c>
      <c r="D19" s="22" t="s">
        <v>74</v>
      </c>
      <c r="E19" s="47">
        <f t="shared" ref="E19:P19" si="3">E18/$Q18</f>
        <v>0.13186947382069428</v>
      </c>
      <c r="F19" s="47">
        <f t="shared" si="3"/>
        <v>0.11585763524027483</v>
      </c>
      <c r="G19" s="47">
        <f t="shared" si="3"/>
        <v>0.10730022288468469</v>
      </c>
      <c r="H19" s="47">
        <f t="shared" si="3"/>
        <v>8.1882976460995391E-2</v>
      </c>
      <c r="I19" s="47">
        <f t="shared" si="3"/>
        <v>6.4486694322102328E-2</v>
      </c>
      <c r="J19" s="47">
        <f t="shared" si="3"/>
        <v>5.1499633027409952E-2</v>
      </c>
      <c r="K19" s="47">
        <f t="shared" si="3"/>
        <v>4.2602247480498609E-2</v>
      </c>
      <c r="L19" s="47">
        <f t="shared" si="3"/>
        <v>4.3593279067021602E-2</v>
      </c>
      <c r="M19" s="47">
        <f t="shared" si="3"/>
        <v>5.1509854799070699E-2</v>
      </c>
      <c r="N19" s="47">
        <f t="shared" si="3"/>
        <v>7.8997492417916718E-2</v>
      </c>
      <c r="O19" s="47">
        <f t="shared" si="3"/>
        <v>9.9562364592485283E-2</v>
      </c>
      <c r="P19" s="47">
        <f t="shared" si="3"/>
        <v>0.13083812588684574</v>
      </c>
      <c r="Q19" s="47">
        <f>SUM(E19:P19)</f>
        <v>1</v>
      </c>
    </row>
    <row r="20" spans="1:17" x14ac:dyDescent="0.2">
      <c r="A20" s="11">
        <f t="shared" si="0"/>
        <v>12</v>
      </c>
      <c r="B20" s="11"/>
      <c r="C20" s="10"/>
      <c r="D20" s="22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x14ac:dyDescent="0.2">
      <c r="A21" s="11">
        <f t="shared" si="0"/>
        <v>13</v>
      </c>
      <c r="B21" s="38" t="s">
        <v>75</v>
      </c>
      <c r="D21" s="1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">
      <c r="A22" s="11">
        <f t="shared" si="0"/>
        <v>14</v>
      </c>
      <c r="B22" s="39" t="s">
        <v>67</v>
      </c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">
      <c r="A23" s="11">
        <f t="shared" si="0"/>
        <v>15</v>
      </c>
      <c r="B23" s="11"/>
      <c r="C23" s="10" t="s">
        <v>76</v>
      </c>
      <c r="D23" s="11" t="s">
        <v>77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48">
        <f>'JAP-31 Page 2'!D14</f>
        <v>294.39999999999998</v>
      </c>
    </row>
    <row r="24" spans="1:17" x14ac:dyDescent="0.2">
      <c r="A24" s="11">
        <f t="shared" si="0"/>
        <v>16</v>
      </c>
      <c r="B24" s="11"/>
      <c r="C24" s="10" t="s">
        <v>75</v>
      </c>
      <c r="D24" s="11" t="str">
        <f>"("&amp;A$11&amp;") x ("&amp;A23&amp;")"</f>
        <v>(3) x (15)</v>
      </c>
      <c r="E24" s="49">
        <f>$Q23*E$11</f>
        <v>46.689833884335407</v>
      </c>
      <c r="F24" s="49">
        <f t="shared" ref="F24:P24" si="4">$Q23*F$11</f>
        <v>39.595977459230596</v>
      </c>
      <c r="G24" s="49">
        <f t="shared" si="4"/>
        <v>33.296732988016196</v>
      </c>
      <c r="H24" s="49">
        <f t="shared" si="4"/>
        <v>23.354816440136499</v>
      </c>
      <c r="I24" s="49">
        <f t="shared" si="4"/>
        <v>14.703142835295017</v>
      </c>
      <c r="J24" s="49">
        <f t="shared" si="4"/>
        <v>9.8110130219659233</v>
      </c>
      <c r="K24" s="49">
        <f t="shared" si="4"/>
        <v>7.4121537354305858</v>
      </c>
      <c r="L24" s="49">
        <f t="shared" si="4"/>
        <v>6.8558031024665906</v>
      </c>
      <c r="M24" s="49">
        <f t="shared" si="4"/>
        <v>9.8653277794552636</v>
      </c>
      <c r="N24" s="49">
        <f t="shared" si="4"/>
        <v>21.858701314725245</v>
      </c>
      <c r="O24" s="49">
        <f t="shared" si="4"/>
        <v>31.697385852480195</v>
      </c>
      <c r="P24" s="49">
        <f t="shared" si="4"/>
        <v>49.259111586462502</v>
      </c>
      <c r="Q24" s="50">
        <f>SUM(E24:P24)</f>
        <v>294.39999999999998</v>
      </c>
    </row>
    <row r="25" spans="1:17" x14ac:dyDescent="0.2">
      <c r="A25" s="11">
        <f t="shared" si="0"/>
        <v>17</v>
      </c>
      <c r="B25" s="11"/>
      <c r="C25" s="10"/>
      <c r="D25" s="5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50"/>
    </row>
    <row r="26" spans="1:17" x14ac:dyDescent="0.2">
      <c r="A26" s="11">
        <f t="shared" si="0"/>
        <v>18</v>
      </c>
      <c r="B26" s="39" t="s">
        <v>71</v>
      </c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50"/>
    </row>
    <row r="27" spans="1:17" x14ac:dyDescent="0.2">
      <c r="A27" s="11">
        <f t="shared" si="0"/>
        <v>19</v>
      </c>
      <c r="B27" s="11"/>
      <c r="C27" s="10" t="s">
        <v>76</v>
      </c>
      <c r="D27" s="11" t="str">
        <f>$D$23</f>
        <v>JAP-31 Page 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48">
        <f>'JAP-31 Page 2'!E14</f>
        <v>1269.96</v>
      </c>
    </row>
    <row r="28" spans="1:17" x14ac:dyDescent="0.2">
      <c r="A28" s="11">
        <f t="shared" si="0"/>
        <v>20</v>
      </c>
      <c r="B28" s="11"/>
      <c r="C28" s="10" t="s">
        <v>75</v>
      </c>
      <c r="D28" s="11" t="str">
        <f>"("&amp;A$15&amp;") x ("&amp;A27&amp;")"</f>
        <v>(7) x (19)</v>
      </c>
      <c r="E28" s="49">
        <f>$Q27*E$15</f>
        <v>188.01552235345929</v>
      </c>
      <c r="F28" s="49">
        <f t="shared" ref="F28:P28" si="5">$Q27*F$15</f>
        <v>158.07950808120069</v>
      </c>
      <c r="G28" s="49">
        <f t="shared" si="5"/>
        <v>137.30122561081657</v>
      </c>
      <c r="H28" s="49">
        <f t="shared" si="5"/>
        <v>99.151157776768898</v>
      </c>
      <c r="I28" s="49">
        <f t="shared" si="5"/>
        <v>70.95247177563715</v>
      </c>
      <c r="J28" s="49">
        <f t="shared" si="5"/>
        <v>55.131627517304267</v>
      </c>
      <c r="K28" s="49">
        <f t="shared" si="5"/>
        <v>48.335884033415944</v>
      </c>
      <c r="L28" s="49">
        <f t="shared" si="5"/>
        <v>46.806283822787186</v>
      </c>
      <c r="M28" s="49">
        <f t="shared" si="5"/>
        <v>54.699489401650034</v>
      </c>
      <c r="N28" s="49">
        <f t="shared" si="5"/>
        <v>91.330587117766626</v>
      </c>
      <c r="O28" s="49">
        <f t="shared" si="5"/>
        <v>126.90513783603326</v>
      </c>
      <c r="P28" s="49">
        <f t="shared" si="5"/>
        <v>193.25110467316017</v>
      </c>
      <c r="Q28" s="50">
        <f>SUM(E28:P28)</f>
        <v>1269.96</v>
      </c>
    </row>
    <row r="29" spans="1:17" x14ac:dyDescent="0.2">
      <c r="A29" s="11">
        <f t="shared" si="0"/>
        <v>21</v>
      </c>
      <c r="B29" s="11"/>
      <c r="C29" s="10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">
      <c r="A30" s="11">
        <f t="shared" si="0"/>
        <v>22</v>
      </c>
      <c r="B30" s="39" t="s">
        <v>73</v>
      </c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50"/>
    </row>
    <row r="31" spans="1:17" x14ac:dyDescent="0.2">
      <c r="A31" s="11">
        <f t="shared" si="0"/>
        <v>23</v>
      </c>
      <c r="B31" s="11"/>
      <c r="C31" s="10" t="s">
        <v>76</v>
      </c>
      <c r="D31" s="11" t="str">
        <f>$D$23</f>
        <v>JAP-31 Page 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>
        <f>'JAP-31 Page 2'!F14</f>
        <v>6812.72</v>
      </c>
    </row>
    <row r="32" spans="1:17" x14ac:dyDescent="0.2">
      <c r="A32" s="11">
        <f t="shared" si="0"/>
        <v>24</v>
      </c>
      <c r="B32" s="11"/>
      <c r="C32" s="10" t="s">
        <v>75</v>
      </c>
      <c r="D32" s="11" t="str">
        <f>"("&amp;A$19&amp;") x ("&amp;A31&amp;")"</f>
        <v>(11) x (23)</v>
      </c>
      <c r="E32" s="49">
        <f>$Q31*E$15</f>
        <v>1008.6121684524388</v>
      </c>
      <c r="F32" s="49">
        <f t="shared" ref="F32:P32" si="6">$Q31*F$15</f>
        <v>848.01995834117417</v>
      </c>
      <c r="G32" s="49">
        <f t="shared" si="6"/>
        <v>736.55454167321989</v>
      </c>
      <c r="H32" s="49">
        <f t="shared" si="6"/>
        <v>531.89791458703348</v>
      </c>
      <c r="I32" s="49">
        <f t="shared" si="6"/>
        <v>380.62562877202333</v>
      </c>
      <c r="J32" s="49">
        <f t="shared" si="6"/>
        <v>295.7544658254505</v>
      </c>
      <c r="K32" s="49">
        <f t="shared" si="6"/>
        <v>259.29859513066037</v>
      </c>
      <c r="L32" s="49">
        <f t="shared" si="6"/>
        <v>251.09303121765942</v>
      </c>
      <c r="M32" s="49">
        <f t="shared" si="6"/>
        <v>293.43625424140072</v>
      </c>
      <c r="N32" s="49">
        <f t="shared" si="6"/>
        <v>489.94434271075545</v>
      </c>
      <c r="O32" s="49">
        <f t="shared" si="6"/>
        <v>680.78456852050499</v>
      </c>
      <c r="P32" s="49">
        <f t="shared" si="6"/>
        <v>1036.6985305276794</v>
      </c>
      <c r="Q32" s="50">
        <f>SUM(E32:P32)</f>
        <v>6812.7200000000012</v>
      </c>
    </row>
    <row r="33" spans="4:15" x14ac:dyDescent="0.2">
      <c r="D33" s="35"/>
      <c r="E33" s="35"/>
      <c r="F33" s="35"/>
      <c r="G33" s="35"/>
      <c r="H33" s="35"/>
      <c r="J33" s="3"/>
      <c r="K33" s="3"/>
      <c r="L33" s="3"/>
      <c r="M33" s="3"/>
      <c r="N33" s="3"/>
      <c r="O33" s="3"/>
    </row>
    <row r="34" spans="4:15" x14ac:dyDescent="0.2">
      <c r="D34" s="35"/>
      <c r="E34" s="35"/>
      <c r="F34" s="35"/>
      <c r="G34" s="35"/>
      <c r="H34" s="35"/>
      <c r="J34" s="3"/>
      <c r="K34" s="3"/>
      <c r="L34" s="3"/>
      <c r="M34" s="3"/>
      <c r="N34" s="3"/>
      <c r="O34" s="3"/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G41" sqref="G41"/>
      <selection pane="topRight" activeCell="G41" sqref="G41"/>
      <selection pane="bottomLeft" activeCell="G41" sqref="G41"/>
      <selection pane="bottomRight" activeCell="G41" sqref="G41"/>
    </sheetView>
  </sheetViews>
  <sheetFormatPr defaultRowHeight="12.75" x14ac:dyDescent="0.2"/>
  <cols>
    <col min="1" max="1" width="5.28515625" style="10" customWidth="1"/>
    <col min="2" max="2" width="41" style="10" customWidth="1"/>
    <col min="3" max="3" width="16.28515625" style="10" customWidth="1"/>
    <col min="4" max="15" width="12.85546875" style="10" customWidth="1"/>
    <col min="16" max="16" width="13.42578125" style="10" bestFit="1" customWidth="1"/>
    <col min="17" max="18" width="12.28515625" style="10" customWidth="1"/>
    <col min="19" max="16384" width="9.140625" style="10"/>
  </cols>
  <sheetData>
    <row r="1" spans="1:2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1" x14ac:dyDescent="0.2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1" x14ac:dyDescent="0.2">
      <c r="A4" s="53" t="s">
        <v>79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 x14ac:dyDescent="0.2">
      <c r="A7" s="36" t="s">
        <v>50</v>
      </c>
      <c r="B7" s="54"/>
      <c r="C7" s="55" t="s">
        <v>6</v>
      </c>
      <c r="D7" s="56">
        <v>43101</v>
      </c>
      <c r="E7" s="56">
        <f t="shared" ref="E7:O7" si="0">EDATE(D7,1)</f>
        <v>43132</v>
      </c>
      <c r="F7" s="56">
        <f t="shared" si="0"/>
        <v>43160</v>
      </c>
      <c r="G7" s="56">
        <f t="shared" si="0"/>
        <v>43191</v>
      </c>
      <c r="H7" s="56">
        <f t="shared" si="0"/>
        <v>43221</v>
      </c>
      <c r="I7" s="56">
        <f t="shared" si="0"/>
        <v>43252</v>
      </c>
      <c r="J7" s="56">
        <f t="shared" si="0"/>
        <v>43282</v>
      </c>
      <c r="K7" s="56">
        <f t="shared" si="0"/>
        <v>43313</v>
      </c>
      <c r="L7" s="56">
        <f t="shared" si="0"/>
        <v>43344</v>
      </c>
      <c r="M7" s="56">
        <f t="shared" si="0"/>
        <v>43374</v>
      </c>
      <c r="N7" s="56">
        <f t="shared" si="0"/>
        <v>43405</v>
      </c>
      <c r="O7" s="56">
        <f t="shared" si="0"/>
        <v>43435</v>
      </c>
      <c r="P7" s="56" t="s">
        <v>80</v>
      </c>
      <c r="Q7" s="57"/>
      <c r="R7" s="57"/>
      <c r="S7" s="58"/>
      <c r="T7" s="58"/>
      <c r="U7" s="58"/>
    </row>
    <row r="8" spans="1:21" x14ac:dyDescent="0.2">
      <c r="A8" s="11"/>
      <c r="B8" s="11" t="s">
        <v>18</v>
      </c>
      <c r="C8" s="11" t="s">
        <v>19</v>
      </c>
      <c r="D8" s="11" t="s">
        <v>38</v>
      </c>
      <c r="E8" s="11" t="s">
        <v>39</v>
      </c>
      <c r="F8" s="11" t="s">
        <v>40</v>
      </c>
      <c r="G8" s="11" t="s">
        <v>23</v>
      </c>
      <c r="H8" s="11" t="s">
        <v>24</v>
      </c>
      <c r="I8" s="11" t="s">
        <v>25</v>
      </c>
      <c r="J8" s="11" t="s">
        <v>26</v>
      </c>
      <c r="K8" s="11" t="s">
        <v>27</v>
      </c>
      <c r="L8" s="11" t="s">
        <v>28</v>
      </c>
      <c r="M8" s="11" t="s">
        <v>29</v>
      </c>
      <c r="N8" s="11" t="s">
        <v>30</v>
      </c>
      <c r="O8" s="11" t="s">
        <v>64</v>
      </c>
      <c r="P8" s="11" t="s">
        <v>65</v>
      </c>
      <c r="Q8" s="11"/>
    </row>
    <row r="9" spans="1:2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x14ac:dyDescent="0.2">
      <c r="A10" s="11">
        <v>1</v>
      </c>
      <c r="B10" s="10" t="s">
        <v>81</v>
      </c>
      <c r="C10" s="11" t="s">
        <v>82</v>
      </c>
      <c r="D10" s="59">
        <v>765356</v>
      </c>
      <c r="E10" s="59">
        <v>766622</v>
      </c>
      <c r="F10" s="59">
        <v>767351</v>
      </c>
      <c r="G10" s="59">
        <v>767901</v>
      </c>
      <c r="H10" s="59">
        <v>768060</v>
      </c>
      <c r="I10" s="59">
        <v>768180</v>
      </c>
      <c r="J10" s="59">
        <v>767921</v>
      </c>
      <c r="K10" s="59">
        <v>768127</v>
      </c>
      <c r="L10" s="59">
        <v>768839</v>
      </c>
      <c r="M10" s="59">
        <v>770543</v>
      </c>
      <c r="N10" s="59">
        <v>772503</v>
      </c>
      <c r="O10" s="59">
        <v>774273</v>
      </c>
      <c r="P10" s="60"/>
      <c r="Q10" s="61"/>
      <c r="R10" s="61"/>
    </row>
    <row r="11" spans="1:21" x14ac:dyDescent="0.2">
      <c r="A11" s="11">
        <f>A10+1</f>
        <v>2</v>
      </c>
      <c r="B11" s="10" t="s">
        <v>83</v>
      </c>
      <c r="C11" s="11" t="s">
        <v>84</v>
      </c>
      <c r="D11" s="62">
        <f>'JAP-31 Page 4'!E24</f>
        <v>46.689833884335407</v>
      </c>
      <c r="E11" s="62">
        <f>'JAP-31 Page 4'!F24</f>
        <v>39.595977459230596</v>
      </c>
      <c r="F11" s="62">
        <f>'JAP-31 Page 4'!G24</f>
        <v>33.296732988016196</v>
      </c>
      <c r="G11" s="62">
        <f>'JAP-31 Page 4'!H24</f>
        <v>23.354816440136499</v>
      </c>
      <c r="H11" s="62">
        <f>'JAP-31 Page 4'!I24</f>
        <v>14.703142835295017</v>
      </c>
      <c r="I11" s="62">
        <f>'JAP-31 Page 4'!J24</f>
        <v>9.8110130219659233</v>
      </c>
      <c r="J11" s="62">
        <f>'JAP-31 Page 4'!K24</f>
        <v>7.4121537354305858</v>
      </c>
      <c r="K11" s="62">
        <f>'JAP-31 Page 4'!L24</f>
        <v>6.8558031024665906</v>
      </c>
      <c r="L11" s="62">
        <f>'JAP-31 Page 4'!M24</f>
        <v>9.8653277794552636</v>
      </c>
      <c r="M11" s="62">
        <f>'JAP-31 Page 4'!N24</f>
        <v>21.858701314725245</v>
      </c>
      <c r="N11" s="62">
        <f>'JAP-31 Page 4'!O24</f>
        <v>31.697385852480195</v>
      </c>
      <c r="O11" s="62">
        <f>'JAP-31 Page 4'!P24</f>
        <v>49.259111586462502</v>
      </c>
      <c r="P11" s="49">
        <f>SUM(D11:O11)</f>
        <v>294.39999999999998</v>
      </c>
      <c r="Q11" s="63"/>
      <c r="R11" s="63"/>
    </row>
    <row r="12" spans="1:21" x14ac:dyDescent="0.2">
      <c r="A12" s="11">
        <f t="shared" ref="A12:A28" si="1">A11+1</f>
        <v>3</v>
      </c>
      <c r="B12" s="10" t="s">
        <v>85</v>
      </c>
      <c r="C12" s="11" t="str">
        <f>"("&amp;A10&amp;") x ("&amp;A11&amp;")"</f>
        <v>(1) x (2)</v>
      </c>
      <c r="D12" s="13">
        <f t="shared" ref="D12:O12" si="2">D10*D11</f>
        <v>35734344.50237941</v>
      </c>
      <c r="E12" s="13">
        <f t="shared" si="2"/>
        <v>30355147.431750279</v>
      </c>
      <c r="F12" s="13">
        <f t="shared" si="2"/>
        <v>25550281.355087217</v>
      </c>
      <c r="G12" s="13">
        <f t="shared" si="2"/>
        <v>17934186.899197258</v>
      </c>
      <c r="H12" s="13">
        <f t="shared" si="2"/>
        <v>11292895.886076691</v>
      </c>
      <c r="I12" s="13">
        <f t="shared" si="2"/>
        <v>7536623.9832137832</v>
      </c>
      <c r="J12" s="13">
        <f t="shared" si="2"/>
        <v>5691948.5086655905</v>
      </c>
      <c r="K12" s="13">
        <f t="shared" si="2"/>
        <v>5266127.469688355</v>
      </c>
      <c r="L12" s="13">
        <f t="shared" si="2"/>
        <v>7584848.7446286054</v>
      </c>
      <c r="M12" s="13">
        <f t="shared" si="2"/>
        <v>16843069.287152335</v>
      </c>
      <c r="N12" s="13">
        <f t="shared" si="2"/>
        <v>24486325.663198508</v>
      </c>
      <c r="O12" s="13">
        <f t="shared" si="2"/>
        <v>38140000.10538508</v>
      </c>
      <c r="P12" s="13">
        <f>SUM(D12:O12)</f>
        <v>226415799.8364231</v>
      </c>
      <c r="Q12" s="64"/>
      <c r="R12" s="64"/>
    </row>
    <row r="13" spans="1:21" x14ac:dyDescent="0.2">
      <c r="A13" s="11">
        <f t="shared" si="1"/>
        <v>4</v>
      </c>
      <c r="P13" s="60"/>
      <c r="Q13" s="65"/>
      <c r="R13" s="65"/>
    </row>
    <row r="14" spans="1:21" x14ac:dyDescent="0.2">
      <c r="A14" s="11">
        <f t="shared" si="1"/>
        <v>5</v>
      </c>
      <c r="B14" s="10" t="s">
        <v>86</v>
      </c>
      <c r="C14" s="11" t="s">
        <v>82</v>
      </c>
      <c r="D14" s="59">
        <v>92825811</v>
      </c>
      <c r="E14" s="59">
        <v>79116487</v>
      </c>
      <c r="F14" s="59">
        <v>70321773</v>
      </c>
      <c r="G14" s="59">
        <v>50344081</v>
      </c>
      <c r="H14" s="59">
        <v>29807422</v>
      </c>
      <c r="I14" s="59">
        <v>19685795</v>
      </c>
      <c r="J14" s="59">
        <v>13977581</v>
      </c>
      <c r="K14" s="59">
        <v>13268603</v>
      </c>
      <c r="L14" s="59">
        <v>18617326</v>
      </c>
      <c r="M14" s="59">
        <v>43464485</v>
      </c>
      <c r="N14" s="59">
        <v>77423968</v>
      </c>
      <c r="O14" s="59">
        <v>100798217</v>
      </c>
      <c r="P14" s="60">
        <f>SUM(D14:O14)</f>
        <v>609651549</v>
      </c>
      <c r="Q14" s="61"/>
      <c r="R14" s="61"/>
    </row>
    <row r="15" spans="1:21" x14ac:dyDescent="0.2">
      <c r="A15" s="11">
        <f t="shared" si="1"/>
        <v>6</v>
      </c>
      <c r="B15" s="10" t="s">
        <v>87</v>
      </c>
      <c r="C15" s="11" t="s">
        <v>88</v>
      </c>
      <c r="D15" s="66">
        <f>'JAP-31 Page 3'!$D$14</f>
        <v>0.38012000000000001</v>
      </c>
      <c r="E15" s="66">
        <f>'JAP-31 Page 3'!$D$14</f>
        <v>0.38012000000000001</v>
      </c>
      <c r="F15" s="66">
        <f>'JAP-31 Page 3'!$D$14</f>
        <v>0.38012000000000001</v>
      </c>
      <c r="G15" s="66">
        <f>'JAP-31 Page 3'!$D$14</f>
        <v>0.38012000000000001</v>
      </c>
      <c r="H15" s="66">
        <f>'JAP-31 Page 3'!$D$14</f>
        <v>0.38012000000000001</v>
      </c>
      <c r="I15" s="66">
        <f>'JAP-31 Page 3'!$D$14</f>
        <v>0.38012000000000001</v>
      </c>
      <c r="J15" s="66">
        <f>'JAP-31 Page 3'!$D$14</f>
        <v>0.38012000000000001</v>
      </c>
      <c r="K15" s="66">
        <f>'JAP-31 Page 3'!$D$14</f>
        <v>0.38012000000000001</v>
      </c>
      <c r="L15" s="66">
        <f>'JAP-31 Page 3'!$D$14</f>
        <v>0.38012000000000001</v>
      </c>
      <c r="M15" s="66">
        <f>'JAP-31 Page 3'!$D$14</f>
        <v>0.38012000000000001</v>
      </c>
      <c r="N15" s="66">
        <f>'JAP-31 Page 3'!$D$14</f>
        <v>0.38012000000000001</v>
      </c>
      <c r="O15" s="66">
        <f>'JAP-31 Page 3'!$D$14</f>
        <v>0.38012000000000001</v>
      </c>
      <c r="P15" s="67"/>
      <c r="Q15" s="68"/>
      <c r="R15" s="68"/>
    </row>
    <row r="16" spans="1:21" x14ac:dyDescent="0.2">
      <c r="A16" s="11">
        <f t="shared" si="1"/>
        <v>7</v>
      </c>
      <c r="B16" s="10" t="s">
        <v>89</v>
      </c>
      <c r="C16" s="11" t="str">
        <f>"("&amp;A14&amp;") x ("&amp;A15&amp;")"</f>
        <v>(5) x (6)</v>
      </c>
      <c r="D16" s="13">
        <f t="shared" ref="D16:O16" si="3">D14*D15</f>
        <v>35284947.277319998</v>
      </c>
      <c r="E16" s="13">
        <f t="shared" si="3"/>
        <v>30073759.03844</v>
      </c>
      <c r="F16" s="13">
        <f t="shared" si="3"/>
        <v>26730712.352760002</v>
      </c>
      <c r="G16" s="13">
        <f t="shared" si="3"/>
        <v>19136792.06972</v>
      </c>
      <c r="H16" s="13">
        <f t="shared" si="3"/>
        <v>11330397.250640001</v>
      </c>
      <c r="I16" s="13">
        <f t="shared" si="3"/>
        <v>7482964.3953999998</v>
      </c>
      <c r="J16" s="13">
        <f t="shared" si="3"/>
        <v>5313158.0897200005</v>
      </c>
      <c r="K16" s="13">
        <f t="shared" si="3"/>
        <v>5043661.3723600004</v>
      </c>
      <c r="L16" s="13">
        <f t="shared" si="3"/>
        <v>7076817.9591200007</v>
      </c>
      <c r="M16" s="13">
        <f t="shared" si="3"/>
        <v>16521720.0382</v>
      </c>
      <c r="N16" s="13">
        <f t="shared" si="3"/>
        <v>29430398.716159999</v>
      </c>
      <c r="O16" s="13">
        <f t="shared" si="3"/>
        <v>38315418.246040002</v>
      </c>
      <c r="P16" s="13">
        <f>SUM(D16:O16)</f>
        <v>231740746.80588001</v>
      </c>
      <c r="Q16" s="64"/>
      <c r="R16" s="64"/>
    </row>
    <row r="17" spans="1:18" x14ac:dyDescent="0.2">
      <c r="A17" s="11">
        <f t="shared" si="1"/>
        <v>8</v>
      </c>
      <c r="P17" s="13"/>
    </row>
    <row r="18" spans="1:18" x14ac:dyDescent="0.2">
      <c r="A18" s="11">
        <f t="shared" si="1"/>
        <v>9</v>
      </c>
      <c r="B18" s="10" t="s">
        <v>90</v>
      </c>
      <c r="C18" s="11" t="str">
        <f>"("&amp;A12&amp;") - ("&amp;A16&amp;")"</f>
        <v>(3) - (7)</v>
      </c>
      <c r="D18" s="13">
        <f>D12-D16</f>
        <v>449397.22505941242</v>
      </c>
      <c r="E18" s="13">
        <f t="shared" ref="E18:O18" si="4">E12-E16</f>
        <v>281388.39331027865</v>
      </c>
      <c r="F18" s="13">
        <f>F12-F16</f>
        <v>-1180430.9976727851</v>
      </c>
      <c r="G18" s="13">
        <f t="shared" si="4"/>
        <v>-1202605.170522742</v>
      </c>
      <c r="H18" s="13">
        <f t="shared" si="4"/>
        <v>-37501.364563310519</v>
      </c>
      <c r="I18" s="13">
        <f t="shared" si="4"/>
        <v>53659.587813783437</v>
      </c>
      <c r="J18" s="13">
        <f t="shared" si="4"/>
        <v>378790.41894559003</v>
      </c>
      <c r="K18" s="13">
        <f t="shared" si="4"/>
        <v>222466.0973283546</v>
      </c>
      <c r="L18" s="13">
        <f t="shared" si="4"/>
        <v>508030.78550860472</v>
      </c>
      <c r="M18" s="13">
        <f t="shared" si="4"/>
        <v>321349.24895233475</v>
      </c>
      <c r="N18" s="13">
        <f t="shared" si="4"/>
        <v>-4944073.052961491</v>
      </c>
      <c r="O18" s="13">
        <f t="shared" si="4"/>
        <v>-175418.14065492153</v>
      </c>
      <c r="P18" s="13">
        <f t="shared" ref="P18" si="5">SUM(D18:O18)</f>
        <v>-5324946.9694568915</v>
      </c>
      <c r="Q18" s="64"/>
      <c r="R18" s="64"/>
    </row>
    <row r="19" spans="1:18" x14ac:dyDescent="0.2">
      <c r="A19" s="11">
        <f t="shared" si="1"/>
        <v>10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4"/>
      <c r="R19" s="64"/>
    </row>
    <row r="20" spans="1:18" x14ac:dyDescent="0.2">
      <c r="A20" s="11">
        <f t="shared" si="1"/>
        <v>11</v>
      </c>
      <c r="B20" s="10" t="s">
        <v>91</v>
      </c>
      <c r="C20" s="11" t="s">
        <v>92</v>
      </c>
      <c r="D20" s="14">
        <v>519.99997883664321</v>
      </c>
      <c r="E20" s="14">
        <v>1334.9798210424428</v>
      </c>
      <c r="F20" s="14">
        <v>-194.05477281954586</v>
      </c>
      <c r="G20" s="14">
        <v>-3845.286888521357</v>
      </c>
      <c r="H20" s="14">
        <v>-5770.6631940635161</v>
      </c>
      <c r="I20" s="14">
        <v>-5819.2767266149103</v>
      </c>
      <c r="J20" s="14">
        <v>-5237.7128900908237</v>
      </c>
      <c r="K20" s="14">
        <v>-4400.6144888579875</v>
      </c>
      <c r="L20" s="14">
        <v>-3381.8068478457549</v>
      </c>
      <c r="M20" s="14">
        <v>-2262.8302719652183</v>
      </c>
      <c r="N20" s="14">
        <v>-9180.5981467702386</v>
      </c>
      <c r="O20" s="14">
        <v>-16906.430157252511</v>
      </c>
      <c r="P20" s="13">
        <f>SUM(D20:O20)</f>
        <v>-55144.294584922769</v>
      </c>
      <c r="Q20" s="49"/>
      <c r="R20" s="49"/>
    </row>
    <row r="21" spans="1:18" x14ac:dyDescent="0.2">
      <c r="A21" s="11">
        <f t="shared" si="1"/>
        <v>12</v>
      </c>
      <c r="P21" s="13"/>
    </row>
    <row r="22" spans="1:18" x14ac:dyDescent="0.2">
      <c r="A22" s="11">
        <f t="shared" si="1"/>
        <v>13</v>
      </c>
      <c r="B22" s="10" t="s">
        <v>93</v>
      </c>
      <c r="C22" s="11" t="str">
        <f>"Σ("&amp;A$18&amp;") + ("&amp;A20&amp;")"</f>
        <v>Σ(9) + (11)</v>
      </c>
      <c r="D22" s="13">
        <f>D18+D20</f>
        <v>449917.22503824905</v>
      </c>
      <c r="E22" s="13">
        <f t="shared" ref="E22:O22" si="6">D22+E18+E20</f>
        <v>732640.59816957009</v>
      </c>
      <c r="F22" s="13">
        <f t="shared" si="6"/>
        <v>-447984.45427603455</v>
      </c>
      <c r="G22" s="13">
        <f t="shared" si="6"/>
        <v>-1654434.911687298</v>
      </c>
      <c r="H22" s="13">
        <f t="shared" si="6"/>
        <v>-1697706.9394446721</v>
      </c>
      <c r="I22" s="13">
        <f t="shared" si="6"/>
        <v>-1649866.6283575036</v>
      </c>
      <c r="J22" s="13">
        <f t="shared" si="6"/>
        <v>-1276313.9223020044</v>
      </c>
      <c r="K22" s="13">
        <f t="shared" si="6"/>
        <v>-1058248.4394625078</v>
      </c>
      <c r="L22" s="13">
        <f t="shared" si="6"/>
        <v>-553599.46080174891</v>
      </c>
      <c r="M22" s="13">
        <f t="shared" si="6"/>
        <v>-234513.04212137937</v>
      </c>
      <c r="N22" s="13">
        <f t="shared" si="6"/>
        <v>-5187766.6932296408</v>
      </c>
      <c r="O22" s="13">
        <f t="shared" si="6"/>
        <v>-5380091.264041815</v>
      </c>
      <c r="P22" s="13"/>
    </row>
    <row r="23" spans="1:18" x14ac:dyDescent="0.2">
      <c r="A23" s="11">
        <f t="shared" si="1"/>
        <v>14</v>
      </c>
      <c r="P23" s="13"/>
    </row>
    <row r="24" spans="1:18" x14ac:dyDescent="0.2">
      <c r="A24" s="11">
        <f t="shared" si="1"/>
        <v>15</v>
      </c>
      <c r="B24" s="10" t="s">
        <v>94</v>
      </c>
      <c r="C24" s="11" t="s">
        <v>95</v>
      </c>
      <c r="D24" s="67">
        <v>1E-3</v>
      </c>
      <c r="E24" s="67">
        <v>1E-3</v>
      </c>
      <c r="F24" s="67">
        <v>1E-3</v>
      </c>
      <c r="G24" s="67">
        <v>1E-3</v>
      </c>
      <c r="H24" s="67">
        <v>1E-3</v>
      </c>
      <c r="I24" s="67">
        <v>1E-3</v>
      </c>
      <c r="J24" s="67">
        <v>1E-3</v>
      </c>
      <c r="K24" s="67">
        <v>1E-3</v>
      </c>
      <c r="L24" s="67">
        <v>1E-3</v>
      </c>
      <c r="M24" s="67">
        <v>1E-3</v>
      </c>
      <c r="N24" s="67">
        <v>1E-3</v>
      </c>
      <c r="O24" s="67">
        <v>1E-3</v>
      </c>
      <c r="P24" s="13"/>
    </row>
    <row r="25" spans="1:18" x14ac:dyDescent="0.2">
      <c r="A25" s="11">
        <f t="shared" si="1"/>
        <v>16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8" x14ac:dyDescent="0.2">
      <c r="A26" s="11">
        <f t="shared" si="1"/>
        <v>17</v>
      </c>
      <c r="B26" s="10" t="s">
        <v>96</v>
      </c>
      <c r="C26" s="11" t="str">
        <f>"("&amp;A14&amp;") x ("&amp;A24&amp;")"</f>
        <v>(5) x (15)</v>
      </c>
      <c r="D26" s="13">
        <f t="shared" ref="D26:O26" si="7">D14*D24</f>
        <v>92825.811000000002</v>
      </c>
      <c r="E26" s="13">
        <f t="shared" si="7"/>
        <v>79116.487000000008</v>
      </c>
      <c r="F26" s="13">
        <f t="shared" si="7"/>
        <v>70321.773000000001</v>
      </c>
      <c r="G26" s="13">
        <f t="shared" si="7"/>
        <v>50344.080999999998</v>
      </c>
      <c r="H26" s="13">
        <f t="shared" si="7"/>
        <v>29807.422000000002</v>
      </c>
      <c r="I26" s="13">
        <f t="shared" si="7"/>
        <v>19685.795000000002</v>
      </c>
      <c r="J26" s="13">
        <f t="shared" si="7"/>
        <v>13977.581</v>
      </c>
      <c r="K26" s="13">
        <f t="shared" si="7"/>
        <v>13268.603000000001</v>
      </c>
      <c r="L26" s="13">
        <f t="shared" si="7"/>
        <v>18617.326000000001</v>
      </c>
      <c r="M26" s="13">
        <f t="shared" si="7"/>
        <v>43464.485000000001</v>
      </c>
      <c r="N26" s="13">
        <f t="shared" si="7"/>
        <v>77423.968000000008</v>
      </c>
      <c r="O26" s="13">
        <f t="shared" si="7"/>
        <v>100798.217</v>
      </c>
      <c r="P26" s="13">
        <f>SUM(D26:O26)</f>
        <v>609651.549</v>
      </c>
    </row>
    <row r="27" spans="1:18" x14ac:dyDescent="0.2">
      <c r="A27" s="11">
        <f t="shared" si="1"/>
        <v>18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8" x14ac:dyDescent="0.2">
      <c r="A28" s="11">
        <f t="shared" si="1"/>
        <v>19</v>
      </c>
      <c r="B28" s="10" t="s">
        <v>97</v>
      </c>
      <c r="C28" s="11" t="str">
        <f>"("&amp;A28&amp;")+("&amp;A18&amp;")+("&amp;A20&amp;")-("&amp;A26&amp;")"</f>
        <v>(19)+(9)+(11)-(17)</v>
      </c>
      <c r="D28" s="13">
        <f>D22-D26</f>
        <v>357091.41403824906</v>
      </c>
      <c r="E28" s="13">
        <f>D28+E18+E20-E26</f>
        <v>560698.30016957014</v>
      </c>
      <c r="F28" s="13">
        <f t="shared" ref="F28:O28" si="8">E28+F18+F20-F26</f>
        <v>-690248.52527603449</v>
      </c>
      <c r="G28" s="13">
        <f t="shared" si="8"/>
        <v>-1947043.063687298</v>
      </c>
      <c r="H28" s="13">
        <f t="shared" si="8"/>
        <v>-2020122.5134446721</v>
      </c>
      <c r="I28" s="13">
        <f t="shared" si="8"/>
        <v>-1991967.9973575035</v>
      </c>
      <c r="J28" s="13">
        <f t="shared" si="8"/>
        <v>-1632392.8723020044</v>
      </c>
      <c r="K28" s="13">
        <f t="shared" si="8"/>
        <v>-1427595.9924625077</v>
      </c>
      <c r="L28" s="13">
        <f t="shared" si="8"/>
        <v>-941564.33980174875</v>
      </c>
      <c r="M28" s="13">
        <f t="shared" si="8"/>
        <v>-665942.40612137923</v>
      </c>
      <c r="N28" s="13">
        <f t="shared" si="8"/>
        <v>-5696620.0252296403</v>
      </c>
      <c r="O28" s="13">
        <f t="shared" si="8"/>
        <v>-5989742.8130418146</v>
      </c>
      <c r="P28" s="13"/>
    </row>
    <row r="29" spans="1:18" x14ac:dyDescent="0.2">
      <c r="A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x14ac:dyDescent="0.2">
      <c r="A30" s="11"/>
      <c r="B30" s="10" t="s">
        <v>98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8" x14ac:dyDescent="0.2">
      <c r="A31" s="11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1:18" x14ac:dyDescent="0.2">
      <c r="A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0" x14ac:dyDescent="0.2">
      <c r="A33" s="11"/>
    </row>
    <row r="34" spans="1:10" x14ac:dyDescent="0.2">
      <c r="A34" s="11"/>
    </row>
    <row r="35" spans="1:10" x14ac:dyDescent="0.2">
      <c r="A35" s="11"/>
    </row>
    <row r="36" spans="1:10" x14ac:dyDescent="0.2">
      <c r="A36" s="11"/>
    </row>
    <row r="37" spans="1:10" x14ac:dyDescent="0.2">
      <c r="A37" s="11"/>
    </row>
    <row r="38" spans="1:10" x14ac:dyDescent="0.2">
      <c r="A38" s="11"/>
    </row>
    <row r="39" spans="1:10" x14ac:dyDescent="0.2">
      <c r="A39" s="69"/>
    </row>
    <row r="40" spans="1:10" x14ac:dyDescent="0.2">
      <c r="A40" s="69"/>
    </row>
    <row r="41" spans="1:10" x14ac:dyDescent="0.2">
      <c r="A41" s="69"/>
    </row>
    <row r="42" spans="1:10" x14ac:dyDescent="0.2">
      <c r="A42" s="69"/>
    </row>
    <row r="43" spans="1:10" x14ac:dyDescent="0.2">
      <c r="A43" s="11"/>
    </row>
    <row r="44" spans="1:10" x14ac:dyDescent="0.2">
      <c r="A44" s="11"/>
      <c r="J44" s="13"/>
    </row>
    <row r="45" spans="1:10" x14ac:dyDescent="0.2">
      <c r="A45" s="11"/>
    </row>
    <row r="46" spans="1:10" x14ac:dyDescent="0.2">
      <c r="A46" s="11"/>
    </row>
    <row r="47" spans="1:10" x14ac:dyDescent="0.2">
      <c r="A47" s="11"/>
    </row>
    <row r="48" spans="1:10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zoomScaleNormal="100" workbookViewId="0">
      <pane xSplit="2" ySplit="7" topLeftCell="C8" activePane="bottomRight" state="frozen"/>
      <selection activeCell="G41" sqref="G41"/>
      <selection pane="topRight" activeCell="G41" sqref="G41"/>
      <selection pane="bottomLeft" activeCell="G41" sqref="G41"/>
      <selection pane="bottomRight" activeCell="G41" sqref="G41"/>
    </sheetView>
  </sheetViews>
  <sheetFormatPr defaultRowHeight="12.75" x14ac:dyDescent="0.2"/>
  <cols>
    <col min="1" max="1" width="5.28515625" style="10" customWidth="1"/>
    <col min="2" max="2" width="41" style="10" customWidth="1"/>
    <col min="3" max="3" width="16.28515625" style="10" customWidth="1"/>
    <col min="4" max="15" width="12.85546875" style="10" customWidth="1"/>
    <col min="16" max="16" width="13.42578125" style="10" bestFit="1" customWidth="1"/>
    <col min="17" max="18" width="12.28515625" style="10" customWidth="1"/>
    <col min="19" max="16384" width="9.140625" style="10"/>
  </cols>
  <sheetData>
    <row r="1" spans="1:2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1" x14ac:dyDescent="0.2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1" x14ac:dyDescent="0.2">
      <c r="A4" s="53" t="s">
        <v>71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 x14ac:dyDescent="0.2">
      <c r="A7" s="36" t="s">
        <v>50</v>
      </c>
      <c r="B7" s="54"/>
      <c r="C7" s="55" t="s">
        <v>6</v>
      </c>
      <c r="D7" s="56">
        <v>43101</v>
      </c>
      <c r="E7" s="56">
        <f t="shared" ref="E7:O7" si="0">EDATE(D7,1)</f>
        <v>43132</v>
      </c>
      <c r="F7" s="56">
        <f t="shared" si="0"/>
        <v>43160</v>
      </c>
      <c r="G7" s="56">
        <f t="shared" si="0"/>
        <v>43191</v>
      </c>
      <c r="H7" s="56">
        <f t="shared" si="0"/>
        <v>43221</v>
      </c>
      <c r="I7" s="56">
        <f t="shared" si="0"/>
        <v>43252</v>
      </c>
      <c r="J7" s="56">
        <f t="shared" si="0"/>
        <v>43282</v>
      </c>
      <c r="K7" s="56">
        <f t="shared" si="0"/>
        <v>43313</v>
      </c>
      <c r="L7" s="56">
        <f t="shared" si="0"/>
        <v>43344</v>
      </c>
      <c r="M7" s="56">
        <f t="shared" si="0"/>
        <v>43374</v>
      </c>
      <c r="N7" s="56">
        <f t="shared" si="0"/>
        <v>43405</v>
      </c>
      <c r="O7" s="56">
        <f t="shared" si="0"/>
        <v>43435</v>
      </c>
      <c r="P7" s="56" t="s">
        <v>80</v>
      </c>
      <c r="Q7" s="57"/>
      <c r="R7" s="57"/>
      <c r="S7" s="58"/>
      <c r="T7" s="58"/>
      <c r="U7" s="58"/>
    </row>
    <row r="8" spans="1:21" x14ac:dyDescent="0.2">
      <c r="A8" s="11"/>
      <c r="B8" s="11" t="s">
        <v>18</v>
      </c>
      <c r="C8" s="11" t="s">
        <v>19</v>
      </c>
      <c r="D8" s="11" t="s">
        <v>38</v>
      </c>
      <c r="E8" s="11" t="s">
        <v>39</v>
      </c>
      <c r="F8" s="11" t="s">
        <v>40</v>
      </c>
      <c r="G8" s="11" t="s">
        <v>23</v>
      </c>
      <c r="H8" s="11" t="s">
        <v>24</v>
      </c>
      <c r="I8" s="11" t="s">
        <v>25</v>
      </c>
      <c r="J8" s="11" t="s">
        <v>26</v>
      </c>
      <c r="K8" s="11" t="s">
        <v>27</v>
      </c>
      <c r="L8" s="11" t="s">
        <v>28</v>
      </c>
      <c r="M8" s="11" t="s">
        <v>29</v>
      </c>
      <c r="N8" s="11" t="s">
        <v>30</v>
      </c>
      <c r="O8" s="11" t="s">
        <v>64</v>
      </c>
      <c r="P8" s="11" t="s">
        <v>65</v>
      </c>
      <c r="Q8" s="11"/>
    </row>
    <row r="9" spans="1:2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x14ac:dyDescent="0.2">
      <c r="A10" s="11">
        <v>1</v>
      </c>
      <c r="B10" s="10" t="s">
        <v>81</v>
      </c>
      <c r="C10" s="11" t="s">
        <v>82</v>
      </c>
      <c r="D10" s="59">
        <v>57097</v>
      </c>
      <c r="E10" s="59">
        <v>57205</v>
      </c>
      <c r="F10" s="59">
        <v>57274</v>
      </c>
      <c r="G10" s="59">
        <v>57287</v>
      </c>
      <c r="H10" s="59">
        <v>57299</v>
      </c>
      <c r="I10" s="59">
        <v>57311</v>
      </c>
      <c r="J10" s="59">
        <v>57321</v>
      </c>
      <c r="K10" s="59">
        <v>57319</v>
      </c>
      <c r="L10" s="59">
        <v>57366</v>
      </c>
      <c r="M10" s="59">
        <v>57487</v>
      </c>
      <c r="N10" s="59">
        <v>57693</v>
      </c>
      <c r="O10" s="59">
        <v>57854</v>
      </c>
      <c r="P10" s="60"/>
      <c r="Q10" s="61"/>
      <c r="R10" s="61"/>
    </row>
    <row r="11" spans="1:21" x14ac:dyDescent="0.2">
      <c r="A11" s="11">
        <f>A10+1</f>
        <v>2</v>
      </c>
      <c r="B11" s="10" t="s">
        <v>83</v>
      </c>
      <c r="C11" s="11" t="s">
        <v>84</v>
      </c>
      <c r="D11" s="62">
        <f>'JAP-31 Page 4'!E28</f>
        <v>188.01552235345929</v>
      </c>
      <c r="E11" s="62">
        <f>'JAP-31 Page 4'!F28</f>
        <v>158.07950808120069</v>
      </c>
      <c r="F11" s="62">
        <f>'JAP-31 Page 4'!G28</f>
        <v>137.30122561081657</v>
      </c>
      <c r="G11" s="62">
        <f>'JAP-31 Page 4'!H28</f>
        <v>99.151157776768898</v>
      </c>
      <c r="H11" s="62">
        <f>'JAP-31 Page 4'!I28</f>
        <v>70.95247177563715</v>
      </c>
      <c r="I11" s="62">
        <f>'JAP-31 Page 4'!J28</f>
        <v>55.131627517304267</v>
      </c>
      <c r="J11" s="62">
        <f>'JAP-31 Page 4'!K28</f>
        <v>48.335884033415944</v>
      </c>
      <c r="K11" s="62">
        <f>'JAP-31 Page 4'!L28</f>
        <v>46.806283822787186</v>
      </c>
      <c r="L11" s="62">
        <f>'JAP-31 Page 4'!M28</f>
        <v>54.699489401650034</v>
      </c>
      <c r="M11" s="62">
        <f>'JAP-31 Page 4'!N28</f>
        <v>91.330587117766626</v>
      </c>
      <c r="N11" s="62">
        <f>'JAP-31 Page 4'!O28</f>
        <v>126.90513783603326</v>
      </c>
      <c r="O11" s="62">
        <f>'JAP-31 Page 4'!P28</f>
        <v>193.25110467316017</v>
      </c>
      <c r="P11" s="49">
        <f>SUM(D11:O11)</f>
        <v>1269.96</v>
      </c>
      <c r="Q11" s="63"/>
      <c r="R11" s="63"/>
    </row>
    <row r="12" spans="1:21" x14ac:dyDescent="0.2">
      <c r="A12" s="11">
        <f t="shared" ref="A12:A24" si="1">A11+1</f>
        <v>3</v>
      </c>
      <c r="B12" s="10" t="s">
        <v>85</v>
      </c>
      <c r="C12" s="11" t="str">
        <f>"("&amp;A10&amp;") x ("&amp;A11&amp;")"</f>
        <v>(1) x (2)</v>
      </c>
      <c r="D12" s="13">
        <f t="shared" ref="D12:O12" si="2">D10*D11</f>
        <v>10735122.279815465</v>
      </c>
      <c r="E12" s="13">
        <f t="shared" si="2"/>
        <v>9042938.2597850859</v>
      </c>
      <c r="F12" s="13">
        <f t="shared" si="2"/>
        <v>7863790.395633908</v>
      </c>
      <c r="G12" s="13">
        <f t="shared" si="2"/>
        <v>5680072.3755577598</v>
      </c>
      <c r="H12" s="13">
        <f t="shared" si="2"/>
        <v>4065505.6802722332</v>
      </c>
      <c r="I12" s="13">
        <f t="shared" si="2"/>
        <v>3159648.7046442251</v>
      </c>
      <c r="J12" s="13">
        <f t="shared" si="2"/>
        <v>2770661.2086794353</v>
      </c>
      <c r="K12" s="13">
        <f t="shared" si="2"/>
        <v>2682889.3824383388</v>
      </c>
      <c r="L12" s="13">
        <f t="shared" si="2"/>
        <v>3137890.9090150557</v>
      </c>
      <c r="M12" s="13">
        <f t="shared" si="2"/>
        <v>5250321.4616390504</v>
      </c>
      <c r="N12" s="13">
        <f t="shared" si="2"/>
        <v>7321538.1171742668</v>
      </c>
      <c r="O12" s="13">
        <f t="shared" si="2"/>
        <v>11180349.409761008</v>
      </c>
      <c r="P12" s="13">
        <f>SUM(D12:O12)</f>
        <v>72890728.184415832</v>
      </c>
      <c r="Q12" s="64"/>
      <c r="R12" s="64"/>
    </row>
    <row r="13" spans="1:21" x14ac:dyDescent="0.2">
      <c r="A13" s="11">
        <f t="shared" si="1"/>
        <v>4</v>
      </c>
      <c r="P13" s="60"/>
      <c r="Q13" s="65"/>
      <c r="R13" s="65"/>
    </row>
    <row r="14" spans="1:21" x14ac:dyDescent="0.2">
      <c r="A14" s="11">
        <f t="shared" si="1"/>
        <v>5</v>
      </c>
      <c r="B14" s="10" t="s">
        <v>89</v>
      </c>
      <c r="C14" s="11" t="s">
        <v>99</v>
      </c>
      <c r="D14" s="14">
        <v>10855449.5337</v>
      </c>
      <c r="E14" s="14">
        <v>9163940.6359800007</v>
      </c>
      <c r="F14" s="14">
        <v>8458412.7892800011</v>
      </c>
      <c r="G14" s="14">
        <v>6450141.3432300007</v>
      </c>
      <c r="H14" s="14">
        <v>4272246.1914299997</v>
      </c>
      <c r="I14" s="14">
        <v>3255954.7579954439</v>
      </c>
      <c r="J14" s="14">
        <v>2485723.2429599999</v>
      </c>
      <c r="K14" s="14">
        <v>2645461.8912599995</v>
      </c>
      <c r="L14" s="14">
        <v>3211818.35928</v>
      </c>
      <c r="M14" s="14">
        <v>5582999.4355800003</v>
      </c>
      <c r="N14" s="14">
        <v>8877519.1303799991</v>
      </c>
      <c r="O14" s="14">
        <v>11433168.460980002</v>
      </c>
      <c r="P14" s="13">
        <f>SUM(D14:O14)</f>
        <v>76692835.772055432</v>
      </c>
      <c r="Q14" s="64"/>
      <c r="R14" s="64"/>
    </row>
    <row r="15" spans="1:21" x14ac:dyDescent="0.2">
      <c r="A15" s="11">
        <f t="shared" si="1"/>
        <v>6</v>
      </c>
      <c r="P15" s="13"/>
    </row>
    <row r="16" spans="1:21" x14ac:dyDescent="0.2">
      <c r="A16" s="11">
        <f t="shared" si="1"/>
        <v>7</v>
      </c>
      <c r="B16" s="10" t="s">
        <v>90</v>
      </c>
      <c r="C16" s="11" t="str">
        <f>"("&amp;A12&amp;") - ("&amp;A14&amp;")"</f>
        <v>(3) - (5)</v>
      </c>
      <c r="D16" s="13">
        <f t="shared" ref="D16:O16" si="3">D12-D14</f>
        <v>-120327.25388453528</v>
      </c>
      <c r="E16" s="13">
        <f t="shared" si="3"/>
        <v>-121002.3761949148</v>
      </c>
      <c r="F16" s="13">
        <f t="shared" si="3"/>
        <v>-594622.39364609309</v>
      </c>
      <c r="G16" s="13">
        <f t="shared" si="3"/>
        <v>-770068.96767224092</v>
      </c>
      <c r="H16" s="13">
        <f t="shared" si="3"/>
        <v>-206740.51115776645</v>
      </c>
      <c r="I16" s="13">
        <f t="shared" si="3"/>
        <v>-96306.053351218812</v>
      </c>
      <c r="J16" s="13">
        <f t="shared" si="3"/>
        <v>284937.96571943536</v>
      </c>
      <c r="K16" s="13">
        <f t="shared" si="3"/>
        <v>37427.491178339347</v>
      </c>
      <c r="L16" s="13">
        <f t="shared" si="3"/>
        <v>-73927.450264944229</v>
      </c>
      <c r="M16" s="13">
        <f t="shared" si="3"/>
        <v>-332677.97394094989</v>
      </c>
      <c r="N16" s="13">
        <f t="shared" si="3"/>
        <v>-1555981.0132057322</v>
      </c>
      <c r="O16" s="13">
        <f t="shared" si="3"/>
        <v>-252819.05121899396</v>
      </c>
      <c r="P16" s="13">
        <f t="shared" ref="P16" si="4">SUM(D16:O16)</f>
        <v>-3802107.5876396149</v>
      </c>
      <c r="Q16" s="64"/>
      <c r="R16" s="64"/>
    </row>
    <row r="17" spans="1:18" x14ac:dyDescent="0.2">
      <c r="A17" s="11">
        <f t="shared" si="1"/>
        <v>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64"/>
      <c r="R17" s="64"/>
    </row>
    <row r="18" spans="1:18" x14ac:dyDescent="0.2">
      <c r="A18" s="11">
        <f t="shared" si="1"/>
        <v>9</v>
      </c>
      <c r="B18" s="10" t="s">
        <v>91</v>
      </c>
      <c r="C18" s="11" t="s">
        <v>92</v>
      </c>
      <c r="D18" s="14">
        <v>-223.81071310869731</v>
      </c>
      <c r="E18" s="14">
        <v>-664.88528999956191</v>
      </c>
      <c r="F18" s="14">
        <v>-1786.9675455697818</v>
      </c>
      <c r="G18" s="14">
        <v>-3843.522173288186</v>
      </c>
      <c r="H18" s="14">
        <v>-5315.7769867611141</v>
      </c>
      <c r="I18" s="14">
        <v>-5791.4271599895701</v>
      </c>
      <c r="J18" s="14">
        <v>-5542.0918053762734</v>
      </c>
      <c r="K18" s="14">
        <v>-5094.8219118253519</v>
      </c>
      <c r="L18" s="14">
        <v>-5174.130327341235</v>
      </c>
      <c r="M18" s="14">
        <v>-5806.2551770144137</v>
      </c>
      <c r="N18" s="14">
        <v>-8624.9344750887412</v>
      </c>
      <c r="O18" s="14">
        <v>-11353.200474003968</v>
      </c>
      <c r="P18" s="13">
        <f>SUM(D18:O18)</f>
        <v>-59221.824039366889</v>
      </c>
      <c r="Q18" s="49"/>
      <c r="R18" s="49"/>
    </row>
    <row r="19" spans="1:18" x14ac:dyDescent="0.2">
      <c r="A19" s="11">
        <f t="shared" si="1"/>
        <v>10</v>
      </c>
      <c r="P19" s="13"/>
    </row>
    <row r="20" spans="1:18" x14ac:dyDescent="0.2">
      <c r="A20" s="11">
        <f t="shared" si="1"/>
        <v>11</v>
      </c>
      <c r="B20" s="10" t="s">
        <v>93</v>
      </c>
      <c r="C20" s="11" t="str">
        <f>"Σ("&amp;A$16&amp;") + ("&amp;A18&amp;")"</f>
        <v>Σ(7) + (9)</v>
      </c>
      <c r="D20" s="13">
        <f>D16+D18</f>
        <v>-120551.06459764398</v>
      </c>
      <c r="E20" s="13">
        <f t="shared" ref="E20:O20" si="5">D20+E16+E18</f>
        <v>-242218.32608255834</v>
      </c>
      <c r="F20" s="13">
        <f t="shared" si="5"/>
        <v>-838627.68727422121</v>
      </c>
      <c r="G20" s="13">
        <f t="shared" si="5"/>
        <v>-1612540.1771197505</v>
      </c>
      <c r="H20" s="13">
        <f t="shared" si="5"/>
        <v>-1824596.465264278</v>
      </c>
      <c r="I20" s="13">
        <f t="shared" si="5"/>
        <v>-1926693.9457754863</v>
      </c>
      <c r="J20" s="13">
        <f t="shared" si="5"/>
        <v>-1647298.0718614273</v>
      </c>
      <c r="K20" s="13">
        <f t="shared" si="5"/>
        <v>-1614965.4025949133</v>
      </c>
      <c r="L20" s="13">
        <f t="shared" si="5"/>
        <v>-1694066.9831871986</v>
      </c>
      <c r="M20" s="13">
        <f t="shared" si="5"/>
        <v>-2032551.212305163</v>
      </c>
      <c r="N20" s="13">
        <f t="shared" si="5"/>
        <v>-3597157.1599859842</v>
      </c>
      <c r="O20" s="13">
        <f t="shared" si="5"/>
        <v>-3861329.411678982</v>
      </c>
      <c r="P20" s="13"/>
    </row>
    <row r="21" spans="1:18" x14ac:dyDescent="0.2">
      <c r="A21" s="11">
        <f t="shared" si="1"/>
        <v>12</v>
      </c>
      <c r="P21" s="13"/>
    </row>
    <row r="22" spans="1:18" x14ac:dyDescent="0.2">
      <c r="A22" s="11">
        <f t="shared" si="1"/>
        <v>13</v>
      </c>
      <c r="B22" s="10" t="s">
        <v>96</v>
      </c>
      <c r="C22" s="11" t="s">
        <v>99</v>
      </c>
      <c r="D22" s="14">
        <v>33142.949390000002</v>
      </c>
      <c r="E22" s="14">
        <v>27978.558970000002</v>
      </c>
      <c r="F22" s="14">
        <v>25824.503580000001</v>
      </c>
      <c r="G22" s="14">
        <v>19693.022679999998</v>
      </c>
      <c r="H22" s="14">
        <v>13043.656300000001</v>
      </c>
      <c r="I22" s="14">
        <v>10069.897976242</v>
      </c>
      <c r="J22" s="14">
        <v>7589.1998000000003</v>
      </c>
      <c r="K22" s="14">
        <v>8076.9015200000003</v>
      </c>
      <c r="L22" s="14">
        <v>9806.0528900000008</v>
      </c>
      <c r="M22" s="14">
        <v>17045.562679999999</v>
      </c>
      <c r="N22" s="14">
        <v>27104.111710000001</v>
      </c>
      <c r="O22" s="14">
        <v>34906.794549999999</v>
      </c>
      <c r="P22" s="13">
        <f>SUM(D22:O22)</f>
        <v>234281.212046242</v>
      </c>
    </row>
    <row r="23" spans="1:18" x14ac:dyDescent="0.2">
      <c r="A23" s="11">
        <f t="shared" si="1"/>
        <v>14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8" x14ac:dyDescent="0.2">
      <c r="A24" s="11">
        <f t="shared" si="1"/>
        <v>15</v>
      </c>
      <c r="B24" s="10" t="s">
        <v>97</v>
      </c>
      <c r="C24" s="11" t="str">
        <f>"("&amp;A24&amp;")+("&amp;A16&amp;")+("&amp;A18&amp;")-("&amp;A22&amp;")"</f>
        <v>(15)+(7)+(9)-(13)</v>
      </c>
      <c r="D24" s="13">
        <f>D20-D22</f>
        <v>-153694.01398764399</v>
      </c>
      <c r="E24" s="13">
        <f t="shared" ref="E24:O24" si="6">D24+E16+E18-E22</f>
        <v>-303339.83444255835</v>
      </c>
      <c r="F24" s="13">
        <f t="shared" si="6"/>
        <v>-925573.69921422121</v>
      </c>
      <c r="G24" s="13">
        <f t="shared" si="6"/>
        <v>-1719179.2117397503</v>
      </c>
      <c r="H24" s="13">
        <f t="shared" si="6"/>
        <v>-1944279.1561842777</v>
      </c>
      <c r="I24" s="13">
        <f t="shared" si="6"/>
        <v>-2056446.534671728</v>
      </c>
      <c r="J24" s="13">
        <f t="shared" si="6"/>
        <v>-1784639.8605576691</v>
      </c>
      <c r="K24" s="13">
        <f t="shared" si="6"/>
        <v>-1760384.0928111551</v>
      </c>
      <c r="L24" s="13">
        <f t="shared" si="6"/>
        <v>-1849291.7262934404</v>
      </c>
      <c r="M24" s="13">
        <f t="shared" si="6"/>
        <v>-2204821.5180914048</v>
      </c>
      <c r="N24" s="13">
        <f t="shared" si="6"/>
        <v>-3796531.5774822258</v>
      </c>
      <c r="O24" s="13">
        <f t="shared" si="6"/>
        <v>-4095610.6237252238</v>
      </c>
      <c r="P24" s="13"/>
    </row>
    <row r="25" spans="1:18" x14ac:dyDescent="0.2">
      <c r="A25" s="1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8" x14ac:dyDescent="0.2">
      <c r="A26" s="11"/>
      <c r="B26" s="10" t="s">
        <v>98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8" x14ac:dyDescent="0.2">
      <c r="A27" s="11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8" x14ac:dyDescent="0.2">
      <c r="A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8" x14ac:dyDescent="0.2">
      <c r="A29" s="11"/>
    </row>
    <row r="30" spans="1:18" x14ac:dyDescent="0.2">
      <c r="A30" s="11"/>
    </row>
    <row r="31" spans="1:18" x14ac:dyDescent="0.2">
      <c r="A31" s="11"/>
    </row>
    <row r="32" spans="1:18" x14ac:dyDescent="0.2">
      <c r="A32" s="11"/>
    </row>
    <row r="33" spans="1:10" x14ac:dyDescent="0.2">
      <c r="A33" s="11"/>
    </row>
    <row r="34" spans="1:10" x14ac:dyDescent="0.2">
      <c r="A34" s="11"/>
    </row>
    <row r="35" spans="1:10" x14ac:dyDescent="0.2">
      <c r="A35" s="69"/>
    </row>
    <row r="36" spans="1:10" x14ac:dyDescent="0.2">
      <c r="A36" s="69"/>
    </row>
    <row r="37" spans="1:10" x14ac:dyDescent="0.2">
      <c r="A37" s="69"/>
    </row>
    <row r="38" spans="1:10" x14ac:dyDescent="0.2">
      <c r="A38" s="69"/>
    </row>
    <row r="39" spans="1:10" x14ac:dyDescent="0.2">
      <c r="A39" s="11"/>
    </row>
    <row r="40" spans="1:10" x14ac:dyDescent="0.2">
      <c r="A40" s="11"/>
      <c r="J40" s="13"/>
    </row>
    <row r="41" spans="1:10" x14ac:dyDescent="0.2">
      <c r="A41" s="11"/>
    </row>
    <row r="42" spans="1:10" x14ac:dyDescent="0.2">
      <c r="A42" s="11"/>
    </row>
    <row r="43" spans="1:10" x14ac:dyDescent="0.2">
      <c r="A43" s="11"/>
    </row>
    <row r="44" spans="1:10" x14ac:dyDescent="0.2">
      <c r="A44" s="11"/>
    </row>
    <row r="45" spans="1:10" x14ac:dyDescent="0.2">
      <c r="A45" s="11"/>
    </row>
    <row r="46" spans="1:10" x14ac:dyDescent="0.2">
      <c r="A46" s="11"/>
    </row>
    <row r="47" spans="1:10" x14ac:dyDescent="0.2">
      <c r="A47" s="11"/>
    </row>
    <row r="48" spans="1:10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zoomScaleNormal="100" workbookViewId="0">
      <pane xSplit="2" ySplit="7" topLeftCell="C8" activePane="bottomRight" state="frozen"/>
      <selection activeCell="C21" sqref="C21"/>
      <selection pane="topRight" activeCell="C21" sqref="C21"/>
      <selection pane="bottomLeft" activeCell="C21" sqref="C21"/>
      <selection pane="bottomRight" activeCell="G41" sqref="G41"/>
    </sheetView>
  </sheetViews>
  <sheetFormatPr defaultRowHeight="12.75" x14ac:dyDescent="0.2"/>
  <cols>
    <col min="1" max="1" width="5.28515625" style="10" customWidth="1"/>
    <col min="2" max="2" width="41" style="10" customWidth="1"/>
    <col min="3" max="3" width="16.28515625" style="10" customWidth="1"/>
    <col min="4" max="15" width="12.85546875" style="10" customWidth="1"/>
    <col min="16" max="16" width="13.42578125" style="10" bestFit="1" customWidth="1"/>
    <col min="17" max="18" width="12.28515625" style="10" customWidth="1"/>
    <col min="19" max="16384" width="9.140625" style="10"/>
  </cols>
  <sheetData>
    <row r="1" spans="1:2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1" x14ac:dyDescent="0.2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1" x14ac:dyDescent="0.2">
      <c r="A4" s="53" t="s">
        <v>73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21" ht="25.5" customHeight="1" x14ac:dyDescent="0.2">
      <c r="A7" s="36" t="s">
        <v>50</v>
      </c>
      <c r="B7" s="54"/>
      <c r="C7" s="55" t="s">
        <v>6</v>
      </c>
      <c r="D7" s="56">
        <v>43101</v>
      </c>
      <c r="E7" s="56">
        <f t="shared" ref="E7:O7" si="0">EDATE(D7,1)</f>
        <v>43132</v>
      </c>
      <c r="F7" s="56">
        <f t="shared" si="0"/>
        <v>43160</v>
      </c>
      <c r="G7" s="56">
        <f t="shared" si="0"/>
        <v>43191</v>
      </c>
      <c r="H7" s="56">
        <f t="shared" si="0"/>
        <v>43221</v>
      </c>
      <c r="I7" s="56">
        <f t="shared" si="0"/>
        <v>43252</v>
      </c>
      <c r="J7" s="56">
        <f t="shared" si="0"/>
        <v>43282</v>
      </c>
      <c r="K7" s="56">
        <f t="shared" si="0"/>
        <v>43313</v>
      </c>
      <c r="L7" s="56">
        <f t="shared" si="0"/>
        <v>43344</v>
      </c>
      <c r="M7" s="56">
        <f t="shared" si="0"/>
        <v>43374</v>
      </c>
      <c r="N7" s="56">
        <f t="shared" si="0"/>
        <v>43405</v>
      </c>
      <c r="O7" s="56">
        <f t="shared" si="0"/>
        <v>43435</v>
      </c>
      <c r="P7" s="56" t="s">
        <v>80</v>
      </c>
      <c r="Q7" s="57"/>
      <c r="R7" s="57"/>
      <c r="S7" s="58"/>
      <c r="T7" s="58"/>
      <c r="U7" s="58"/>
    </row>
    <row r="8" spans="1:21" x14ac:dyDescent="0.2">
      <c r="A8" s="11"/>
      <c r="B8" s="11" t="s">
        <v>18</v>
      </c>
      <c r="C8" s="11" t="s">
        <v>19</v>
      </c>
      <c r="D8" s="11" t="s">
        <v>38</v>
      </c>
      <c r="E8" s="11" t="s">
        <v>39</v>
      </c>
      <c r="F8" s="11" t="s">
        <v>40</v>
      </c>
      <c r="G8" s="11" t="s">
        <v>23</v>
      </c>
      <c r="H8" s="11" t="s">
        <v>24</v>
      </c>
      <c r="I8" s="11" t="s">
        <v>25</v>
      </c>
      <c r="J8" s="11" t="s">
        <v>26</v>
      </c>
      <c r="K8" s="11" t="s">
        <v>27</v>
      </c>
      <c r="L8" s="11" t="s">
        <v>28</v>
      </c>
      <c r="M8" s="11" t="s">
        <v>29</v>
      </c>
      <c r="N8" s="11" t="s">
        <v>30</v>
      </c>
      <c r="O8" s="11" t="s">
        <v>64</v>
      </c>
      <c r="P8" s="11" t="s">
        <v>65</v>
      </c>
      <c r="Q8" s="11"/>
    </row>
    <row r="9" spans="1:2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1" x14ac:dyDescent="0.2">
      <c r="A10" s="11">
        <v>1</v>
      </c>
      <c r="B10" s="10" t="s">
        <v>81</v>
      </c>
      <c r="C10" s="11" t="s">
        <v>82</v>
      </c>
      <c r="D10" s="59">
        <v>1663</v>
      </c>
      <c r="E10" s="59">
        <v>1659</v>
      </c>
      <c r="F10" s="59">
        <v>1654</v>
      </c>
      <c r="G10" s="59">
        <v>1652</v>
      </c>
      <c r="H10" s="59">
        <v>1650</v>
      </c>
      <c r="I10" s="59">
        <v>1648</v>
      </c>
      <c r="J10" s="59">
        <v>1646</v>
      </c>
      <c r="K10" s="59">
        <v>1643</v>
      </c>
      <c r="L10" s="59">
        <v>1643</v>
      </c>
      <c r="M10" s="59">
        <v>1640</v>
      </c>
      <c r="N10" s="59">
        <v>1638</v>
      </c>
      <c r="O10" s="59">
        <v>1635</v>
      </c>
      <c r="P10" s="60"/>
      <c r="Q10" s="61"/>
      <c r="R10" s="61"/>
    </row>
    <row r="11" spans="1:21" x14ac:dyDescent="0.2">
      <c r="A11" s="11">
        <f>A10+1</f>
        <v>2</v>
      </c>
      <c r="B11" s="10" t="s">
        <v>83</v>
      </c>
      <c r="C11" s="11" t="s">
        <v>84</v>
      </c>
      <c r="D11" s="62">
        <f>'JAP-31 Page 4'!E32</f>
        <v>1008.6121684524388</v>
      </c>
      <c r="E11" s="62">
        <f>'JAP-31 Page 4'!F32</f>
        <v>848.01995834117417</v>
      </c>
      <c r="F11" s="62">
        <f>'JAP-31 Page 4'!G32</f>
        <v>736.55454167321989</v>
      </c>
      <c r="G11" s="62">
        <f>'JAP-31 Page 4'!H32</f>
        <v>531.89791458703348</v>
      </c>
      <c r="H11" s="62">
        <f>'JAP-31 Page 4'!I32</f>
        <v>380.62562877202333</v>
      </c>
      <c r="I11" s="62">
        <f>'JAP-31 Page 4'!J32</f>
        <v>295.7544658254505</v>
      </c>
      <c r="J11" s="62">
        <f>'JAP-31 Page 4'!K32</f>
        <v>259.29859513066037</v>
      </c>
      <c r="K11" s="62">
        <f>'JAP-31 Page 4'!L32</f>
        <v>251.09303121765942</v>
      </c>
      <c r="L11" s="62">
        <f>'JAP-31 Page 4'!M32</f>
        <v>293.43625424140072</v>
      </c>
      <c r="M11" s="62">
        <f>'JAP-31 Page 4'!N32</f>
        <v>489.94434271075545</v>
      </c>
      <c r="N11" s="62">
        <f>'JAP-31 Page 4'!O32</f>
        <v>680.78456852050499</v>
      </c>
      <c r="O11" s="62">
        <f>'JAP-31 Page 4'!P32</f>
        <v>1036.6985305276794</v>
      </c>
      <c r="P11" s="49">
        <f>SUM(D11:O11)</f>
        <v>6812.7200000000012</v>
      </c>
      <c r="Q11" s="63"/>
      <c r="R11" s="63"/>
    </row>
    <row r="12" spans="1:21" x14ac:dyDescent="0.2">
      <c r="A12" s="11">
        <f t="shared" ref="A12:A24" si="1">A11+1</f>
        <v>3</v>
      </c>
      <c r="B12" s="10" t="s">
        <v>85</v>
      </c>
      <c r="C12" s="11" t="str">
        <f>"("&amp;A10&amp;") x ("&amp;A11&amp;")"</f>
        <v>(1) x (2)</v>
      </c>
      <c r="D12" s="13">
        <f t="shared" ref="D12:O12" si="2">D10*D11</f>
        <v>1677322.0361364058</v>
      </c>
      <c r="E12" s="13">
        <f t="shared" si="2"/>
        <v>1406865.110888008</v>
      </c>
      <c r="F12" s="13">
        <f t="shared" si="2"/>
        <v>1218261.2119275057</v>
      </c>
      <c r="G12" s="13">
        <f t="shared" si="2"/>
        <v>878695.3548977793</v>
      </c>
      <c r="H12" s="13">
        <f t="shared" si="2"/>
        <v>628032.28747383854</v>
      </c>
      <c r="I12" s="13">
        <f t="shared" si="2"/>
        <v>487403.35968034243</v>
      </c>
      <c r="J12" s="13">
        <f t="shared" si="2"/>
        <v>426805.48758506699</v>
      </c>
      <c r="K12" s="13">
        <f t="shared" si="2"/>
        <v>412545.85029061441</v>
      </c>
      <c r="L12" s="13">
        <f t="shared" si="2"/>
        <v>482115.76571862138</v>
      </c>
      <c r="M12" s="13">
        <f t="shared" si="2"/>
        <v>803508.72204563895</v>
      </c>
      <c r="N12" s="13">
        <f t="shared" si="2"/>
        <v>1115125.1232365873</v>
      </c>
      <c r="O12" s="13">
        <f t="shared" si="2"/>
        <v>1695002.0974127557</v>
      </c>
      <c r="P12" s="13">
        <f>SUM(D12:O12)</f>
        <v>11231682.407293163</v>
      </c>
      <c r="Q12" s="64"/>
      <c r="R12" s="64"/>
    </row>
    <row r="13" spans="1:21" x14ac:dyDescent="0.2">
      <c r="A13" s="11">
        <f t="shared" si="1"/>
        <v>4</v>
      </c>
      <c r="P13" s="60"/>
      <c r="Q13" s="65"/>
      <c r="R13" s="65"/>
    </row>
    <row r="14" spans="1:21" x14ac:dyDescent="0.2">
      <c r="A14" s="11">
        <f t="shared" si="1"/>
        <v>5</v>
      </c>
      <c r="B14" s="10" t="s">
        <v>89</v>
      </c>
      <c r="C14" s="11" t="s">
        <v>99</v>
      </c>
      <c r="D14" s="14">
        <v>1812610.5394624302</v>
      </c>
      <c r="E14" s="14">
        <v>1786176.5136269093</v>
      </c>
      <c r="F14" s="14">
        <v>1733366.0262104822</v>
      </c>
      <c r="G14" s="14">
        <v>1474928.5143121013</v>
      </c>
      <c r="H14" s="14">
        <v>1212950.5391032994</v>
      </c>
      <c r="I14" s="14">
        <v>1339696.6019768624</v>
      </c>
      <c r="J14" s="14">
        <v>1065442.1856475009</v>
      </c>
      <c r="K14" s="14">
        <v>1042359.5938718872</v>
      </c>
      <c r="L14" s="14">
        <v>1091433.8071853332</v>
      </c>
      <c r="M14" s="14">
        <v>1465482.2701784803</v>
      </c>
      <c r="N14" s="14">
        <v>1776754.6074760705</v>
      </c>
      <c r="O14" s="14">
        <v>1901525.8923861838</v>
      </c>
      <c r="P14" s="13">
        <f>SUM(D14:O14)</f>
        <v>17702727.091437541</v>
      </c>
      <c r="Q14" s="64"/>
      <c r="R14" s="64"/>
    </row>
    <row r="15" spans="1:21" x14ac:dyDescent="0.2">
      <c r="A15" s="11">
        <f t="shared" si="1"/>
        <v>6</v>
      </c>
      <c r="P15" s="13"/>
    </row>
    <row r="16" spans="1:21" x14ac:dyDescent="0.2">
      <c r="A16" s="11">
        <f t="shared" si="1"/>
        <v>7</v>
      </c>
      <c r="B16" s="10" t="s">
        <v>90</v>
      </c>
      <c r="C16" s="11" t="str">
        <f>"("&amp;A12&amp;") - ("&amp;A14&amp;")"</f>
        <v>(3) - (5)</v>
      </c>
      <c r="D16" s="13">
        <f t="shared" ref="D16:O16" si="3">D12-D14</f>
        <v>-135288.50332602439</v>
      </c>
      <c r="E16" s="13">
        <f t="shared" si="3"/>
        <v>-379311.40273890132</v>
      </c>
      <c r="F16" s="13">
        <f t="shared" si="3"/>
        <v>-515104.81428297656</v>
      </c>
      <c r="G16" s="13">
        <f t="shared" si="3"/>
        <v>-596233.159414322</v>
      </c>
      <c r="H16" s="13">
        <f t="shared" si="3"/>
        <v>-584918.25162946084</v>
      </c>
      <c r="I16" s="13">
        <f t="shared" si="3"/>
        <v>-852293.24229651992</v>
      </c>
      <c r="J16" s="13">
        <f t="shared" si="3"/>
        <v>-638636.69806243386</v>
      </c>
      <c r="K16" s="13">
        <f t="shared" si="3"/>
        <v>-629813.74358127278</v>
      </c>
      <c r="L16" s="13">
        <f t="shared" si="3"/>
        <v>-609318.04146671179</v>
      </c>
      <c r="M16" s="13">
        <f t="shared" si="3"/>
        <v>-661973.54813284136</v>
      </c>
      <c r="N16" s="13">
        <f t="shared" si="3"/>
        <v>-661629.48423948325</v>
      </c>
      <c r="O16" s="13">
        <f t="shared" si="3"/>
        <v>-206523.79497342813</v>
      </c>
      <c r="P16" s="13">
        <f t="shared" ref="P16" si="4">SUM(D16:O16)</f>
        <v>-6471044.6841443768</v>
      </c>
      <c r="Q16" s="64"/>
      <c r="R16" s="64"/>
    </row>
    <row r="17" spans="1:18" x14ac:dyDescent="0.2">
      <c r="A17" s="11">
        <f t="shared" si="1"/>
        <v>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64"/>
      <c r="R17" s="64"/>
    </row>
    <row r="18" spans="1:18" x14ac:dyDescent="0.2">
      <c r="A18" s="11">
        <f t="shared" si="1"/>
        <v>9</v>
      </c>
      <c r="B18" s="10" t="s">
        <v>91</v>
      </c>
      <c r="C18" s="11" t="s">
        <v>92</v>
      </c>
      <c r="D18" s="14">
        <v>-218.8266683041262</v>
      </c>
      <c r="E18" s="14">
        <v>-1011.8636305297865</v>
      </c>
      <c r="F18" s="14">
        <v>-2357.7611147239263</v>
      </c>
      <c r="G18" s="14">
        <v>-4016.5020142923709</v>
      </c>
      <c r="H18" s="14">
        <v>-5771.0561846125029</v>
      </c>
      <c r="I18" s="14">
        <v>-7897.7432186902915</v>
      </c>
      <c r="J18" s="14">
        <v>-10101.178320332217</v>
      </c>
      <c r="K18" s="14">
        <v>-11976.489424703317</v>
      </c>
      <c r="L18" s="14">
        <v>-13809.351328772233</v>
      </c>
      <c r="M18" s="14">
        <v>-15694.00491383818</v>
      </c>
      <c r="N18" s="14">
        <v>-17662.875499958169</v>
      </c>
      <c r="O18" s="14">
        <v>-18972.576313022466</v>
      </c>
      <c r="P18" s="13">
        <f>SUM(D18:O18)</f>
        <v>-109490.22863177958</v>
      </c>
      <c r="Q18" s="49"/>
      <c r="R18" s="49"/>
    </row>
    <row r="19" spans="1:18" x14ac:dyDescent="0.2">
      <c r="A19" s="11">
        <f t="shared" si="1"/>
        <v>10</v>
      </c>
      <c r="P19" s="13"/>
    </row>
    <row r="20" spans="1:18" x14ac:dyDescent="0.2">
      <c r="A20" s="11">
        <f t="shared" si="1"/>
        <v>11</v>
      </c>
      <c r="B20" s="10" t="s">
        <v>93</v>
      </c>
      <c r="C20" s="11" t="str">
        <f>"Σ("&amp;A$16&amp;") + ("&amp;A18&amp;")"</f>
        <v>Σ(7) + (9)</v>
      </c>
      <c r="D20" s="13">
        <f>D16+D18</f>
        <v>-135507.32999432852</v>
      </c>
      <c r="E20" s="13">
        <f t="shared" ref="E20:O20" si="5">D20+E16+E18</f>
        <v>-515830.59636375966</v>
      </c>
      <c r="F20" s="13">
        <f t="shared" si="5"/>
        <v>-1033293.1717614601</v>
      </c>
      <c r="G20" s="13">
        <f t="shared" si="5"/>
        <v>-1633542.8331900747</v>
      </c>
      <c r="H20" s="13">
        <f t="shared" si="5"/>
        <v>-2224232.1410041484</v>
      </c>
      <c r="I20" s="13">
        <f t="shared" si="5"/>
        <v>-3084423.1265193587</v>
      </c>
      <c r="J20" s="13">
        <f t="shared" si="5"/>
        <v>-3733161.002902125</v>
      </c>
      <c r="K20" s="13">
        <f t="shared" si="5"/>
        <v>-4374951.2359081013</v>
      </c>
      <c r="L20" s="13">
        <f t="shared" si="5"/>
        <v>-4998078.6287035858</v>
      </c>
      <c r="M20" s="13">
        <f t="shared" si="5"/>
        <v>-5675746.1817502659</v>
      </c>
      <c r="N20" s="13">
        <f t="shared" si="5"/>
        <v>-6355038.5414897073</v>
      </c>
      <c r="O20" s="13">
        <f t="shared" si="5"/>
        <v>-6580534.9127761582</v>
      </c>
      <c r="P20" s="13"/>
    </row>
    <row r="21" spans="1:18" x14ac:dyDescent="0.2">
      <c r="A21" s="11">
        <f t="shared" si="1"/>
        <v>12</v>
      </c>
      <c r="P21" s="13"/>
    </row>
    <row r="22" spans="1:18" x14ac:dyDescent="0.2">
      <c r="A22" s="11">
        <f t="shared" si="1"/>
        <v>13</v>
      </c>
      <c r="B22" s="10" t="s">
        <v>96</v>
      </c>
      <c r="C22" s="11" t="s">
        <v>99</v>
      </c>
      <c r="D22" s="14">
        <v>14764.069225376401</v>
      </c>
      <c r="E22" s="14">
        <v>14432.798807293571</v>
      </c>
      <c r="F22" s="14">
        <v>14052.116189667297</v>
      </c>
      <c r="G22" s="14">
        <v>12032.241245681389</v>
      </c>
      <c r="H22" s="14">
        <v>9939.2073586272745</v>
      </c>
      <c r="I22" s="14">
        <v>11148.979225875681</v>
      </c>
      <c r="J22" s="14">
        <v>8848.0072553462196</v>
      </c>
      <c r="K22" s="14">
        <v>8629.1655268455834</v>
      </c>
      <c r="L22" s="14">
        <v>9058.6407867102935</v>
      </c>
      <c r="M22" s="14">
        <v>11983.656516099936</v>
      </c>
      <c r="N22" s="14">
        <v>14495.998736709789</v>
      </c>
      <c r="O22" s="14">
        <v>15431.279580184972</v>
      </c>
      <c r="P22" s="13">
        <f>SUM(D22:O22)</f>
        <v>144816.16045441839</v>
      </c>
    </row>
    <row r="23" spans="1:18" x14ac:dyDescent="0.2">
      <c r="A23" s="11">
        <f t="shared" si="1"/>
        <v>14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8" x14ac:dyDescent="0.2">
      <c r="A24" s="11">
        <f t="shared" si="1"/>
        <v>15</v>
      </c>
      <c r="B24" s="10" t="s">
        <v>97</v>
      </c>
      <c r="C24" s="11" t="str">
        <f>"("&amp;A24&amp;")+("&amp;A16&amp;")+("&amp;A18&amp;")-("&amp;A22&amp;")"</f>
        <v>(15)+(7)+(9)-(13)</v>
      </c>
      <c r="D24" s="13">
        <f>D20-D22</f>
        <v>-150271.39921970494</v>
      </c>
      <c r="E24" s="13">
        <f t="shared" ref="E24:O24" si="6">D24+E16+E18-E22</f>
        <v>-545027.4643964296</v>
      </c>
      <c r="F24" s="13">
        <f t="shared" si="6"/>
        <v>-1076542.1559837975</v>
      </c>
      <c r="G24" s="13">
        <f t="shared" si="6"/>
        <v>-1688824.0586580932</v>
      </c>
      <c r="H24" s="13">
        <f t="shared" si="6"/>
        <v>-2289452.5738307936</v>
      </c>
      <c r="I24" s="13">
        <f t="shared" si="6"/>
        <v>-3160792.5385718793</v>
      </c>
      <c r="J24" s="13">
        <f t="shared" si="6"/>
        <v>-3818378.4222099916</v>
      </c>
      <c r="K24" s="13">
        <f t="shared" si="6"/>
        <v>-4468797.8207428139</v>
      </c>
      <c r="L24" s="13">
        <f t="shared" si="6"/>
        <v>-5100983.8543250086</v>
      </c>
      <c r="M24" s="13">
        <f t="shared" si="6"/>
        <v>-5790635.0638877889</v>
      </c>
      <c r="N24" s="13">
        <f t="shared" si="6"/>
        <v>-6484423.4223639397</v>
      </c>
      <c r="O24" s="13">
        <f t="shared" si="6"/>
        <v>-6725351.0732305758</v>
      </c>
      <c r="P24" s="13"/>
    </row>
    <row r="25" spans="1:18" x14ac:dyDescent="0.2">
      <c r="A25" s="1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8" x14ac:dyDescent="0.2">
      <c r="A26" s="11"/>
      <c r="B26" s="10" t="s">
        <v>98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8" x14ac:dyDescent="0.2">
      <c r="A27" s="11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8" x14ac:dyDescent="0.2">
      <c r="A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8" x14ac:dyDescent="0.2">
      <c r="A29" s="11"/>
    </row>
    <row r="30" spans="1:18" x14ac:dyDescent="0.2">
      <c r="A30" s="11"/>
    </row>
    <row r="31" spans="1:18" x14ac:dyDescent="0.2">
      <c r="A31" s="11"/>
    </row>
    <row r="32" spans="1:18" x14ac:dyDescent="0.2">
      <c r="A32" s="11"/>
    </row>
    <row r="33" spans="1:10" x14ac:dyDescent="0.2">
      <c r="A33" s="11"/>
    </row>
    <row r="34" spans="1:10" x14ac:dyDescent="0.2">
      <c r="A34" s="11"/>
    </row>
    <row r="35" spans="1:10" x14ac:dyDescent="0.2">
      <c r="A35" s="69"/>
    </row>
    <row r="36" spans="1:10" x14ac:dyDescent="0.2">
      <c r="A36" s="69"/>
    </row>
    <row r="37" spans="1:10" x14ac:dyDescent="0.2">
      <c r="A37" s="69"/>
    </row>
    <row r="38" spans="1:10" x14ac:dyDescent="0.2">
      <c r="A38" s="69"/>
    </row>
    <row r="39" spans="1:10" x14ac:dyDescent="0.2">
      <c r="A39" s="11"/>
    </row>
    <row r="40" spans="1:10" x14ac:dyDescent="0.2">
      <c r="A40" s="11"/>
      <c r="J40" s="13"/>
    </row>
    <row r="41" spans="1:10" x14ac:dyDescent="0.2">
      <c r="A41" s="11"/>
    </row>
    <row r="42" spans="1:10" x14ac:dyDescent="0.2">
      <c r="A42" s="11"/>
    </row>
    <row r="43" spans="1:10" x14ac:dyDescent="0.2">
      <c r="A43" s="11"/>
    </row>
    <row r="44" spans="1:10" x14ac:dyDescent="0.2">
      <c r="A44" s="11"/>
    </row>
    <row r="45" spans="1:10" x14ac:dyDescent="0.2">
      <c r="A45" s="11"/>
    </row>
    <row r="46" spans="1:10" x14ac:dyDescent="0.2">
      <c r="A46" s="11"/>
    </row>
    <row r="47" spans="1:10" x14ac:dyDescent="0.2">
      <c r="A47" s="11"/>
    </row>
    <row r="48" spans="1:10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BB2C4A9-FD34-4F90-A53E-54AAAC373A6E}"/>
</file>

<file path=customXml/itemProps2.xml><?xml version="1.0" encoding="utf-8"?>
<ds:datastoreItem xmlns:ds="http://schemas.openxmlformats.org/officeDocument/2006/customXml" ds:itemID="{BDDF7AAA-4B8F-4259-8C09-6453DA273E42}"/>
</file>

<file path=customXml/itemProps3.xml><?xml version="1.0" encoding="utf-8"?>
<ds:datastoreItem xmlns:ds="http://schemas.openxmlformats.org/officeDocument/2006/customXml" ds:itemID="{B330E387-3643-4F70-B846-2F2A4D5C53BF}"/>
</file>

<file path=customXml/itemProps4.xml><?xml version="1.0" encoding="utf-8"?>
<ds:datastoreItem xmlns:ds="http://schemas.openxmlformats.org/officeDocument/2006/customXml" ds:itemID="{569298ED-0636-4416-AF5E-F14CC71DD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JAP-31 Page 1</vt:lpstr>
      <vt:lpstr>JAP-31 Page 2</vt:lpstr>
      <vt:lpstr>JAP-31 Page 3</vt:lpstr>
      <vt:lpstr>JAP-31 Page 4</vt:lpstr>
      <vt:lpstr>JAP-31 Page 5</vt:lpstr>
      <vt:lpstr>JAP-31 Page 6</vt:lpstr>
      <vt:lpstr>JAP-31 Page 7</vt:lpstr>
      <vt:lpstr>'JAP-31 Page 1'!Print_Area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dcterms:created xsi:type="dcterms:W3CDTF">2017-01-06T03:17:50Z</dcterms:created>
  <dcterms:modified xsi:type="dcterms:W3CDTF">2017-01-06T03:19:32Z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