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Page 6.4" sheetId="1" r:id="rId1"/>
    <sheet name="Page 6.4.1" sheetId="2" r:id="rId2"/>
    <sheet name="Page 6.4.2" sheetId="3" r:id="rId3"/>
    <sheet name="Page 6.4.3" sheetId="4" r:id="rId4"/>
  </sheets>
  <externalReferences>
    <externalReference r:id="rId5"/>
    <externalReference r:id="rId6"/>
    <externalReference r:id="rId7"/>
    <externalReference r:id="rId8"/>
  </externalReferences>
  <definedNames>
    <definedName name="__123Graph_A" localSheetId="1" hidden="1">[1]Inputs!#REF!</definedName>
    <definedName name="__123Graph_A" localSheetId="2" hidden="1">[1]Inputs!#REF!</definedName>
    <definedName name="__123Graph_A" hidden="1">[2]Inputs!#REF!</definedName>
    <definedName name="__123Graph_B" localSheetId="1" hidden="1">[1]Inputs!#REF!</definedName>
    <definedName name="__123Graph_B" localSheetId="2" hidden="1">[1]Inputs!#REF!</definedName>
    <definedName name="__123Graph_B" hidden="1">[2]Inputs!#REF!</definedName>
    <definedName name="__123Graph_D" localSheetId="1" hidden="1">[1]Inputs!#REF!</definedName>
    <definedName name="__123Graph_D" localSheetId="2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Fill" localSheetId="2" hidden="1">#REF!</definedName>
    <definedName name="_Fill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0</definedName>
    <definedName name="_Sort" localSheetId="2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localSheetId="1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2" hidden="1">#REF!</definedName>
    <definedName name="DUDE" hidden="1">#REF!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1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6.4'!$A$1:$J$59</definedName>
    <definedName name="_xlnm.Print_Area" localSheetId="3">'Page 6.4.3'!$A$1:$J$84</definedName>
    <definedName name="retail" localSheetId="1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localSheetId="1" hidden="1">"45L44VY312ZTNKFVYNPU1SXDT"</definedName>
    <definedName name="SAPBEXwbID" localSheetId="2" hidden="1">"45L44VY312ZTNKFVYNPU1SXDT"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1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1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localSheetId="1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Sheet";#N/A,#N/A,FALSE,"T-Accounts";#N/A,#N/A,FALSE,"Ins &amp; Prem ActualEstimates"}</definedName>
    <definedName name="wrn.All._.Pages." localSheetId="2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oofElectricOnly." localSheetId="1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_.View." localSheetId="1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UK._.Conversion._.Only." localSheetId="1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'[4]DSM Output'!$B$21:$B$23</definedName>
    <definedName name="z" hidden="1">'[4]DSM Output'!$G$21:$G$23</definedName>
    <definedName name="Z_01844156_6462_4A28_9785_1A86F4D0C834_.wvu.PrintTitles" localSheetId="2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26" i="1"/>
  <c r="I16" i="1"/>
  <c r="I15" i="1"/>
  <c r="I25" i="1"/>
  <c r="I36" i="1"/>
  <c r="I35" i="1"/>
  <c r="I38" i="1"/>
  <c r="I37" i="1"/>
  <c r="I34" i="1"/>
  <c r="I33" i="1"/>
  <c r="I32" i="1"/>
  <c r="I31" i="1"/>
  <c r="I22" i="1"/>
  <c r="I21" i="1"/>
  <c r="I12" i="1"/>
  <c r="I11" i="1"/>
  <c r="H82" i="4" l="1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82" i="4" s="1"/>
  <c r="I84" i="4" s="1"/>
  <c r="C33" i="2" s="1"/>
  <c r="H20" i="4"/>
  <c r="J19" i="4"/>
  <c r="J18" i="4"/>
  <c r="J17" i="4"/>
  <c r="J16" i="4"/>
  <c r="J15" i="4"/>
  <c r="J14" i="4"/>
  <c r="J13" i="4"/>
  <c r="J12" i="4"/>
  <c r="J11" i="4"/>
  <c r="J10" i="4"/>
  <c r="J9" i="4"/>
  <c r="J8" i="4"/>
  <c r="J20" i="4" s="1"/>
  <c r="I22" i="4" s="1"/>
  <c r="C34" i="2" s="1"/>
  <c r="D19" i="2" s="1"/>
  <c r="D13" i="3"/>
  <c r="D15" i="3" s="1"/>
  <c r="D21" i="3" s="1"/>
  <c r="B13" i="3"/>
  <c r="B15" i="3" s="1"/>
  <c r="D20" i="3" s="1"/>
  <c r="A3" i="3"/>
  <c r="A3" i="4" s="1"/>
  <c r="A1" i="3"/>
  <c r="A1" i="4" s="1"/>
  <c r="D23" i="2"/>
  <c r="A3" i="2"/>
  <c r="A1" i="2"/>
  <c r="A2" i="3"/>
  <c r="A2" i="4" s="1"/>
  <c r="E26" i="3" l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J34" i="3" s="1"/>
  <c r="K34" i="3" s="1"/>
  <c r="F26" i="1" s="1"/>
  <c r="I32" i="3"/>
  <c r="K32" i="3" s="1"/>
  <c r="F16" i="1" s="1"/>
  <c r="D18" i="2"/>
  <c r="I36" i="2"/>
  <c r="K36" i="2" s="1"/>
  <c r="F12" i="1" s="1"/>
  <c r="E30" i="2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J38" i="2" s="1"/>
  <c r="K38" i="2" s="1"/>
  <c r="F22" i="1" s="1"/>
  <c r="I31" i="3"/>
  <c r="K31" i="3" s="1"/>
  <c r="F15" i="1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J33" i="3" s="1"/>
  <c r="K33" i="3" s="1"/>
  <c r="F25" i="1" s="1"/>
  <c r="A2" i="2"/>
  <c r="F32" i="1" l="1"/>
  <c r="D25" i="2"/>
  <c r="E29" i="2" s="1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J37" i="2" s="1"/>
  <c r="K37" i="2" s="1"/>
  <c r="F21" i="1" s="1"/>
  <c r="I35" i="2"/>
  <c r="K35" i="2" s="1"/>
  <c r="F11" i="1" s="1"/>
  <c r="F41" i="1"/>
  <c r="F42" i="1"/>
  <c r="F31" i="1" l="1"/>
  <c r="F44" i="1"/>
  <c r="F43" i="1"/>
  <c r="F34" i="1"/>
  <c r="F45" i="1" l="1"/>
  <c r="F38" i="1"/>
  <c r="F46" i="1"/>
  <c r="F33" i="1"/>
  <c r="F37" i="1" l="1"/>
</calcChain>
</file>

<file path=xl/sharedStrings.xml><?xml version="1.0" encoding="utf-8"?>
<sst xmlns="http://schemas.openxmlformats.org/spreadsheetml/2006/main" count="711" uniqueCount="129">
  <si>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</si>
  <si>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</si>
  <si>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</si>
  <si>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</si>
  <si>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</si>
  <si>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</si>
  <si>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</si>
  <si>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</si>
  <si>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</si>
  <si>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</si>
  <si>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</si>
  <si>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</si>
  <si>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Steam Plant:</t>
  </si>
  <si>
    <t>Incremental Depreciation Expense</t>
  </si>
  <si>
    <t>403SP</t>
  </si>
  <si>
    <t>PRO</t>
  </si>
  <si>
    <t>JBG</t>
  </si>
  <si>
    <t>CAGW</t>
  </si>
  <si>
    <t>Transmission Plant:</t>
  </si>
  <si>
    <t>403TP</t>
  </si>
  <si>
    <t>Adjustment to Rate Base:</t>
  </si>
  <si>
    <t>Incremental Depreciation Reserve</t>
  </si>
  <si>
    <t>108SP</t>
  </si>
  <si>
    <t>108TP</t>
  </si>
  <si>
    <t>Adjustment to Tax</t>
  </si>
  <si>
    <t>Incremental Depr Sch M Adj - Steam</t>
  </si>
  <si>
    <t>SCHMAT</t>
  </si>
  <si>
    <t>Deferred Inc Tax Exp - Steam</t>
  </si>
  <si>
    <t>Incremental EDIT Amortization - JB</t>
  </si>
  <si>
    <t>WA</t>
  </si>
  <si>
    <t>Incremental EDIT Amortization - Colstrip</t>
  </si>
  <si>
    <t>ADIT - Steam</t>
  </si>
  <si>
    <t>Incremental Depr Sch M Adj - Trans</t>
  </si>
  <si>
    <t>Deferred Inc Tax Exp - Transmission</t>
  </si>
  <si>
    <t>ADIT - Transmission</t>
  </si>
  <si>
    <t>Description of Adjustment:</t>
  </si>
  <si>
    <t>COLSTRIP AND JIM BRIDGER STEAM PLANT</t>
  </si>
  <si>
    <t>Electric Plant in Service</t>
  </si>
  <si>
    <t>Account</t>
  </si>
  <si>
    <t>Factor</t>
  </si>
  <si>
    <t>Jim Bridger Plant</t>
  </si>
  <si>
    <t>Ref. 8.4</t>
  </si>
  <si>
    <t>Colstrip Plant</t>
  </si>
  <si>
    <t>Depreciation Expense*</t>
  </si>
  <si>
    <t>CY 2021</t>
  </si>
  <si>
    <t>(A)</t>
  </si>
  <si>
    <t>Jim Bridger SCR EPIS Dec 2020</t>
  </si>
  <si>
    <t>Ref 8.9.1</t>
  </si>
  <si>
    <t>(B)</t>
  </si>
  <si>
    <t>Remove Depreciation Expense Related to SCRs</t>
  </si>
  <si>
    <t>(C) = (B) * (D)</t>
  </si>
  <si>
    <t>Depreciation Expense for Reserve without the SCRs</t>
  </si>
  <si>
    <t>(E) = (A) - (C)</t>
  </si>
  <si>
    <t>Depreciation Reserve</t>
  </si>
  <si>
    <t>*Composite Accelerated Jim Bridger Rate</t>
  </si>
  <si>
    <t>Ref. 6.4.3</t>
  </si>
  <si>
    <t>(D)</t>
  </si>
  <si>
    <t>Expense</t>
  </si>
  <si>
    <t>AMA</t>
  </si>
  <si>
    <t>*Composite Accelerated Colstrip Rate</t>
  </si>
  <si>
    <t>Dec 2021</t>
  </si>
  <si>
    <t>Adjustment</t>
  </si>
  <si>
    <t>Ref. 6.4</t>
  </si>
  <si>
    <t>COLSTRIP AND JIM BRIDGER TRANSMISSION PLANT</t>
  </si>
  <si>
    <t xml:space="preserve">Jim Bridger </t>
  </si>
  <si>
    <t>Colstrip</t>
  </si>
  <si>
    <t>EPIS Balance</t>
  </si>
  <si>
    <t>Reserve Balance</t>
  </si>
  <si>
    <t>Net Plant Balance</t>
  </si>
  <si>
    <t>Depreciate over 3 years</t>
  </si>
  <si>
    <t>Amount per year</t>
  </si>
  <si>
    <t>Depreciation Expense</t>
  </si>
  <si>
    <t>Jim Bridger Transmission Plant</t>
  </si>
  <si>
    <t>Colstrip Transmission Plant</t>
  </si>
  <si>
    <t>Colstrip Composite Rate Calculation</t>
  </si>
  <si>
    <t>Primary Account</t>
  </si>
  <si>
    <t>Secondary Account</t>
  </si>
  <si>
    <t>Description</t>
  </si>
  <si>
    <t>Alloc</t>
  </si>
  <si>
    <t>FERC Location Code</t>
  </si>
  <si>
    <t>Location Description</t>
  </si>
  <si>
    <t>FERC Merger Code</t>
  </si>
  <si>
    <t>June 2019 EPIS Total</t>
  </si>
  <si>
    <t>Accelerated Rate (WA)</t>
  </si>
  <si>
    <t>DEPE Expense (WA)</t>
  </si>
  <si>
    <t>1010000</t>
  </si>
  <si>
    <t>3101000</t>
  </si>
  <si>
    <t>LAND OWNED IN FEE</t>
  </si>
  <si>
    <t>401000</t>
  </si>
  <si>
    <t>COLSTRIP STEAM PLT</t>
  </si>
  <si>
    <t>0</t>
  </si>
  <si>
    <t>9</t>
  </si>
  <si>
    <t>3110000</t>
  </si>
  <si>
    <t>STRUCTURES AND IMPROVEMENTS</t>
  </si>
  <si>
    <t>3120000</t>
  </si>
  <si>
    <t>BOILER PLANT EQUIPMENT</t>
  </si>
  <si>
    <t>3140000</t>
  </si>
  <si>
    <t>TURBOGENERATOR UNITS</t>
  </si>
  <si>
    <t>3150000</t>
  </si>
  <si>
    <t>ACCESSORY ELECTRIC EQUIPMENT</t>
  </si>
  <si>
    <t>3160000</t>
  </si>
  <si>
    <t>MISCELLANEOUS POWER PLANT EQUIPMENT</t>
  </si>
  <si>
    <t>Jim Bridger Composite Rate Calculation</t>
  </si>
  <si>
    <t>Colstrip Steam Composite Rate</t>
  </si>
  <si>
    <t>Ref. 6.4.1</t>
  </si>
  <si>
    <t>517000</t>
  </si>
  <si>
    <t>JIM BRIDGER PLANT</t>
  </si>
  <si>
    <t>3102000</t>
  </si>
  <si>
    <t>LAND RIGHTS</t>
  </si>
  <si>
    <t>3103000</t>
  </si>
  <si>
    <t>WATER RIGHTS</t>
  </si>
  <si>
    <t>517001</t>
  </si>
  <si>
    <t>JIM BRIDGER UNIT 1</t>
  </si>
  <si>
    <t>517002</t>
  </si>
  <si>
    <t>JIM BRIDGER UNIT 2</t>
  </si>
  <si>
    <t>517003</t>
  </si>
  <si>
    <t>JIM BRIDGER UNIT 3</t>
  </si>
  <si>
    <t>517004</t>
  </si>
  <si>
    <t>JIM BRIDGER UNIT 4</t>
  </si>
  <si>
    <t>3157000</t>
  </si>
  <si>
    <t>ACCESSORY ELECTRIC EQUIP-SUPV &amp; ALARM</t>
  </si>
  <si>
    <t>Jim Bridger Steam Composite Rate</t>
  </si>
  <si>
    <t>Washington General Rate Case - 2021</t>
  </si>
  <si>
    <t>6.4.1</t>
  </si>
  <si>
    <t>6.4.2</t>
  </si>
  <si>
    <t xml:space="preserve">This adjustment is an update to the original 6.4 Accelerated Depreciation - Colstrip and Jim Bridger Adjustment included in Docket No. UE-191024. This adjustment updates the depreciation rates for Jim Bridger &amp; Colstrip steam plant. The depreciation rate now includes the new decommissioning estimates. </t>
  </si>
  <si>
    <t>Situs</t>
  </si>
  <si>
    <t>Above</t>
  </si>
  <si>
    <t>Accelerated Depreciation - Colstrip and Jim Bridger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</si>
</sst>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"/>
    <numFmt numFmtId="167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3" applyFont="1" applyProtection="1">
      <protection locked="0"/>
    </xf>
    <xf numFmtId="0" fontId="4" fillId="0" borderId="0" xfId="3" applyFont="1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0" fontId="3" fillId="0" borderId="0" xfId="3" applyFont="1" applyAlignment="1" applyProtection="1">
      <alignment horizontal="right"/>
      <protection locked="0"/>
    </xf>
    <xf numFmtId="0" fontId="3" fillId="0" borderId="0" xfId="3" applyNumberFormat="1" applyFont="1" applyAlignment="1" applyProtection="1">
      <alignment horizontal="center"/>
      <protection locked="0"/>
    </xf>
    <xf numFmtId="0" fontId="3" fillId="0" borderId="0" xfId="3" applyFont="1" applyFill="1" applyAlignment="1" applyProtection="1">
      <alignment horizontal="center"/>
      <protection locked="0"/>
    </xf>
    <xf numFmtId="0" fontId="3" fillId="0" borderId="0" xfId="3" applyNumberFormat="1" applyFont="1" applyFill="1" applyAlignment="1" applyProtection="1">
      <alignment horizontal="center"/>
      <protection locked="0"/>
    </xf>
    <xf numFmtId="0" fontId="4" fillId="0" borderId="0" xfId="3" applyFont="1" applyBorder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left"/>
      <protection locked="0"/>
    </xf>
    <xf numFmtId="0" fontId="3" fillId="0" borderId="0" xfId="3" applyFont="1" applyBorder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0" fontId="5" fillId="0" borderId="0" xfId="3" applyFont="1" applyBorder="1" applyAlignment="1" applyProtection="1">
      <alignment horizontal="center"/>
      <protection locked="0"/>
    </xf>
    <xf numFmtId="0" fontId="3" fillId="0" borderId="0" xfId="3" applyFont="1" applyBorder="1" applyProtection="1">
      <protection locked="0"/>
    </xf>
    <xf numFmtId="0" fontId="4" fillId="0" borderId="0" xfId="3" applyFont="1" applyBorder="1" applyAlignment="1" applyProtection="1">
      <alignment horizontal="left"/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164" fontId="3" fillId="0" borderId="0" xfId="4" applyNumberFormat="1" applyFont="1" applyBorder="1" applyAlignment="1" applyProtection="1">
      <alignment horizontal="center"/>
      <protection locked="0"/>
    </xf>
    <xf numFmtId="165" fontId="3" fillId="0" borderId="0" xfId="5" applyNumberFormat="1" applyFont="1" applyFill="1" applyBorder="1" applyAlignment="1" applyProtection="1">
      <alignment horizontal="center"/>
      <protection locked="0"/>
    </xf>
    <xf numFmtId="41" fontId="3" fillId="0" borderId="0" xfId="4" applyNumberFormat="1" applyFont="1" applyFill="1" applyBorder="1" applyAlignment="1" applyProtection="1">
      <alignment horizontal="center"/>
      <protection locked="0"/>
    </xf>
    <xf numFmtId="41" fontId="6" fillId="2" borderId="0" xfId="4" applyNumberFormat="1" applyFont="1" applyFill="1" applyBorder="1" applyAlignment="1" applyProtection="1">
      <alignment horizontal="center"/>
      <protection locked="0"/>
    </xf>
    <xf numFmtId="0" fontId="3" fillId="0" borderId="0" xfId="3" applyFont="1" applyAlignment="1" applyProtection="1">
      <alignment horizontal="left"/>
      <protection locked="0"/>
    </xf>
    <xf numFmtId="0" fontId="4" fillId="0" borderId="0" xfId="3" applyFont="1" applyAlignment="1" applyProtection="1">
      <alignment horizontal="left"/>
      <protection locked="0"/>
    </xf>
    <xf numFmtId="0" fontId="3" fillId="0" borderId="0" xfId="3" applyFont="1" applyFill="1" applyBorder="1" applyProtection="1">
      <protection locked="0"/>
    </xf>
    <xf numFmtId="41" fontId="6" fillId="0" borderId="0" xfId="4" applyNumberFormat="1" applyFont="1" applyFill="1" applyBorder="1" applyAlignment="1" applyProtection="1">
      <alignment horizontal="center"/>
      <protection locked="0"/>
    </xf>
    <xf numFmtId="165" fontId="3" fillId="0" borderId="0" xfId="5" applyNumberFormat="1" applyFont="1" applyFill="1" applyAlignment="1" applyProtection="1">
      <alignment horizontal="center"/>
      <protection locked="0"/>
    </xf>
    <xf numFmtId="41" fontId="3" fillId="0" borderId="0" xfId="4" applyNumberFormat="1" applyFont="1" applyFill="1" applyAlignment="1" applyProtection="1">
      <alignment horizontal="center"/>
      <protection locked="0"/>
    </xf>
    <xf numFmtId="0" fontId="3" fillId="0" borderId="0" xfId="3" applyFont="1" applyBorder="1"/>
    <xf numFmtId="0" fontId="4" fillId="0" borderId="0" xfId="3" applyFont="1" applyFill="1" applyAlignment="1" applyProtection="1">
      <alignment horizontal="left"/>
      <protection locked="0"/>
    </xf>
    <xf numFmtId="41" fontId="3" fillId="0" borderId="0" xfId="4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0" xfId="3" applyNumberFormat="1" applyFont="1" applyAlignment="1">
      <alignment horizontal="center"/>
    </xf>
    <xf numFmtId="166" fontId="3" fillId="0" borderId="0" xfId="3" quotePrefix="1" applyNumberFormat="1" applyFont="1" applyFill="1" applyAlignment="1" applyProtection="1">
      <alignment horizontal="center"/>
      <protection locked="0"/>
    </xf>
    <xf numFmtId="164" fontId="7" fillId="0" borderId="0" xfId="1" applyNumberFormat="1" applyFont="1" applyFill="1"/>
    <xf numFmtId="164" fontId="8" fillId="0" borderId="0" xfId="1" applyNumberFormat="1" applyFont="1" applyFill="1"/>
    <xf numFmtId="0" fontId="3" fillId="0" borderId="0" xfId="3" applyFont="1" applyFill="1" applyProtection="1">
      <protection locked="0"/>
    </xf>
    <xf numFmtId="164" fontId="3" fillId="0" borderId="0" xfId="1" applyNumberFormat="1" applyFont="1" applyFill="1" applyProtection="1">
      <protection locked="0"/>
    </xf>
    <xf numFmtId="164" fontId="3" fillId="0" borderId="0" xfId="1" applyNumberFormat="1" applyFont="1" applyProtection="1">
      <protection locked="0"/>
    </xf>
    <xf numFmtId="41" fontId="8" fillId="0" borderId="0" xfId="4" applyNumberFormat="1" applyFont="1" applyFill="1" applyBorder="1" applyAlignment="1" applyProtection="1">
      <alignment horizontal="center"/>
      <protection locked="0"/>
    </xf>
    <xf numFmtId="165" fontId="3" fillId="0" borderId="0" xfId="5" applyNumberFormat="1" applyFont="1" applyAlignment="1" applyProtection="1">
      <alignment horizontal="center"/>
      <protection locked="0"/>
    </xf>
    <xf numFmtId="41" fontId="3" fillId="0" borderId="0" xfId="4" applyNumberFormat="1" applyFont="1" applyAlignment="1" applyProtection="1">
      <alignment horizontal="center"/>
      <protection locked="0"/>
    </xf>
    <xf numFmtId="164" fontId="8" fillId="0" borderId="0" xfId="1" applyNumberFormat="1" applyFont="1" applyProtection="1">
      <protection locked="0"/>
    </xf>
    <xf numFmtId="41" fontId="3" fillId="0" borderId="0" xfId="4" applyNumberFormat="1" applyFont="1" applyBorder="1" applyAlignment="1" applyProtection="1">
      <alignment horizontal="center"/>
      <protection locked="0"/>
    </xf>
    <xf numFmtId="0" fontId="4" fillId="0" borderId="0" xfId="3" applyFont="1" applyBorder="1" applyProtection="1">
      <protection locked="0"/>
    </xf>
    <xf numFmtId="41" fontId="3" fillId="0" borderId="0" xfId="3" applyNumberFormat="1" applyFont="1" applyBorder="1" applyAlignment="1" applyProtection="1">
      <alignment horizontal="center"/>
      <protection locked="0"/>
    </xf>
    <xf numFmtId="0" fontId="9" fillId="0" borderId="0" xfId="6" applyFont="1"/>
    <xf numFmtId="0" fontId="7" fillId="0" borderId="0" xfId="6" applyFont="1" applyAlignment="1">
      <alignment horizontal="center"/>
    </xf>
    <xf numFmtId="0" fontId="7" fillId="0" borderId="0" xfId="6" applyFont="1"/>
    <xf numFmtId="0" fontId="9" fillId="0" borderId="0" xfId="6" applyFont="1" applyFill="1"/>
    <xf numFmtId="0" fontId="7" fillId="0" borderId="0" xfId="6" applyFont="1" applyFill="1" applyAlignment="1">
      <alignment horizontal="center"/>
    </xf>
    <xf numFmtId="0" fontId="7" fillId="0" borderId="0" xfId="6" applyFont="1" applyFill="1"/>
    <xf numFmtId="0" fontId="10" fillId="0" borderId="0" xfId="6" applyFont="1"/>
    <xf numFmtId="0" fontId="9" fillId="0" borderId="0" xfId="6" applyFont="1" applyBorder="1" applyAlignment="1">
      <alignment horizontal="center"/>
    </xf>
    <xf numFmtId="0" fontId="9" fillId="0" borderId="0" xfId="6" applyFont="1" applyAlignment="1">
      <alignment horizontal="center"/>
    </xf>
    <xf numFmtId="17" fontId="4" fillId="0" borderId="9" xfId="6" applyNumberFormat="1" applyFont="1" applyBorder="1" applyAlignment="1">
      <alignment horizontal="center"/>
    </xf>
    <xf numFmtId="17" fontId="4" fillId="0" borderId="0" xfId="6" applyNumberFormat="1" applyFont="1" applyBorder="1" applyAlignment="1">
      <alignment horizontal="center"/>
    </xf>
    <xf numFmtId="0" fontId="7" fillId="0" borderId="0" xfId="0" applyFont="1"/>
    <xf numFmtId="164" fontId="7" fillId="0" borderId="0" xfId="6" applyNumberFormat="1" applyFont="1"/>
    <xf numFmtId="164" fontId="9" fillId="0" borderId="0" xfId="6" applyNumberFormat="1" applyFont="1" applyBorder="1"/>
    <xf numFmtId="164" fontId="7" fillId="0" borderId="0" xfId="6" applyNumberFormat="1" applyFont="1" applyBorder="1"/>
    <xf numFmtId="0" fontId="9" fillId="0" borderId="0" xfId="6" applyFont="1" applyFill="1" applyAlignment="1">
      <alignment horizontal="center"/>
    </xf>
    <xf numFmtId="10" fontId="11" fillId="0" borderId="0" xfId="7" applyNumberFormat="1" applyFont="1" applyAlignment="1">
      <alignment horizontal="center"/>
    </xf>
    <xf numFmtId="0" fontId="3" fillId="0" borderId="0" xfId="8" applyFont="1" applyBorder="1" applyAlignment="1">
      <alignment horizontal="center"/>
    </xf>
    <xf numFmtId="0" fontId="7" fillId="0" borderId="0" xfId="6" applyFont="1" applyBorder="1"/>
    <xf numFmtId="0" fontId="4" fillId="0" borderId="0" xfId="8" applyFont="1" applyBorder="1" applyAlignment="1">
      <alignment horizontal="center"/>
    </xf>
    <xf numFmtId="0" fontId="11" fillId="0" borderId="0" xfId="6" applyFont="1"/>
    <xf numFmtId="167" fontId="11" fillId="0" borderId="0" xfId="7" applyNumberFormat="1" applyFont="1"/>
    <xf numFmtId="0" fontId="7" fillId="0" borderId="1" xfId="6" applyFont="1" applyBorder="1"/>
    <xf numFmtId="0" fontId="9" fillId="0" borderId="2" xfId="6" applyFont="1" applyBorder="1" applyAlignment="1">
      <alignment horizontal="center"/>
    </xf>
    <xf numFmtId="0" fontId="7" fillId="0" borderId="3" xfId="6" applyFont="1" applyBorder="1"/>
    <xf numFmtId="167" fontId="12" fillId="0" borderId="0" xfId="2" applyNumberFormat="1" applyFont="1" applyBorder="1" applyAlignment="1">
      <alignment horizontal="center"/>
    </xf>
    <xf numFmtId="0" fontId="7" fillId="0" borderId="10" xfId="6" applyFont="1" applyBorder="1"/>
    <xf numFmtId="49" fontId="9" fillId="0" borderId="9" xfId="6" applyNumberFormat="1" applyFont="1" applyBorder="1" applyAlignment="1">
      <alignment horizontal="center"/>
    </xf>
    <xf numFmtId="0" fontId="9" fillId="0" borderId="11" xfId="6" applyFont="1" applyBorder="1" applyAlignment="1">
      <alignment horizontal="center"/>
    </xf>
    <xf numFmtId="0" fontId="12" fillId="0" borderId="0" xfId="8" applyFont="1" applyBorder="1" applyAlignment="1">
      <alignment horizontal="center"/>
    </xf>
    <xf numFmtId="0" fontId="7" fillId="0" borderId="4" xfId="6" applyFont="1" applyBorder="1"/>
    <xf numFmtId="164" fontId="9" fillId="0" borderId="5" xfId="6" applyNumberFormat="1" applyFont="1" applyBorder="1"/>
    <xf numFmtId="0" fontId="7" fillId="0" borderId="6" xfId="6" applyFont="1" applyBorder="1" applyAlignment="1">
      <alignment horizontal="left"/>
    </xf>
    <xf numFmtId="164" fontId="7" fillId="0" borderId="7" xfId="6" applyNumberFormat="1" applyFont="1" applyBorder="1"/>
    <xf numFmtId="164" fontId="9" fillId="0" borderId="8" xfId="6" applyNumberFormat="1" applyFont="1" applyBorder="1"/>
    <xf numFmtId="164" fontId="7" fillId="0" borderId="12" xfId="6" applyNumberFormat="1" applyFont="1" applyBorder="1"/>
    <xf numFmtId="0" fontId="7" fillId="0" borderId="0" xfId="0" applyFont="1" applyFill="1"/>
    <xf numFmtId="0" fontId="9" fillId="0" borderId="9" xfId="0" applyFont="1" applyFill="1" applyBorder="1" applyAlignment="1">
      <alignment horizontal="center"/>
    </xf>
    <xf numFmtId="164" fontId="7" fillId="0" borderId="0" xfId="9" applyNumberFormat="1" applyFont="1" applyFill="1"/>
    <xf numFmtId="0" fontId="9" fillId="0" borderId="0" xfId="0" applyFont="1" applyFill="1" applyAlignment="1">
      <alignment horizontal="right"/>
    </xf>
    <xf numFmtId="167" fontId="3" fillId="0" borderId="0" xfId="5" applyNumberFormat="1" applyFont="1" applyFill="1" applyBorder="1" applyAlignment="1" applyProtection="1">
      <alignment horizontal="center"/>
      <protection locked="0"/>
    </xf>
    <xf numFmtId="167" fontId="3" fillId="0" borderId="0" xfId="5" applyNumberFormat="1" applyFont="1" applyFill="1" applyAlignment="1" applyProtection="1">
      <alignment horizontal="center"/>
      <protection locked="0"/>
    </xf>
    <xf numFmtId="167" fontId="3" fillId="0" borderId="0" xfId="5" applyNumberFormat="1" applyFont="1" applyFill="1" applyAlignment="1">
      <alignment horizontal="center"/>
    </xf>
    <xf numFmtId="167" fontId="3" fillId="0" borderId="0" xfId="5" applyNumberFormat="1" applyFont="1" applyAlignment="1" applyProtection="1">
      <alignment horizontal="center"/>
      <protection locked="0"/>
    </xf>
    <xf numFmtId="41" fontId="3" fillId="0" borderId="0" xfId="3" applyNumberFormat="1" applyFont="1" applyProtection="1">
      <protection locked="0"/>
    </xf>
    <xf numFmtId="0" fontId="3" fillId="0" borderId="0" xfId="3" applyFont="1" applyFill="1"/>
    <xf numFmtId="0" fontId="3" fillId="0" borderId="0" xfId="3" applyFont="1"/>
    <xf numFmtId="0" fontId="10" fillId="0" borderId="0" xfId="6" applyFont="1" applyFill="1"/>
    <xf numFmtId="0" fontId="9" fillId="0" borderId="0" xfId="6" applyFont="1" applyFill="1" applyBorder="1"/>
    <xf numFmtId="0" fontId="9" fillId="0" borderId="0" xfId="6" applyFont="1" applyFill="1" applyBorder="1" applyAlignment="1">
      <alignment horizontal="center"/>
    </xf>
    <xf numFmtId="17" fontId="4" fillId="0" borderId="9" xfId="6" applyNumberFormat="1" applyFont="1" applyFill="1" applyBorder="1" applyAlignment="1">
      <alignment horizontal="center"/>
    </xf>
    <xf numFmtId="17" fontId="4" fillId="0" borderId="0" xfId="6" applyNumberFormat="1" applyFont="1" applyFill="1" applyBorder="1" applyAlignment="1">
      <alignment horizontal="center"/>
    </xf>
    <xf numFmtId="164" fontId="7" fillId="0" borderId="0" xfId="6" applyNumberFormat="1" applyFont="1" applyFill="1"/>
    <xf numFmtId="164" fontId="9" fillId="0" borderId="0" xfId="6" applyNumberFormat="1" applyFont="1" applyFill="1" applyBorder="1"/>
    <xf numFmtId="164" fontId="7" fillId="0" borderId="0" xfId="6" applyNumberFormat="1" applyFont="1" applyFill="1" applyBorder="1"/>
    <xf numFmtId="10" fontId="11" fillId="0" borderId="0" xfId="7" applyNumberFormat="1" applyFont="1" applyFill="1" applyAlignment="1">
      <alignment horizontal="center"/>
    </xf>
    <xf numFmtId="0" fontId="3" fillId="0" borderId="0" xfId="8" applyFont="1" applyFill="1" applyBorder="1" applyAlignment="1">
      <alignment horizontal="center"/>
    </xf>
    <xf numFmtId="0" fontId="7" fillId="0" borderId="0" xfId="6" applyFont="1" applyFill="1" applyBorder="1"/>
    <xf numFmtId="164" fontId="3" fillId="0" borderId="0" xfId="1" applyNumberFormat="1" applyFont="1" applyFill="1" applyBorder="1" applyAlignment="1">
      <alignment horizontal="center"/>
    </xf>
    <xf numFmtId="0" fontId="7" fillId="0" borderId="0" xfId="6" quotePrefix="1" applyFont="1" applyFill="1" applyBorder="1"/>
    <xf numFmtId="164" fontId="3" fillId="0" borderId="0" xfId="8" applyNumberFormat="1" applyFont="1" applyFill="1" applyBorder="1" applyAlignment="1">
      <alignment horizontal="center"/>
    </xf>
    <xf numFmtId="0" fontId="7" fillId="0" borderId="0" xfId="6" quotePrefix="1" applyFont="1" applyFill="1" applyAlignment="1">
      <alignment horizontal="center"/>
    </xf>
    <xf numFmtId="0" fontId="4" fillId="0" borderId="0" xfId="8" applyFont="1" applyFill="1" applyBorder="1" applyAlignment="1">
      <alignment horizontal="center"/>
    </xf>
    <xf numFmtId="0" fontId="11" fillId="0" borderId="0" xfId="6" applyFont="1" applyFill="1"/>
    <xf numFmtId="167" fontId="11" fillId="0" borderId="0" xfId="7" applyNumberFormat="1" applyFont="1" applyFill="1"/>
    <xf numFmtId="0" fontId="7" fillId="0" borderId="1" xfId="6" applyFont="1" applyFill="1" applyBorder="1"/>
    <xf numFmtId="0" fontId="9" fillId="0" borderId="2" xfId="6" applyFont="1" applyFill="1" applyBorder="1" applyAlignment="1">
      <alignment horizontal="center"/>
    </xf>
    <xf numFmtId="0" fontId="7" fillId="0" borderId="3" xfId="6" applyFont="1" applyFill="1" applyBorder="1"/>
    <xf numFmtId="167" fontId="12" fillId="0" borderId="0" xfId="2" applyNumberFormat="1" applyFont="1" applyFill="1" applyBorder="1" applyAlignment="1">
      <alignment horizontal="center"/>
    </xf>
    <xf numFmtId="0" fontId="7" fillId="0" borderId="10" xfId="6" applyFont="1" applyFill="1" applyBorder="1"/>
    <xf numFmtId="49" fontId="9" fillId="0" borderId="9" xfId="6" applyNumberFormat="1" applyFont="1" applyFill="1" applyBorder="1" applyAlignment="1">
      <alignment horizontal="center"/>
    </xf>
    <xf numFmtId="0" fontId="9" fillId="0" borderId="11" xfId="6" applyFont="1" applyFill="1" applyBorder="1" applyAlignment="1">
      <alignment horizontal="center"/>
    </xf>
    <xf numFmtId="0" fontId="12" fillId="0" borderId="0" xfId="8" applyFont="1" applyFill="1" applyBorder="1" applyAlignment="1">
      <alignment horizontal="center"/>
    </xf>
    <xf numFmtId="0" fontId="7" fillId="0" borderId="4" xfId="6" applyFont="1" applyFill="1" applyBorder="1"/>
    <xf numFmtId="164" fontId="9" fillId="0" borderId="5" xfId="6" applyNumberFormat="1" applyFont="1" applyFill="1" applyBorder="1"/>
    <xf numFmtId="0" fontId="7" fillId="0" borderId="6" xfId="6" applyFont="1" applyFill="1" applyBorder="1" applyAlignment="1">
      <alignment horizontal="left"/>
    </xf>
    <xf numFmtId="164" fontId="7" fillId="0" borderId="7" xfId="6" applyNumberFormat="1" applyFont="1" applyFill="1" applyBorder="1"/>
    <xf numFmtId="164" fontId="9" fillId="0" borderId="8" xfId="6" applyNumberFormat="1" applyFont="1" applyFill="1" applyBorder="1"/>
    <xf numFmtId="0" fontId="9" fillId="0" borderId="0" xfId="0" applyFont="1" applyFill="1"/>
    <xf numFmtId="0" fontId="13" fillId="0" borderId="0" xfId="0" applyFont="1" applyFill="1"/>
    <xf numFmtId="10" fontId="7" fillId="0" borderId="0" xfId="2" applyNumberFormat="1" applyFont="1" applyFill="1"/>
    <xf numFmtId="164" fontId="7" fillId="0" borderId="0" xfId="0" applyNumberFormat="1" applyFont="1" applyFill="1"/>
    <xf numFmtId="164" fontId="7" fillId="0" borderId="12" xfId="0" applyNumberFormat="1" applyFont="1" applyFill="1" applyBorder="1"/>
    <xf numFmtId="167" fontId="9" fillId="0" borderId="0" xfId="2" applyNumberFormat="1" applyFont="1" applyFill="1"/>
    <xf numFmtId="0" fontId="9" fillId="0" borderId="9" xfId="0" applyFont="1" applyFill="1" applyBorder="1" applyAlignment="1">
      <alignment horizontal="center" wrapText="1"/>
    </xf>
    <xf numFmtId="167" fontId="4" fillId="0" borderId="9" xfId="2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0" fontId="3" fillId="0" borderId="1" xfId="3" applyFont="1" applyBorder="1" applyAlignment="1" applyProtection="1">
      <alignment horizontal="left" vertical="top" wrapText="1"/>
      <protection locked="0"/>
    </xf>
    <xf numFmtId="0" fontId="8" fillId="0" borderId="2" xfId="3" applyFont="1" applyBorder="1" applyAlignment="1" applyProtection="1">
      <alignment horizontal="left" vertical="top"/>
      <protection locked="0"/>
    </xf>
    <xf numFmtId="0" fontId="8" fillId="0" borderId="3" xfId="3" applyFont="1" applyBorder="1" applyAlignment="1" applyProtection="1">
      <alignment horizontal="left" vertical="top"/>
      <protection locked="0"/>
    </xf>
    <xf numFmtId="0" fontId="8" fillId="0" borderId="4" xfId="3" applyFont="1" applyBorder="1" applyAlignment="1" applyProtection="1">
      <alignment horizontal="left" vertical="top"/>
      <protection locked="0"/>
    </xf>
    <xf numFmtId="0" fontId="8" fillId="0" borderId="0" xfId="3" applyFont="1" applyBorder="1" applyAlignment="1" applyProtection="1">
      <alignment horizontal="left" vertical="top"/>
      <protection locked="0"/>
    </xf>
    <xf numFmtId="0" fontId="8" fillId="0" borderId="5" xfId="3" applyFont="1" applyBorder="1" applyAlignment="1" applyProtection="1">
      <alignment horizontal="left" vertical="top"/>
      <protection locked="0"/>
    </xf>
    <xf numFmtId="0" fontId="8" fillId="0" borderId="6" xfId="3" applyFont="1" applyBorder="1" applyAlignment="1" applyProtection="1">
      <alignment horizontal="left" vertical="top"/>
      <protection locked="0"/>
    </xf>
    <xf numFmtId="0" fontId="8" fillId="0" borderId="7" xfId="3" applyFont="1" applyBorder="1" applyAlignment="1" applyProtection="1">
      <alignment horizontal="left" vertical="top"/>
      <protection locked="0"/>
    </xf>
    <xf numFmtId="0" fontId="8" fillId="0" borderId="8" xfId="3" applyFont="1" applyBorder="1" applyAlignment="1" applyProtection="1">
      <alignment horizontal="left" vertical="top"/>
      <protection locked="0"/>
    </xf>
  </cellXfs>
  <cellStyles count="10">
    <cellStyle name="Comma" xfId="1" builtinId="3"/>
    <cellStyle name="Comma 3" xfId="9"/>
    <cellStyle name="Comma 7" xfId="4"/>
    <cellStyle name="Normal" xfId="0" builtinId="0"/>
    <cellStyle name="Normal 10" xfId="3"/>
    <cellStyle name="Normal 4" xfId="6"/>
    <cellStyle name="Normal_Adjustment Template" xfId="8"/>
    <cellStyle name="Percent" xfId="2" builtinId="5"/>
    <cellStyle name="Percent 4" xfId="7"/>
    <cellStyle name="Percent 5" xfId="5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tabSelected="1" view="pageBreakPreview" zoomScale="85" zoomScaleNormal="100" zoomScaleSheetLayoutView="85" workbookViewId="0">
      <selection activeCell="B4" sqref="B4"/>
    </sheetView>
  </sheetViews>
  <sheetFormatPr defaultColWidth="10" defaultRowHeight="12.75" x14ac:dyDescent="0.2"/>
  <cols>
    <col min="1" max="1" width="2.5703125" style="1" customWidth="1"/>
    <col min="2" max="2" width="7.140625" style="1" customWidth="1"/>
    <col min="3" max="3" width="23.5703125" style="1" customWidth="1"/>
    <col min="4" max="4" width="9.7109375" style="1" customWidth="1"/>
    <col min="5" max="5" width="6.42578125" style="1" customWidth="1"/>
    <col min="6" max="6" width="14.42578125" style="1" customWidth="1"/>
    <col min="7" max="7" width="11.140625" style="1" customWidth="1"/>
    <col min="8" max="8" width="11.28515625" style="1" bestFit="1" customWidth="1"/>
    <col min="9" max="9" width="13" style="1" customWidth="1"/>
    <col min="10" max="10" width="8.28515625" style="1" customWidth="1"/>
    <col min="11" max="11" width="8.7109375" style="6" customWidth="1"/>
    <col min="12" max="12" width="28.5703125" style="36" customWidth="1"/>
    <col min="13" max="13" width="13.42578125" style="1" bestFit="1" customWidth="1"/>
    <col min="14" max="14" width="12.5703125" style="1" bestFit="1" customWidth="1"/>
    <col min="15" max="15" width="10" style="1"/>
    <col min="16" max="24" width="14.42578125" style="14" customWidth="1"/>
    <col min="25" max="16384" width="10" style="1"/>
  </cols>
  <sheetData>
    <row r="1" spans="1:24" ht="12" customHeight="1" x14ac:dyDescent="0.2">
      <c r="B1" s="2" t="s">
        <v>0</v>
      </c>
      <c r="D1" s="3"/>
      <c r="E1" s="3"/>
      <c r="F1" s="3"/>
      <c r="G1" s="3"/>
      <c r="H1" s="3"/>
      <c r="I1" s="4" t="s">
        <v>1</v>
      </c>
      <c r="J1" s="5">
        <v>6.4</v>
      </c>
    </row>
    <row r="2" spans="1:24" ht="12" customHeight="1" x14ac:dyDescent="0.2">
      <c r="B2" s="2" t="s">
        <v>122</v>
      </c>
      <c r="D2" s="3"/>
      <c r="E2" s="3"/>
      <c r="F2" s="3"/>
      <c r="G2" s="3"/>
      <c r="H2" s="3"/>
      <c r="I2" s="3"/>
      <c r="J2" s="5"/>
    </row>
    <row r="3" spans="1:24" ht="12" customHeight="1" x14ac:dyDescent="0.2">
      <c r="B3" s="2" t="s">
        <v>128</v>
      </c>
      <c r="D3" s="3"/>
      <c r="E3" s="3"/>
      <c r="F3" s="3"/>
      <c r="G3" s="3"/>
      <c r="H3" s="3"/>
      <c r="I3" s="3"/>
      <c r="J3" s="5"/>
    </row>
    <row r="4" spans="1:24" ht="12" customHeight="1" x14ac:dyDescent="0.2">
      <c r="D4" s="3"/>
      <c r="E4" s="3"/>
      <c r="F4" s="3"/>
      <c r="H4" s="6"/>
      <c r="I4" s="6"/>
      <c r="J4" s="7"/>
      <c r="M4" s="36"/>
      <c r="N4" s="36"/>
      <c r="P4" s="8"/>
      <c r="Q4" s="8"/>
      <c r="R4" s="8"/>
      <c r="S4" s="8"/>
      <c r="U4" s="8"/>
      <c r="V4" s="8"/>
      <c r="W4" s="8"/>
      <c r="X4" s="8"/>
    </row>
    <row r="5" spans="1:24" ht="12" customHeight="1" x14ac:dyDescent="0.2">
      <c r="C5" s="9"/>
      <c r="D5" s="36"/>
      <c r="E5" s="36"/>
      <c r="F5" s="6"/>
      <c r="G5" s="6"/>
      <c r="H5" s="6"/>
      <c r="I5" s="6"/>
      <c r="J5" s="7"/>
      <c r="P5" s="10"/>
      <c r="R5" s="10"/>
      <c r="U5" s="10"/>
      <c r="W5" s="10"/>
    </row>
    <row r="6" spans="1:24" ht="12" customHeight="1" x14ac:dyDescent="0.2">
      <c r="D6" s="3"/>
      <c r="E6" s="3"/>
      <c r="F6" s="3" t="s">
        <v>2</v>
      </c>
      <c r="G6" s="3"/>
      <c r="H6" s="3"/>
      <c r="I6" s="1" t="s">
        <v>3</v>
      </c>
      <c r="J6" s="5"/>
      <c r="P6" s="10"/>
      <c r="R6" s="10"/>
      <c r="U6" s="10"/>
      <c r="W6" s="10"/>
    </row>
    <row r="7" spans="1:24" ht="12" customHeight="1" x14ac:dyDescent="0.2"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2" t="s">
        <v>10</v>
      </c>
      <c r="P7" s="13"/>
      <c r="Q7" s="13"/>
      <c r="R7" s="13"/>
      <c r="S7" s="13"/>
      <c r="U7" s="13"/>
      <c r="V7" s="13"/>
      <c r="W7" s="13"/>
      <c r="X7" s="13"/>
    </row>
    <row r="8" spans="1:24" ht="12" customHeight="1" x14ac:dyDescent="0.2">
      <c r="A8" s="14"/>
      <c r="B8" s="15" t="s">
        <v>11</v>
      </c>
      <c r="C8" s="14"/>
      <c r="D8" s="10"/>
      <c r="E8" s="10"/>
      <c r="F8" s="16"/>
      <c r="G8" s="10"/>
      <c r="H8" s="16"/>
      <c r="I8" s="17"/>
      <c r="J8" s="5"/>
      <c r="P8" s="16"/>
      <c r="R8" s="16"/>
      <c r="U8" s="16"/>
      <c r="W8" s="16"/>
    </row>
    <row r="9" spans="1:24" ht="12" customHeight="1" x14ac:dyDescent="0.2">
      <c r="A9" s="14"/>
      <c r="B9" s="15"/>
      <c r="C9" s="14"/>
      <c r="D9" s="10"/>
      <c r="E9" s="10"/>
      <c r="F9" s="16"/>
      <c r="G9" s="10"/>
      <c r="H9" s="16"/>
      <c r="I9" s="17"/>
      <c r="J9" s="5"/>
      <c r="P9" s="16"/>
      <c r="R9" s="16"/>
      <c r="U9" s="16"/>
      <c r="W9" s="16"/>
    </row>
    <row r="10" spans="1:24" ht="12" customHeight="1" x14ac:dyDescent="0.2">
      <c r="A10" s="14"/>
      <c r="B10" s="15" t="s">
        <v>12</v>
      </c>
      <c r="C10" s="14"/>
      <c r="D10" s="10"/>
      <c r="E10" s="10"/>
      <c r="F10" s="16"/>
      <c r="G10" s="10"/>
      <c r="H10" s="16"/>
      <c r="I10" s="17"/>
      <c r="J10" s="5"/>
      <c r="P10" s="16"/>
      <c r="R10" s="16"/>
      <c r="U10" s="16"/>
      <c r="W10" s="16"/>
    </row>
    <row r="11" spans="1:24" ht="12" customHeight="1" x14ac:dyDescent="0.2">
      <c r="A11" s="14"/>
      <c r="B11" s="1" t="s">
        <v>13</v>
      </c>
      <c r="C11" s="14"/>
      <c r="D11" s="10" t="s">
        <v>14</v>
      </c>
      <c r="E11" s="3" t="s">
        <v>15</v>
      </c>
      <c r="F11" s="19">
        <f>'Page 6.4.1'!K35</f>
        <v>325206909.36764032</v>
      </c>
      <c r="G11" s="16" t="s">
        <v>16</v>
      </c>
      <c r="H11" s="86">
        <v>0.21577192756641544</v>
      </c>
      <c r="I11" s="19">
        <f>F11*H11</f>
        <v>70170521.692172319</v>
      </c>
      <c r="J11" s="5" t="s">
        <v>123</v>
      </c>
      <c r="L11" s="19"/>
      <c r="M11" s="19"/>
      <c r="N11" s="90"/>
      <c r="P11" s="20"/>
      <c r="Q11" s="19"/>
      <c r="R11" s="20"/>
      <c r="S11" s="19"/>
      <c r="U11" s="20"/>
      <c r="V11" s="19"/>
      <c r="W11" s="20"/>
      <c r="X11" s="19"/>
    </row>
    <row r="12" spans="1:24" ht="12" customHeight="1" x14ac:dyDescent="0.2">
      <c r="A12" s="14"/>
      <c r="B12" s="1" t="s">
        <v>13</v>
      </c>
      <c r="C12" s="14"/>
      <c r="D12" s="10" t="s">
        <v>14</v>
      </c>
      <c r="E12" s="3" t="s">
        <v>15</v>
      </c>
      <c r="F12" s="19">
        <f>'Page 6.4.1'!K36</f>
        <v>21772787.8304017</v>
      </c>
      <c r="G12" s="16" t="s">
        <v>17</v>
      </c>
      <c r="H12" s="86">
        <v>0.21577192756641544</v>
      </c>
      <c r="I12" s="19">
        <f>F12*H12</f>
        <v>4697956.3986603674</v>
      </c>
      <c r="J12" s="5" t="s">
        <v>123</v>
      </c>
      <c r="L12" s="19"/>
      <c r="M12" s="19"/>
      <c r="N12" s="90"/>
      <c r="P12" s="20"/>
      <c r="Q12" s="19"/>
      <c r="R12" s="20"/>
      <c r="S12" s="19"/>
      <c r="U12" s="20"/>
      <c r="V12" s="19"/>
      <c r="W12" s="20"/>
      <c r="X12" s="19"/>
    </row>
    <row r="13" spans="1:24" ht="12" customHeight="1" x14ac:dyDescent="0.2">
      <c r="A13" s="14"/>
      <c r="B13" s="21"/>
      <c r="C13" s="14"/>
      <c r="D13" s="10"/>
      <c r="E13" s="3"/>
      <c r="F13" s="19"/>
      <c r="G13" s="16"/>
      <c r="H13" s="18"/>
      <c r="I13" s="19"/>
      <c r="J13" s="5"/>
      <c r="L13" s="19"/>
      <c r="M13" s="19"/>
      <c r="N13" s="90"/>
      <c r="P13" s="20"/>
      <c r="Q13" s="19"/>
      <c r="R13" s="20"/>
      <c r="S13" s="19"/>
      <c r="U13" s="20"/>
      <c r="V13" s="19"/>
      <c r="W13" s="20"/>
      <c r="X13" s="19"/>
    </row>
    <row r="14" spans="1:24" ht="12" customHeight="1" x14ac:dyDescent="0.2">
      <c r="A14" s="14"/>
      <c r="B14" s="22" t="s">
        <v>18</v>
      </c>
      <c r="C14" s="14"/>
      <c r="D14" s="10"/>
      <c r="E14" s="3"/>
      <c r="F14" s="19"/>
      <c r="G14" s="16"/>
      <c r="H14" s="18"/>
      <c r="I14" s="19"/>
      <c r="J14" s="5"/>
      <c r="L14" s="19"/>
      <c r="M14" s="19"/>
      <c r="N14" s="90"/>
      <c r="P14" s="20"/>
      <c r="Q14" s="19"/>
      <c r="R14" s="20"/>
      <c r="S14" s="19"/>
      <c r="U14" s="20"/>
      <c r="V14" s="19"/>
      <c r="W14" s="20"/>
      <c r="X14" s="19"/>
    </row>
    <row r="15" spans="1:24" ht="12" customHeight="1" x14ac:dyDescent="0.2">
      <c r="A15" s="14"/>
      <c r="B15" s="1" t="s">
        <v>13</v>
      </c>
      <c r="C15" s="14"/>
      <c r="D15" s="10" t="s">
        <v>19</v>
      </c>
      <c r="E15" s="3" t="s">
        <v>15</v>
      </c>
      <c r="F15" s="19">
        <f>'Page 6.4.2'!K31</f>
        <v>3781683.7400000007</v>
      </c>
      <c r="G15" s="16" t="s">
        <v>16</v>
      </c>
      <c r="H15" s="86">
        <v>0.21577192756641544</v>
      </c>
      <c r="I15" s="19">
        <f t="shared" ref="I15:I16" si="0">F15*H15</f>
        <v>815981.19002637116</v>
      </c>
      <c r="J15" s="5" t="s">
        <v>124</v>
      </c>
      <c r="L15" s="19"/>
      <c r="M15" s="19"/>
      <c r="N15" s="90"/>
      <c r="P15" s="20"/>
      <c r="Q15" s="19"/>
      <c r="R15" s="20"/>
      <c r="S15" s="19"/>
      <c r="U15" s="20"/>
      <c r="V15" s="19"/>
      <c r="W15" s="20"/>
      <c r="X15" s="19"/>
    </row>
    <row r="16" spans="1:24" ht="12" customHeight="1" x14ac:dyDescent="0.2">
      <c r="A16" s="14"/>
      <c r="B16" s="1" t="s">
        <v>13</v>
      </c>
      <c r="C16" s="23"/>
      <c r="D16" s="10" t="s">
        <v>19</v>
      </c>
      <c r="E16" s="6" t="s">
        <v>15</v>
      </c>
      <c r="F16" s="19">
        <f>'Page 6.4.2'!K32</f>
        <v>439089.52</v>
      </c>
      <c r="G16" s="16" t="s">
        <v>17</v>
      </c>
      <c r="H16" s="86">
        <v>0.21577192756641544</v>
      </c>
      <c r="I16" s="19">
        <f t="shared" si="0"/>
        <v>94743.192104612128</v>
      </c>
      <c r="J16" s="5" t="s">
        <v>124</v>
      </c>
      <c r="L16" s="19"/>
      <c r="M16" s="19"/>
      <c r="N16" s="90"/>
      <c r="P16" s="20"/>
      <c r="Q16" s="19"/>
      <c r="R16" s="20"/>
      <c r="S16" s="19"/>
      <c r="U16" s="20"/>
      <c r="V16" s="19"/>
      <c r="W16" s="20"/>
      <c r="X16" s="19"/>
    </row>
    <row r="17" spans="1:24" ht="12" customHeight="1" x14ac:dyDescent="0.2">
      <c r="A17" s="14"/>
      <c r="B17" s="21"/>
      <c r="C17" s="14"/>
      <c r="D17" s="10"/>
      <c r="E17" s="10"/>
      <c r="F17" s="19"/>
      <c r="G17" s="16"/>
      <c r="H17" s="18"/>
      <c r="I17" s="19"/>
      <c r="J17" s="7"/>
      <c r="L17" s="19"/>
      <c r="M17" s="19"/>
      <c r="N17" s="90"/>
      <c r="P17" s="20"/>
      <c r="Q17" s="19"/>
      <c r="R17" s="24"/>
      <c r="S17" s="19"/>
      <c r="U17" s="24"/>
      <c r="V17" s="19"/>
      <c r="W17" s="24"/>
      <c r="X17" s="19"/>
    </row>
    <row r="18" spans="1:24" ht="12" customHeight="1" x14ac:dyDescent="0.2">
      <c r="A18" s="14"/>
      <c r="B18" s="15" t="s">
        <v>20</v>
      </c>
      <c r="C18" s="14"/>
      <c r="D18" s="10"/>
      <c r="E18" s="10"/>
      <c r="F18" s="19"/>
      <c r="G18" s="16"/>
      <c r="H18" s="18"/>
      <c r="I18" s="19"/>
      <c r="J18" s="7"/>
      <c r="L18" s="19"/>
      <c r="M18" s="19"/>
      <c r="N18" s="90"/>
      <c r="P18" s="20"/>
      <c r="Q18" s="19"/>
      <c r="R18" s="24"/>
      <c r="S18" s="19"/>
      <c r="U18" s="24"/>
      <c r="V18" s="19"/>
      <c r="W18" s="24"/>
      <c r="X18" s="19"/>
    </row>
    <row r="19" spans="1:24" ht="12" customHeight="1" x14ac:dyDescent="0.2">
      <c r="A19" s="14"/>
      <c r="B19" s="15"/>
      <c r="C19" s="14"/>
      <c r="D19" s="10"/>
      <c r="E19" s="10"/>
      <c r="F19" s="19"/>
      <c r="G19" s="16"/>
      <c r="H19" s="18"/>
      <c r="I19" s="19"/>
      <c r="J19" s="7"/>
      <c r="L19" s="19"/>
      <c r="M19" s="19"/>
      <c r="N19" s="90"/>
      <c r="P19" s="20"/>
      <c r="Q19" s="19"/>
      <c r="R19" s="24"/>
      <c r="S19" s="19"/>
      <c r="U19" s="24"/>
      <c r="V19" s="19"/>
      <c r="W19" s="24"/>
      <c r="X19" s="19"/>
    </row>
    <row r="20" spans="1:24" ht="12" customHeight="1" x14ac:dyDescent="0.2">
      <c r="A20" s="14"/>
      <c r="B20" s="15" t="s">
        <v>12</v>
      </c>
      <c r="C20" s="14"/>
      <c r="D20" s="10"/>
      <c r="E20" s="10"/>
      <c r="F20" s="19"/>
      <c r="G20" s="16"/>
      <c r="H20" s="18"/>
      <c r="I20" s="19"/>
      <c r="J20" s="7"/>
      <c r="L20" s="19"/>
      <c r="M20" s="19"/>
      <c r="N20" s="90"/>
      <c r="P20" s="20"/>
      <c r="Q20" s="19"/>
      <c r="R20" s="24"/>
      <c r="S20" s="19"/>
      <c r="U20" s="24"/>
      <c r="V20" s="19"/>
      <c r="W20" s="24"/>
      <c r="X20" s="19"/>
    </row>
    <row r="21" spans="1:24" ht="12" customHeight="1" x14ac:dyDescent="0.2">
      <c r="A21" s="14"/>
      <c r="B21" s="21" t="s">
        <v>21</v>
      </c>
      <c r="C21" s="14"/>
      <c r="D21" s="10" t="s">
        <v>22</v>
      </c>
      <c r="E21" s="3" t="s">
        <v>15</v>
      </c>
      <c r="F21" s="19">
        <f>'Page 6.4.1'!K37</f>
        <v>-136493818.50147071</v>
      </c>
      <c r="G21" s="16" t="s">
        <v>16</v>
      </c>
      <c r="H21" s="86">
        <v>0.21577192756641544</v>
      </c>
      <c r="I21" s="19">
        <f t="shared" ref="I21:I22" si="1">F21*H21</f>
        <v>-29451534.318962794</v>
      </c>
      <c r="J21" s="5" t="s">
        <v>123</v>
      </c>
      <c r="L21" s="19"/>
      <c r="M21" s="19"/>
      <c r="N21" s="90"/>
      <c r="P21" s="20"/>
      <c r="Q21" s="19"/>
      <c r="R21" s="20"/>
      <c r="S21" s="19"/>
      <c r="U21" s="20"/>
      <c r="V21" s="19"/>
      <c r="W21" s="20"/>
      <c r="X21" s="19"/>
    </row>
    <row r="22" spans="1:24" ht="12" customHeight="1" x14ac:dyDescent="0.2">
      <c r="A22" s="14"/>
      <c r="B22" s="21" t="s">
        <v>21</v>
      </c>
      <c r="C22" s="14"/>
      <c r="D22" s="10" t="s">
        <v>22</v>
      </c>
      <c r="E22" s="3" t="s">
        <v>15</v>
      </c>
      <c r="F22" s="19">
        <f>'Page 6.4.1'!K38</f>
        <v>-10886393.915200846</v>
      </c>
      <c r="G22" s="16" t="s">
        <v>17</v>
      </c>
      <c r="H22" s="86">
        <v>0.21577192756641544</v>
      </c>
      <c r="I22" s="19">
        <f t="shared" si="1"/>
        <v>-2348978.1993301827</v>
      </c>
      <c r="J22" s="5" t="s">
        <v>123</v>
      </c>
      <c r="L22" s="19"/>
      <c r="M22" s="19"/>
      <c r="N22" s="90"/>
      <c r="P22" s="20"/>
      <c r="Q22" s="19"/>
      <c r="R22" s="20"/>
      <c r="S22" s="19"/>
      <c r="U22" s="20"/>
      <c r="V22" s="19"/>
      <c r="W22" s="20"/>
      <c r="X22" s="19"/>
    </row>
    <row r="23" spans="1:24" ht="12" customHeight="1" x14ac:dyDescent="0.2">
      <c r="A23" s="14"/>
      <c r="B23" s="21"/>
      <c r="C23" s="14"/>
      <c r="D23" s="10"/>
      <c r="E23" s="3"/>
      <c r="F23" s="19"/>
      <c r="G23" s="16"/>
      <c r="H23" s="18"/>
      <c r="I23" s="19"/>
      <c r="J23" s="5"/>
      <c r="L23" s="19"/>
      <c r="M23" s="19"/>
      <c r="N23" s="90"/>
      <c r="P23" s="20"/>
      <c r="Q23" s="19"/>
      <c r="R23" s="20"/>
      <c r="S23" s="19"/>
      <c r="U23" s="20"/>
      <c r="V23" s="19"/>
      <c r="W23" s="20"/>
      <c r="X23" s="19"/>
    </row>
    <row r="24" spans="1:24" ht="12" customHeight="1" x14ac:dyDescent="0.2">
      <c r="A24" s="14"/>
      <c r="B24" s="22" t="s">
        <v>18</v>
      </c>
      <c r="C24" s="14"/>
      <c r="D24" s="10"/>
      <c r="E24" s="3"/>
      <c r="F24" s="19"/>
      <c r="G24" s="16"/>
      <c r="H24" s="18"/>
      <c r="I24" s="19"/>
      <c r="J24" s="5"/>
      <c r="L24" s="19"/>
      <c r="M24" s="19"/>
      <c r="N24" s="90"/>
      <c r="P24" s="20"/>
      <c r="Q24" s="19"/>
      <c r="R24" s="20"/>
      <c r="S24" s="19"/>
      <c r="U24" s="20"/>
      <c r="V24" s="19"/>
      <c r="W24" s="20"/>
      <c r="X24" s="19"/>
    </row>
    <row r="25" spans="1:24" ht="12" customHeight="1" x14ac:dyDescent="0.2">
      <c r="A25" s="14"/>
      <c r="B25" s="21" t="s">
        <v>21</v>
      </c>
      <c r="C25" s="14"/>
      <c r="D25" s="10" t="s">
        <v>23</v>
      </c>
      <c r="E25" s="3" t="s">
        <v>15</v>
      </c>
      <c r="F25" s="19">
        <f>'Page 6.4.2'!K33</f>
        <v>-1890841.8700000003</v>
      </c>
      <c r="G25" s="16" t="s">
        <v>16</v>
      </c>
      <c r="H25" s="86">
        <v>0.21577192756641544</v>
      </c>
      <c r="I25" s="19">
        <f>F25*H25</f>
        <v>-407990.59501318558</v>
      </c>
      <c r="J25" s="5" t="s">
        <v>124</v>
      </c>
      <c r="L25" s="19"/>
      <c r="M25" s="19"/>
      <c r="N25" s="90"/>
      <c r="P25" s="20"/>
      <c r="Q25" s="19"/>
      <c r="R25" s="20"/>
      <c r="S25" s="19"/>
      <c r="U25" s="20"/>
      <c r="V25" s="19"/>
      <c r="W25" s="20"/>
      <c r="X25" s="19"/>
    </row>
    <row r="26" spans="1:24" ht="12" customHeight="1" x14ac:dyDescent="0.2">
      <c r="A26" s="14"/>
      <c r="B26" s="21" t="s">
        <v>21</v>
      </c>
      <c r="C26" s="23"/>
      <c r="D26" s="10" t="s">
        <v>23</v>
      </c>
      <c r="E26" s="3" t="s">
        <v>15</v>
      </c>
      <c r="F26" s="19">
        <f>'Page 6.4.2'!K34</f>
        <v>-219544.76</v>
      </c>
      <c r="G26" s="16" t="s">
        <v>17</v>
      </c>
      <c r="H26" s="86">
        <v>0.21577192756641544</v>
      </c>
      <c r="I26" s="19">
        <f>F26*H26</f>
        <v>-47371.596052306064</v>
      </c>
      <c r="J26" s="5" t="s">
        <v>124</v>
      </c>
      <c r="L26" s="19"/>
      <c r="M26" s="19"/>
      <c r="N26" s="90"/>
      <c r="O26" s="36"/>
      <c r="P26" s="20"/>
      <c r="Q26" s="19"/>
      <c r="R26" s="20"/>
      <c r="S26" s="19"/>
      <c r="U26" s="20"/>
      <c r="V26" s="19"/>
      <c r="W26" s="20"/>
      <c r="X26" s="19"/>
    </row>
    <row r="27" spans="1:24" ht="12" customHeight="1" x14ac:dyDescent="0.2">
      <c r="A27" s="14"/>
      <c r="B27" s="9"/>
      <c r="C27" s="23"/>
      <c r="D27" s="16"/>
      <c r="E27" s="3"/>
      <c r="F27" s="19"/>
      <c r="G27" s="16"/>
      <c r="H27" s="25"/>
      <c r="I27" s="26"/>
      <c r="J27" s="7"/>
      <c r="L27" s="19"/>
      <c r="M27" s="19"/>
      <c r="N27" s="90"/>
      <c r="O27" s="36"/>
      <c r="P27" s="20"/>
      <c r="Q27" s="19"/>
      <c r="R27" s="20"/>
      <c r="S27" s="19"/>
      <c r="U27" s="20"/>
      <c r="V27" s="19"/>
      <c r="W27" s="20"/>
      <c r="X27" s="19"/>
    </row>
    <row r="28" spans="1:24" ht="12" customHeight="1" x14ac:dyDescent="0.2">
      <c r="A28" s="14"/>
      <c r="B28" s="9"/>
      <c r="C28" s="23"/>
      <c r="D28" s="16"/>
      <c r="E28" s="3"/>
      <c r="F28" s="19"/>
      <c r="G28" s="16"/>
      <c r="H28" s="25"/>
      <c r="I28" s="26"/>
      <c r="J28" s="7"/>
      <c r="L28" s="19"/>
      <c r="M28" s="19"/>
      <c r="N28" s="90"/>
      <c r="O28" s="36"/>
      <c r="P28" s="20"/>
      <c r="Q28" s="19"/>
      <c r="R28" s="20"/>
      <c r="S28" s="19"/>
      <c r="U28" s="20"/>
      <c r="V28" s="19"/>
      <c r="W28" s="20"/>
      <c r="X28" s="19"/>
    </row>
    <row r="29" spans="1:24" ht="12" customHeight="1" x14ac:dyDescent="0.2">
      <c r="A29" s="14"/>
      <c r="B29" s="9"/>
      <c r="C29" s="23"/>
      <c r="D29" s="16"/>
      <c r="E29" s="16"/>
      <c r="F29" s="19"/>
      <c r="G29" s="16"/>
      <c r="H29" s="36"/>
      <c r="I29" s="26"/>
      <c r="J29" s="6"/>
      <c r="L29" s="19"/>
      <c r="M29" s="19"/>
      <c r="N29" s="90"/>
      <c r="O29" s="36"/>
      <c r="P29" s="20"/>
      <c r="Q29" s="19"/>
      <c r="R29" s="24"/>
      <c r="S29" s="19"/>
      <c r="U29" s="24"/>
      <c r="V29" s="19"/>
      <c r="W29" s="24"/>
      <c r="X29" s="19"/>
    </row>
    <row r="30" spans="1:24" s="92" customFormat="1" ht="12" customHeight="1" x14ac:dyDescent="0.2">
      <c r="A30" s="27"/>
      <c r="B30" s="28" t="s">
        <v>24</v>
      </c>
      <c r="C30" s="23"/>
      <c r="D30" s="16"/>
      <c r="E30" s="16"/>
      <c r="F30" s="19"/>
      <c r="G30" s="16"/>
      <c r="H30" s="91"/>
      <c r="I30" s="29"/>
      <c r="J30" s="30"/>
      <c r="K30" s="31"/>
      <c r="L30" s="19"/>
      <c r="M30" s="19"/>
      <c r="N30" s="90"/>
      <c r="O30" s="91"/>
      <c r="P30" s="20"/>
      <c r="Q30" s="19"/>
      <c r="R30" s="24"/>
      <c r="S30" s="19"/>
      <c r="T30" s="27"/>
      <c r="U30" s="24"/>
      <c r="V30" s="19"/>
      <c r="W30" s="24"/>
      <c r="X30" s="19"/>
    </row>
    <row r="31" spans="1:24" s="92" customFormat="1" ht="12" customHeight="1" x14ac:dyDescent="0.2">
      <c r="A31" s="27"/>
      <c r="B31" s="9" t="s">
        <v>25</v>
      </c>
      <c r="C31" s="23"/>
      <c r="D31" s="16" t="s">
        <v>26</v>
      </c>
      <c r="E31" s="6" t="s">
        <v>15</v>
      </c>
      <c r="F31" s="19">
        <f>+F11</f>
        <v>325206909.36764032</v>
      </c>
      <c r="G31" s="16" t="s">
        <v>16</v>
      </c>
      <c r="H31" s="87">
        <v>0.21577192756641544</v>
      </c>
      <c r="I31" s="19">
        <f t="shared" ref="I31:I34" si="2">F31*H31</f>
        <v>70170521.692172319</v>
      </c>
      <c r="J31" s="32" t="s">
        <v>127</v>
      </c>
      <c r="K31" s="33"/>
      <c r="L31" s="19"/>
      <c r="M31" s="19"/>
      <c r="N31" s="90"/>
      <c r="P31" s="20"/>
      <c r="Q31" s="19"/>
      <c r="R31" s="20"/>
      <c r="S31" s="19"/>
      <c r="T31" s="27"/>
      <c r="U31" s="20"/>
      <c r="V31" s="19"/>
      <c r="W31" s="20"/>
      <c r="X31" s="19"/>
    </row>
    <row r="32" spans="1:24" ht="12" customHeight="1" x14ac:dyDescent="0.2">
      <c r="A32" s="14"/>
      <c r="B32" s="9" t="s">
        <v>25</v>
      </c>
      <c r="C32" s="23"/>
      <c r="D32" s="16" t="s">
        <v>26</v>
      </c>
      <c r="E32" s="6" t="s">
        <v>15</v>
      </c>
      <c r="F32" s="34">
        <f>+F12</f>
        <v>21772787.8304017</v>
      </c>
      <c r="G32" s="16" t="s">
        <v>17</v>
      </c>
      <c r="H32" s="87">
        <v>0.21577192756641544</v>
      </c>
      <c r="I32" s="19">
        <f t="shared" si="2"/>
        <v>4697956.3986603674</v>
      </c>
      <c r="J32" s="6" t="s">
        <v>127</v>
      </c>
      <c r="L32" s="19"/>
      <c r="M32" s="34"/>
      <c r="N32" s="90"/>
      <c r="P32" s="20"/>
      <c r="Q32" s="23"/>
      <c r="R32" s="23"/>
      <c r="S32" s="23"/>
    </row>
    <row r="33" spans="1:24" ht="12" customHeight="1" x14ac:dyDescent="0.2">
      <c r="A33" s="14"/>
      <c r="B33" s="9" t="s">
        <v>27</v>
      </c>
      <c r="C33" s="23"/>
      <c r="D33" s="16">
        <v>41110</v>
      </c>
      <c r="E33" s="6" t="s">
        <v>15</v>
      </c>
      <c r="F33" s="34">
        <f>ROUND(-F31*0.245866,0)</f>
        <v>-79957322</v>
      </c>
      <c r="G33" s="16" t="s">
        <v>16</v>
      </c>
      <c r="H33" s="87">
        <v>0.21577192756641544</v>
      </c>
      <c r="I33" s="19">
        <f t="shared" si="2"/>
        <v>-17252545.490988556</v>
      </c>
      <c r="J33" s="6"/>
      <c r="L33" s="19"/>
      <c r="M33" s="34"/>
      <c r="N33" s="90"/>
      <c r="P33" s="20"/>
      <c r="Q33" s="23"/>
      <c r="R33" s="23"/>
      <c r="S33" s="23"/>
    </row>
    <row r="34" spans="1:24" ht="12" customHeight="1" x14ac:dyDescent="0.2">
      <c r="A34" s="14"/>
      <c r="B34" s="9" t="s">
        <v>27</v>
      </c>
      <c r="C34" s="23"/>
      <c r="D34" s="16">
        <v>41110</v>
      </c>
      <c r="E34" s="6" t="s">
        <v>15</v>
      </c>
      <c r="F34" s="34">
        <f>ROUND(-F32*0.245866,0)</f>
        <v>-5353188</v>
      </c>
      <c r="G34" s="16" t="s">
        <v>17</v>
      </c>
      <c r="H34" s="88">
        <v>0.21577192756641544</v>
      </c>
      <c r="I34" s="19">
        <f t="shared" si="2"/>
        <v>-1155067.6933854043</v>
      </c>
      <c r="J34" s="6"/>
      <c r="L34" s="19"/>
      <c r="M34" s="34"/>
      <c r="N34" s="90"/>
      <c r="P34" s="20"/>
      <c r="Q34" s="23"/>
      <c r="R34" s="23"/>
      <c r="S34" s="23"/>
    </row>
    <row r="35" spans="1:24" ht="12" customHeight="1" x14ac:dyDescent="0.2">
      <c r="A35" s="14"/>
      <c r="B35" s="9" t="s">
        <v>28</v>
      </c>
      <c r="C35" s="23"/>
      <c r="D35" s="16">
        <v>41110</v>
      </c>
      <c r="E35" s="6" t="s">
        <v>15</v>
      </c>
      <c r="F35" s="34">
        <v>-3105294.56</v>
      </c>
      <c r="G35" s="16" t="s">
        <v>29</v>
      </c>
      <c r="H35" s="88" t="s">
        <v>126</v>
      </c>
      <c r="I35" s="26">
        <f>F35</f>
        <v>-3105294.56</v>
      </c>
      <c r="J35" s="6"/>
      <c r="L35" s="35"/>
      <c r="M35" s="35"/>
      <c r="N35" s="90"/>
      <c r="P35" s="20"/>
      <c r="Q35" s="23"/>
      <c r="R35" s="23"/>
      <c r="S35" s="23"/>
    </row>
    <row r="36" spans="1:24" ht="12" customHeight="1" x14ac:dyDescent="0.2">
      <c r="A36" s="14"/>
      <c r="B36" s="9" t="s">
        <v>30</v>
      </c>
      <c r="C36" s="23"/>
      <c r="D36" s="16">
        <v>41110</v>
      </c>
      <c r="E36" s="6" t="s">
        <v>15</v>
      </c>
      <c r="F36" s="34">
        <v>-241328.62000000002</v>
      </c>
      <c r="G36" s="16" t="s">
        <v>29</v>
      </c>
      <c r="H36" s="87" t="s">
        <v>126</v>
      </c>
      <c r="I36" s="26">
        <f>F36</f>
        <v>-241328.62000000002</v>
      </c>
      <c r="J36" s="6"/>
      <c r="L36" s="35"/>
      <c r="M36" s="35"/>
      <c r="N36" s="90"/>
      <c r="P36" s="20"/>
      <c r="Q36" s="23"/>
      <c r="R36" s="23"/>
      <c r="S36" s="23"/>
    </row>
    <row r="37" spans="1:24" ht="12" customHeight="1" x14ac:dyDescent="0.2">
      <c r="A37" s="14"/>
      <c r="B37" s="36" t="s">
        <v>31</v>
      </c>
      <c r="C37" s="36"/>
      <c r="D37" s="6">
        <v>282</v>
      </c>
      <c r="E37" s="6" t="s">
        <v>15</v>
      </c>
      <c r="F37" s="37">
        <f>+ROUND(-F33/2,0)</f>
        <v>39978661</v>
      </c>
      <c r="G37" s="16" t="s">
        <v>16</v>
      </c>
      <c r="H37" s="87">
        <v>0.21577192756641544</v>
      </c>
      <c r="I37" s="19">
        <f t="shared" ref="I37:I38" si="3">F37*H37</f>
        <v>8626272.7454942781</v>
      </c>
      <c r="J37" s="6"/>
      <c r="L37" s="19"/>
      <c r="M37" s="38"/>
      <c r="N37" s="90"/>
      <c r="P37" s="20"/>
    </row>
    <row r="38" spans="1:24" ht="12" customHeight="1" x14ac:dyDescent="0.2">
      <c r="A38" s="14"/>
      <c r="B38" s="36" t="s">
        <v>31</v>
      </c>
      <c r="C38" s="36"/>
      <c r="D38" s="6">
        <v>282</v>
      </c>
      <c r="E38" s="6" t="s">
        <v>15</v>
      </c>
      <c r="F38" s="37">
        <f>+ROUND(-F34/2,0)</f>
        <v>2676594</v>
      </c>
      <c r="G38" s="16" t="s">
        <v>17</v>
      </c>
      <c r="H38" s="87">
        <v>0.21577192756641544</v>
      </c>
      <c r="I38" s="19">
        <f t="shared" si="3"/>
        <v>577533.84669270215</v>
      </c>
      <c r="J38" s="6"/>
      <c r="L38" s="19"/>
      <c r="M38" s="38"/>
      <c r="N38" s="90"/>
      <c r="P38" s="20"/>
    </row>
    <row r="39" spans="1:24" ht="12" customHeight="1" x14ac:dyDescent="0.2">
      <c r="A39" s="14"/>
      <c r="B39" s="9"/>
      <c r="C39" s="23"/>
      <c r="D39" s="16"/>
      <c r="E39" s="16"/>
      <c r="F39" s="19"/>
      <c r="G39" s="16"/>
      <c r="H39" s="25"/>
      <c r="I39" s="26"/>
      <c r="J39" s="6"/>
      <c r="L39" s="19"/>
      <c r="M39" s="19"/>
      <c r="N39" s="90"/>
      <c r="P39" s="20"/>
    </row>
    <row r="40" spans="1:24" ht="12" customHeight="1" x14ac:dyDescent="0.2">
      <c r="A40" s="14"/>
      <c r="B40" s="9"/>
      <c r="C40" s="23"/>
      <c r="D40" s="16"/>
      <c r="E40" s="16"/>
      <c r="F40" s="19"/>
      <c r="G40" s="16"/>
      <c r="H40" s="87"/>
      <c r="I40" s="26"/>
      <c r="J40" s="6"/>
      <c r="L40" s="19"/>
      <c r="M40" s="19"/>
      <c r="N40" s="90"/>
      <c r="P40" s="20"/>
    </row>
    <row r="41" spans="1:24" ht="12" customHeight="1" x14ac:dyDescent="0.2">
      <c r="A41" s="14"/>
      <c r="B41" s="9" t="s">
        <v>32</v>
      </c>
      <c r="C41" s="23"/>
      <c r="D41" s="16" t="s">
        <v>26</v>
      </c>
      <c r="E41" s="6" t="s">
        <v>15</v>
      </c>
      <c r="F41" s="19">
        <f>+F15</f>
        <v>3781683.7400000007</v>
      </c>
      <c r="G41" s="16" t="s">
        <v>16</v>
      </c>
      <c r="H41" s="87">
        <v>0.21577192756641544</v>
      </c>
      <c r="I41" s="19">
        <f t="shared" ref="I41:I46" si="4">F41*H41</f>
        <v>815981.19002637116</v>
      </c>
      <c r="J41" s="6" t="s">
        <v>127</v>
      </c>
      <c r="L41" s="39"/>
      <c r="M41" s="39"/>
      <c r="N41" s="90"/>
      <c r="P41" s="20"/>
    </row>
    <row r="42" spans="1:24" ht="12" customHeight="1" x14ac:dyDescent="0.2">
      <c r="B42" s="9" t="s">
        <v>32</v>
      </c>
      <c r="C42" s="23"/>
      <c r="D42" s="16" t="s">
        <v>26</v>
      </c>
      <c r="E42" s="6" t="s">
        <v>15</v>
      </c>
      <c r="F42" s="34">
        <f>+F16</f>
        <v>439089.52</v>
      </c>
      <c r="G42" s="16" t="s">
        <v>17</v>
      </c>
      <c r="H42" s="87">
        <v>0.21577192756641544</v>
      </c>
      <c r="I42" s="19">
        <f t="shared" si="4"/>
        <v>94743.192104612128</v>
      </c>
      <c r="J42" s="5" t="s">
        <v>127</v>
      </c>
      <c r="L42" s="35"/>
      <c r="M42" s="35"/>
      <c r="N42" s="90"/>
      <c r="P42" s="20"/>
    </row>
    <row r="43" spans="1:24" ht="12" customHeight="1" x14ac:dyDescent="0.2">
      <c r="B43" s="9" t="s">
        <v>33</v>
      </c>
      <c r="C43" s="23"/>
      <c r="D43" s="16">
        <v>41110</v>
      </c>
      <c r="E43" s="6" t="s">
        <v>15</v>
      </c>
      <c r="F43" s="34">
        <f>ROUND(-F41*0.245866,0)</f>
        <v>-929787</v>
      </c>
      <c r="G43" s="16" t="s">
        <v>16</v>
      </c>
      <c r="H43" s="87">
        <v>0.21577192756641544</v>
      </c>
      <c r="I43" s="19">
        <f t="shared" si="4"/>
        <v>-200621.93321619471</v>
      </c>
      <c r="J43" s="5"/>
      <c r="L43" s="35"/>
      <c r="M43" s="35"/>
      <c r="N43" s="90"/>
      <c r="P43" s="20"/>
    </row>
    <row r="44" spans="1:24" ht="12" customHeight="1" x14ac:dyDescent="0.2">
      <c r="B44" s="9" t="s">
        <v>33</v>
      </c>
      <c r="C44" s="23"/>
      <c r="D44" s="16">
        <v>41110</v>
      </c>
      <c r="E44" s="6" t="s">
        <v>15</v>
      </c>
      <c r="F44" s="34">
        <f>ROUND(-F42*0.245866,0)</f>
        <v>-107957</v>
      </c>
      <c r="G44" s="16" t="s">
        <v>17</v>
      </c>
      <c r="H44" s="89">
        <v>0.21577192756641544</v>
      </c>
      <c r="I44" s="19">
        <f t="shared" si="4"/>
        <v>-23294.089984287511</v>
      </c>
      <c r="J44" s="5"/>
      <c r="L44" s="35"/>
      <c r="M44" s="35"/>
      <c r="N44" s="90"/>
      <c r="P44" s="20"/>
    </row>
    <row r="45" spans="1:24" s="3" customFormat="1" ht="12" customHeight="1" x14ac:dyDescent="0.2">
      <c r="A45" s="14"/>
      <c r="B45" s="36" t="s">
        <v>34</v>
      </c>
      <c r="C45" s="36"/>
      <c r="D45" s="6">
        <v>282</v>
      </c>
      <c r="E45" s="6" t="s">
        <v>15</v>
      </c>
      <c r="F45" s="37">
        <f>ROUND(-F43/2,0)</f>
        <v>464894</v>
      </c>
      <c r="G45" s="16" t="s">
        <v>16</v>
      </c>
      <c r="H45" s="89">
        <v>0.21577192756641544</v>
      </c>
      <c r="I45" s="19">
        <f t="shared" si="4"/>
        <v>100311.07449406115</v>
      </c>
      <c r="J45" s="5"/>
      <c r="K45" s="6"/>
      <c r="L45" s="42"/>
      <c r="M45" s="42"/>
      <c r="N45" s="90"/>
      <c r="O45" s="1"/>
      <c r="P45" s="20"/>
      <c r="Q45" s="14"/>
      <c r="R45" s="14"/>
      <c r="S45" s="14"/>
      <c r="T45" s="14"/>
      <c r="U45" s="14"/>
      <c r="V45" s="14"/>
      <c r="W45" s="14"/>
      <c r="X45" s="14"/>
    </row>
    <row r="46" spans="1:24" s="3" customFormat="1" ht="12" customHeight="1" x14ac:dyDescent="0.2">
      <c r="A46" s="14"/>
      <c r="B46" s="36" t="s">
        <v>34</v>
      </c>
      <c r="C46" s="36"/>
      <c r="D46" s="6">
        <v>282</v>
      </c>
      <c r="E46" s="6" t="s">
        <v>15</v>
      </c>
      <c r="F46" s="37">
        <f>ROUND(-F44/2,0)</f>
        <v>53979</v>
      </c>
      <c r="G46" s="16" t="s">
        <v>17</v>
      </c>
      <c r="H46" s="87">
        <v>0.21577192756641544</v>
      </c>
      <c r="I46" s="19">
        <f t="shared" si="4"/>
        <v>11647.152878107539</v>
      </c>
      <c r="J46" s="5"/>
      <c r="K46" s="6"/>
      <c r="L46" s="42"/>
      <c r="M46" s="42"/>
      <c r="N46" s="90"/>
      <c r="O46" s="1"/>
      <c r="P46" s="20"/>
      <c r="Q46" s="14"/>
      <c r="R46" s="14"/>
      <c r="S46" s="14"/>
      <c r="T46" s="14"/>
      <c r="U46" s="14"/>
      <c r="V46" s="14"/>
      <c r="W46" s="14"/>
      <c r="X46" s="14"/>
    </row>
    <row r="47" spans="1:24" s="3" customFormat="1" ht="12" customHeight="1" x14ac:dyDescent="0.2">
      <c r="A47" s="14"/>
      <c r="B47" s="21"/>
      <c r="C47" s="14"/>
      <c r="D47" s="10"/>
      <c r="E47" s="10"/>
      <c r="F47" s="43"/>
      <c r="G47" s="10"/>
      <c r="H47" s="40"/>
      <c r="I47" s="41"/>
      <c r="J47" s="5"/>
      <c r="K47" s="6"/>
      <c r="L47" s="36"/>
      <c r="M47" s="36"/>
      <c r="N47" s="1"/>
      <c r="O47" s="1"/>
      <c r="P47" s="20"/>
      <c r="Q47" s="14"/>
      <c r="R47" s="14"/>
      <c r="S47" s="14"/>
      <c r="T47" s="14"/>
      <c r="U47" s="14"/>
      <c r="V47" s="14"/>
      <c r="W47" s="14"/>
      <c r="X47" s="14"/>
    </row>
    <row r="48" spans="1:24" s="3" customFormat="1" ht="12" customHeight="1" x14ac:dyDescent="0.2">
      <c r="A48" s="14"/>
      <c r="B48" s="21"/>
      <c r="C48" s="14"/>
      <c r="D48" s="10"/>
      <c r="E48" s="10"/>
      <c r="F48" s="43"/>
      <c r="G48" s="10"/>
      <c r="H48" s="40"/>
      <c r="I48" s="41"/>
      <c r="J48" s="5"/>
      <c r="K48" s="6"/>
      <c r="L48" s="36"/>
      <c r="M48" s="1"/>
      <c r="N48" s="1"/>
      <c r="O48" s="1"/>
      <c r="P48" s="14"/>
      <c r="Q48" s="14"/>
      <c r="R48" s="14"/>
      <c r="S48" s="14"/>
      <c r="T48" s="14"/>
      <c r="U48" s="14"/>
      <c r="V48" s="14"/>
      <c r="W48" s="14"/>
      <c r="X48" s="14"/>
    </row>
    <row r="49" spans="1:24" s="3" customFormat="1" ht="12" customHeight="1" x14ac:dyDescent="0.2">
      <c r="A49" s="14"/>
      <c r="B49" s="21"/>
      <c r="C49" s="14"/>
      <c r="D49" s="10"/>
      <c r="E49" s="10"/>
      <c r="F49" s="43"/>
      <c r="G49" s="10"/>
      <c r="H49" s="40"/>
      <c r="I49" s="41"/>
      <c r="J49" s="5"/>
      <c r="K49" s="6"/>
      <c r="L49" s="36"/>
      <c r="M49" s="1"/>
      <c r="N49" s="1"/>
      <c r="O49" s="1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3" customFormat="1" ht="12" customHeight="1" thickBot="1" x14ac:dyDescent="0.25">
      <c r="A50" s="14"/>
      <c r="B50" s="44" t="s">
        <v>35</v>
      </c>
      <c r="C50" s="14"/>
      <c r="D50" s="10"/>
      <c r="E50" s="10"/>
      <c r="F50" s="45"/>
      <c r="G50" s="10"/>
      <c r="H50" s="10"/>
      <c r="I50" s="10"/>
      <c r="J50" s="5"/>
      <c r="K50" s="6"/>
      <c r="L50" s="36"/>
      <c r="M50" s="1"/>
      <c r="N50" s="1"/>
      <c r="O50" s="1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3" customFormat="1" ht="12" customHeight="1" x14ac:dyDescent="0.2">
      <c r="A51" s="133" t="s">
        <v>125</v>
      </c>
      <c r="B51" s="134"/>
      <c r="C51" s="134"/>
      <c r="D51" s="134"/>
      <c r="E51" s="134"/>
      <c r="F51" s="134"/>
      <c r="G51" s="134"/>
      <c r="H51" s="134"/>
      <c r="I51" s="134"/>
      <c r="J51" s="135"/>
      <c r="K51" s="6"/>
      <c r="L51" s="36"/>
      <c r="M51" s="1"/>
      <c r="N51" s="1"/>
      <c r="O51" s="1"/>
      <c r="P51" s="14"/>
      <c r="Q51" s="14"/>
      <c r="R51" s="14"/>
      <c r="S51" s="14"/>
      <c r="T51" s="14"/>
      <c r="U51" s="14"/>
      <c r="V51" s="14"/>
      <c r="W51" s="14"/>
      <c r="X51" s="14"/>
    </row>
    <row r="52" spans="1:24" s="3" customFormat="1" ht="12" customHeight="1" x14ac:dyDescent="0.2">
      <c r="A52" s="136"/>
      <c r="B52" s="137"/>
      <c r="C52" s="137"/>
      <c r="D52" s="137"/>
      <c r="E52" s="137"/>
      <c r="F52" s="137"/>
      <c r="G52" s="137"/>
      <c r="H52" s="137"/>
      <c r="I52" s="137"/>
      <c r="J52" s="138"/>
      <c r="K52" s="6"/>
      <c r="L52" s="36"/>
      <c r="M52" s="1"/>
      <c r="N52" s="1"/>
      <c r="O52" s="1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3" customFormat="1" ht="12" customHeight="1" x14ac:dyDescent="0.2">
      <c r="A53" s="136"/>
      <c r="B53" s="137"/>
      <c r="C53" s="137"/>
      <c r="D53" s="137"/>
      <c r="E53" s="137"/>
      <c r="F53" s="137"/>
      <c r="G53" s="137"/>
      <c r="H53" s="137"/>
      <c r="I53" s="137"/>
      <c r="J53" s="138"/>
      <c r="K53" s="6"/>
      <c r="L53" s="36"/>
      <c r="M53" s="1"/>
      <c r="N53" s="1"/>
      <c r="O53" s="1"/>
      <c r="P53" s="14"/>
      <c r="Q53" s="14"/>
      <c r="R53" s="14"/>
      <c r="S53" s="14"/>
      <c r="T53" s="14"/>
      <c r="U53" s="14"/>
      <c r="V53" s="14"/>
      <c r="W53" s="14"/>
      <c r="X53" s="14"/>
    </row>
    <row r="54" spans="1:24" s="3" customFormat="1" ht="12" customHeight="1" x14ac:dyDescent="0.2">
      <c r="A54" s="136"/>
      <c r="B54" s="137"/>
      <c r="C54" s="137"/>
      <c r="D54" s="137"/>
      <c r="E54" s="137"/>
      <c r="F54" s="137"/>
      <c r="G54" s="137"/>
      <c r="H54" s="137"/>
      <c r="I54" s="137"/>
      <c r="J54" s="138"/>
      <c r="K54" s="6"/>
      <c r="L54" s="36"/>
      <c r="M54" s="1"/>
      <c r="N54" s="1"/>
      <c r="O54" s="1"/>
      <c r="P54" s="14"/>
      <c r="Q54" s="14"/>
      <c r="R54" s="14"/>
      <c r="S54" s="14"/>
      <c r="T54" s="14"/>
      <c r="U54" s="14"/>
      <c r="V54" s="14"/>
      <c r="W54" s="14"/>
      <c r="X54" s="14"/>
    </row>
    <row r="55" spans="1:24" s="3" customFormat="1" ht="12" customHeight="1" x14ac:dyDescent="0.2">
      <c r="A55" s="136"/>
      <c r="B55" s="137"/>
      <c r="C55" s="137"/>
      <c r="D55" s="137"/>
      <c r="E55" s="137"/>
      <c r="F55" s="137"/>
      <c r="G55" s="137"/>
      <c r="H55" s="137"/>
      <c r="I55" s="137"/>
      <c r="J55" s="138"/>
      <c r="K55" s="6"/>
      <c r="L55" s="36"/>
      <c r="M55" s="1"/>
      <c r="N55" s="1"/>
      <c r="O55" s="1"/>
      <c r="P55" s="14"/>
      <c r="Q55" s="14"/>
      <c r="R55" s="14"/>
      <c r="S55" s="14"/>
      <c r="T55" s="14"/>
      <c r="U55" s="14"/>
      <c r="V55" s="14"/>
      <c r="W55" s="14"/>
      <c r="X55" s="14"/>
    </row>
    <row r="56" spans="1:24" s="3" customFormat="1" ht="12" customHeight="1" x14ac:dyDescent="0.2">
      <c r="A56" s="136"/>
      <c r="B56" s="137"/>
      <c r="C56" s="137"/>
      <c r="D56" s="137"/>
      <c r="E56" s="137"/>
      <c r="F56" s="137"/>
      <c r="G56" s="137"/>
      <c r="H56" s="137"/>
      <c r="I56" s="137"/>
      <c r="J56" s="138"/>
      <c r="K56" s="6"/>
      <c r="L56" s="36"/>
      <c r="M56" s="1"/>
      <c r="N56" s="1"/>
      <c r="O56" s="1"/>
      <c r="P56" s="14"/>
      <c r="Q56" s="14"/>
      <c r="R56" s="14"/>
      <c r="S56" s="14"/>
      <c r="T56" s="14"/>
      <c r="U56" s="14"/>
      <c r="V56" s="14"/>
      <c r="W56" s="14"/>
      <c r="X56" s="14"/>
    </row>
    <row r="57" spans="1:24" s="3" customFormat="1" ht="12" customHeight="1" x14ac:dyDescent="0.2">
      <c r="A57" s="136"/>
      <c r="B57" s="137"/>
      <c r="C57" s="137"/>
      <c r="D57" s="137"/>
      <c r="E57" s="137"/>
      <c r="F57" s="137"/>
      <c r="G57" s="137"/>
      <c r="H57" s="137"/>
      <c r="I57" s="137"/>
      <c r="J57" s="138"/>
      <c r="K57" s="6"/>
      <c r="L57" s="36"/>
      <c r="M57" s="1"/>
      <c r="N57" s="1"/>
      <c r="O57" s="1"/>
      <c r="P57" s="14"/>
      <c r="Q57" s="14"/>
      <c r="R57" s="14"/>
      <c r="S57" s="14"/>
      <c r="T57" s="14"/>
      <c r="U57" s="14"/>
      <c r="V57" s="14"/>
      <c r="W57" s="14"/>
      <c r="X57" s="14"/>
    </row>
    <row r="58" spans="1:24" s="3" customFormat="1" ht="12" customHeight="1" x14ac:dyDescent="0.2">
      <c r="A58" s="136"/>
      <c r="B58" s="137"/>
      <c r="C58" s="137"/>
      <c r="D58" s="137"/>
      <c r="E58" s="137"/>
      <c r="F58" s="137"/>
      <c r="G58" s="137"/>
      <c r="H58" s="137"/>
      <c r="I58" s="137"/>
      <c r="J58" s="138"/>
      <c r="K58" s="6"/>
      <c r="L58" s="36"/>
      <c r="M58" s="1"/>
      <c r="N58" s="1"/>
      <c r="O58" s="1"/>
      <c r="P58" s="14"/>
      <c r="Q58" s="14"/>
      <c r="R58" s="14"/>
      <c r="S58" s="14"/>
      <c r="T58" s="14"/>
      <c r="U58" s="14"/>
      <c r="V58" s="14"/>
      <c r="W58" s="14"/>
      <c r="X58" s="14"/>
    </row>
    <row r="59" spans="1:24" s="3" customFormat="1" ht="12" customHeight="1" thickBot="1" x14ac:dyDescent="0.25">
      <c r="A59" s="139"/>
      <c r="B59" s="140"/>
      <c r="C59" s="140"/>
      <c r="D59" s="140"/>
      <c r="E59" s="140"/>
      <c r="F59" s="140"/>
      <c r="G59" s="140"/>
      <c r="H59" s="140"/>
      <c r="I59" s="140"/>
      <c r="J59" s="141"/>
      <c r="K59" s="6"/>
      <c r="L59" s="36"/>
      <c r="M59" s="1"/>
      <c r="N59" s="1"/>
      <c r="O59" s="1"/>
      <c r="P59" s="14"/>
      <c r="Q59" s="14"/>
      <c r="R59" s="14"/>
      <c r="S59" s="14"/>
      <c r="T59" s="14"/>
      <c r="U59" s="14"/>
      <c r="V59" s="14"/>
      <c r="W59" s="14"/>
      <c r="X59" s="14"/>
    </row>
    <row r="60" spans="1:24" s="3" customFormat="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6"/>
      <c r="L60" s="36"/>
      <c r="M60" s="1"/>
      <c r="N60" s="1"/>
      <c r="O60" s="1"/>
      <c r="P60" s="14"/>
      <c r="Q60" s="14"/>
      <c r="R60" s="14"/>
      <c r="S60" s="14"/>
      <c r="T60" s="14"/>
      <c r="U60" s="14"/>
      <c r="V60" s="14"/>
      <c r="W60" s="14"/>
      <c r="X60" s="14"/>
    </row>
  </sheetData>
  <mergeCells count="1">
    <mergeCell ref="A51:J59"/>
  </mergeCells>
  <conditionalFormatting sqref="B8:B10 B18:B20">
    <cfRule type="cellIs" dxfId="5" priority="4" stopIfTrue="1" operator="equal">
      <formula>"Adjustment to Income/Expense/Rate Base:"</formula>
    </cfRule>
  </conditionalFormatting>
  <conditionalFormatting sqref="J1">
    <cfRule type="cellIs" dxfId="4" priority="5" stopIfTrue="1" operator="equal">
      <formula>"x.x"</formula>
    </cfRule>
  </conditionalFormatting>
  <conditionalFormatting sqref="B11">
    <cfRule type="cellIs" dxfId="3" priority="6" stopIfTrue="1" operator="equal">
      <formula>"Title"</formula>
    </cfRule>
  </conditionalFormatting>
  <conditionalFormatting sqref="B12">
    <cfRule type="cellIs" dxfId="2" priority="3" stopIfTrue="1" operator="equal">
      <formula>"Title"</formula>
    </cfRule>
  </conditionalFormatting>
  <conditionalFormatting sqref="B15">
    <cfRule type="cellIs" dxfId="1" priority="2" stopIfTrue="1" operator="equal">
      <formula>"Title"</formula>
    </cfRule>
  </conditionalFormatting>
  <conditionalFormatting sqref="B16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D11:D36 D47:D49 D39:D44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1:G49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7:E20 E47:E49 E29:E30 E39:E40">
      <formula1>"1, 2, 3"</formula1>
    </dataValidation>
  </dataValidations>
  <printOptions horizontalCentered="1"/>
  <pageMargins left="0.75" right="0.25" top="0.5" bottom="0.3" header="0.5" footer="0.5"/>
  <pageSetup scale="88" orientation="portrait" r:id="rId1"/>
  <headerFooter alignWithMargins="0"/>
  <ignoredErrors>
    <ignoredError sqref="F11:F12 I11:I12 F15:F16 I15:I16 F21:F22 I21:I22 F25:F26 I25:I26 F31 I31:I38 F37:F38 F41 I41:I46 F45:F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zoomScale="80" zoomScaleNormal="100" zoomScaleSheetLayoutView="80" workbookViewId="0">
      <selection activeCell="A4" sqref="A4"/>
    </sheetView>
  </sheetViews>
  <sheetFormatPr defaultColWidth="9.140625" defaultRowHeight="12" customHeight="1" x14ac:dyDescent="0.2"/>
  <cols>
    <col min="1" max="1" width="33.7109375" style="51" customWidth="1"/>
    <col min="2" max="2" width="12.7109375" style="50" customWidth="1"/>
    <col min="3" max="3" width="8.85546875" style="51" bestFit="1" customWidth="1"/>
    <col min="4" max="4" width="15.140625" style="51" bestFit="1" customWidth="1"/>
    <col min="5" max="5" width="13.140625" style="51" bestFit="1" customWidth="1"/>
    <col min="6" max="8" width="13" style="51" bestFit="1" customWidth="1"/>
    <col min="9" max="16" width="14.28515625" style="51" bestFit="1" customWidth="1"/>
    <col min="17" max="17" width="6" style="51" customWidth="1"/>
    <col min="18" max="18" width="7.7109375" style="51" bestFit="1" customWidth="1"/>
    <col min="19" max="19" width="12.28515625" style="51" bestFit="1" customWidth="1"/>
    <col min="20" max="20" width="8.140625" style="51" bestFit="1" customWidth="1"/>
    <col min="21" max="16384" width="9.140625" style="51"/>
  </cols>
  <sheetData>
    <row r="1" spans="1:26" ht="12" customHeight="1" x14ac:dyDescent="0.2">
      <c r="A1" s="49" t="str">
        <f>'Page 6.4'!B1</f>
        <v>PacifiCorp</v>
      </c>
    </row>
    <row r="2" spans="1:26" ht="12" customHeight="1" x14ac:dyDescent="0.2">
      <c r="A2" s="49" t="str">
        <f>'Page 6.4'!B2</f>
        <v>Washington General Rate Case - 2021</v>
      </c>
    </row>
    <row r="3" spans="1:26" ht="12" customHeight="1" x14ac:dyDescent="0.2">
      <c r="A3" s="49" t="str">
        <f>'Page 6.4'!B3</f>
        <v>Accelerated Depreciation - Colstrip and Jim Bridger</v>
      </c>
    </row>
    <row r="4" spans="1:26" ht="12" customHeight="1" x14ac:dyDescent="0.2">
      <c r="A4" s="49"/>
    </row>
    <row r="5" spans="1:26" ht="12" customHeight="1" x14ac:dyDescent="0.2">
      <c r="A5" s="49"/>
    </row>
    <row r="6" spans="1:26" ht="12" customHeight="1" x14ac:dyDescent="0.2">
      <c r="A6" s="49"/>
    </row>
    <row r="7" spans="1:26" ht="12" customHeight="1" x14ac:dyDescent="0.2">
      <c r="A7" s="49" t="s">
        <v>36</v>
      </c>
    </row>
    <row r="8" spans="1:26" ht="13.5" customHeight="1" x14ac:dyDescent="0.2"/>
    <row r="9" spans="1:26" ht="13.5" customHeight="1" x14ac:dyDescent="0.2">
      <c r="A9" s="93" t="s">
        <v>37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26" ht="13.5" customHeight="1" x14ac:dyDescent="0.2">
      <c r="D10" s="49"/>
      <c r="E10" s="49"/>
      <c r="F10" s="94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S10" s="95"/>
    </row>
    <row r="11" spans="1:26" ht="13.5" customHeight="1" x14ac:dyDescent="0.2">
      <c r="B11" s="61" t="s">
        <v>38</v>
      </c>
      <c r="C11" s="95" t="s">
        <v>39</v>
      </c>
      <c r="D11" s="96">
        <v>44166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5"/>
    </row>
    <row r="12" spans="1:26" ht="13.5" customHeight="1" x14ac:dyDescent="0.2">
      <c r="A12" s="82" t="s">
        <v>40</v>
      </c>
      <c r="B12" s="50">
        <v>312</v>
      </c>
      <c r="C12" s="50" t="s">
        <v>16</v>
      </c>
      <c r="D12" s="98">
        <v>1442316198.2219996</v>
      </c>
      <c r="E12" s="99" t="s">
        <v>41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98"/>
      <c r="S12" s="95"/>
    </row>
    <row r="13" spans="1:26" ht="13.5" customHeight="1" x14ac:dyDescent="0.2">
      <c r="A13" s="82" t="s">
        <v>42</v>
      </c>
      <c r="B13" s="50">
        <v>312</v>
      </c>
      <c r="C13" s="50" t="s">
        <v>17</v>
      </c>
      <c r="D13" s="100">
        <v>116782576.3881864</v>
      </c>
      <c r="E13" s="99" t="s">
        <v>41</v>
      </c>
      <c r="F13" s="100"/>
      <c r="G13" s="98"/>
      <c r="H13" s="98"/>
      <c r="I13" s="98"/>
      <c r="J13" s="98"/>
      <c r="K13" s="98"/>
      <c r="Q13" s="98"/>
      <c r="R13" s="61"/>
      <c r="S13" s="99"/>
      <c r="T13" s="49"/>
      <c r="U13" s="49"/>
    </row>
    <row r="14" spans="1:26" ht="13.5" customHeight="1" x14ac:dyDescent="0.2">
      <c r="D14" s="100"/>
      <c r="E14" s="98"/>
      <c r="F14" s="98"/>
      <c r="G14" s="98"/>
      <c r="H14" s="98"/>
      <c r="I14" s="98"/>
      <c r="J14" s="98"/>
      <c r="K14" s="98"/>
      <c r="Q14" s="98"/>
      <c r="R14" s="61"/>
      <c r="S14" s="99"/>
      <c r="T14" s="49"/>
      <c r="U14" s="49"/>
    </row>
    <row r="15" spans="1:26" ht="13.5" customHeight="1" x14ac:dyDescent="0.2">
      <c r="Q15" s="97"/>
      <c r="S15" s="95"/>
      <c r="Z15" s="101"/>
    </row>
    <row r="16" spans="1:26" ht="13.5" customHeight="1" x14ac:dyDescent="0.2">
      <c r="A16" s="93" t="s">
        <v>43</v>
      </c>
      <c r="Q16" s="98"/>
      <c r="R16" s="61"/>
      <c r="S16" s="99"/>
      <c r="T16" s="49"/>
      <c r="Z16" s="101"/>
    </row>
    <row r="17" spans="1:26" ht="13.5" customHeight="1" x14ac:dyDescent="0.2">
      <c r="B17" s="61" t="s">
        <v>38</v>
      </c>
      <c r="C17" s="95" t="s">
        <v>39</v>
      </c>
      <c r="D17" s="96" t="s">
        <v>44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00"/>
      <c r="R17" s="61"/>
      <c r="S17" s="99"/>
      <c r="T17" s="49"/>
      <c r="Z17" s="101"/>
    </row>
    <row r="18" spans="1:26" ht="13.5" customHeight="1" x14ac:dyDescent="0.2">
      <c r="A18" s="82" t="s">
        <v>40</v>
      </c>
      <c r="B18" s="102" t="s">
        <v>14</v>
      </c>
      <c r="C18" s="50" t="s">
        <v>16</v>
      </c>
      <c r="D18" s="98">
        <f>D12*C33</f>
        <v>325206909.36764032</v>
      </c>
      <c r="E18" s="100" t="s">
        <v>45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61"/>
      <c r="S18" s="99"/>
      <c r="T18" s="49"/>
    </row>
    <row r="19" spans="1:26" ht="13.5" customHeight="1" x14ac:dyDescent="0.2">
      <c r="A19" s="82" t="s">
        <v>42</v>
      </c>
      <c r="B19" s="102" t="s">
        <v>14</v>
      </c>
      <c r="C19" s="50" t="s">
        <v>17</v>
      </c>
      <c r="D19" s="98">
        <f>D13*C34</f>
        <v>21772787.8304017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0"/>
      <c r="S19" s="103"/>
    </row>
    <row r="20" spans="1:26" ht="13.5" customHeight="1" x14ac:dyDescent="0.2">
      <c r="A20" s="82"/>
      <c r="B20" s="102"/>
      <c r="C20" s="50"/>
      <c r="D20" s="98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0"/>
      <c r="S20" s="103"/>
    </row>
    <row r="21" spans="1:26" ht="13.5" customHeight="1" x14ac:dyDescent="0.2">
      <c r="A21" s="82"/>
      <c r="B21" s="102"/>
      <c r="C21" s="50"/>
      <c r="D21" s="98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0"/>
      <c r="S21" s="103"/>
    </row>
    <row r="22" spans="1:26" ht="13.5" customHeight="1" x14ac:dyDescent="0.2">
      <c r="A22" s="82" t="s">
        <v>46</v>
      </c>
      <c r="D22" s="98">
        <v>231596255.24999994</v>
      </c>
      <c r="E22" s="94" t="s">
        <v>47</v>
      </c>
      <c r="F22" s="103" t="s">
        <v>48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0"/>
      <c r="S22" s="103"/>
    </row>
    <row r="23" spans="1:26" ht="13.5" customHeight="1" x14ac:dyDescent="0.2">
      <c r="A23" s="82" t="s">
        <v>49</v>
      </c>
      <c r="B23" s="51"/>
      <c r="D23" s="104">
        <f>D22*C33</f>
        <v>52219272.364698887</v>
      </c>
      <c r="E23" s="105" t="s">
        <v>50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0"/>
      <c r="S23" s="103"/>
    </row>
    <row r="24" spans="1:26" ht="13.5" customHeight="1" x14ac:dyDescent="0.2">
      <c r="A24" s="82"/>
      <c r="B24" s="51"/>
      <c r="D24" s="104"/>
      <c r="E24" s="50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0"/>
      <c r="S24" s="103"/>
    </row>
    <row r="25" spans="1:26" ht="13.5" customHeight="1" x14ac:dyDescent="0.2">
      <c r="A25" s="82" t="s">
        <v>51</v>
      </c>
      <c r="B25" s="51"/>
      <c r="D25" s="106">
        <f>D18-D23</f>
        <v>272987637.00294143</v>
      </c>
      <c r="E25" s="107" t="s">
        <v>52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0"/>
      <c r="S25" s="103"/>
    </row>
    <row r="26" spans="1:26" ht="13.5" customHeight="1" x14ac:dyDescent="0.2">
      <c r="A26" s="49"/>
      <c r="Q26" s="98"/>
      <c r="S26" s="103"/>
    </row>
    <row r="27" spans="1:26" ht="13.5" customHeight="1" x14ac:dyDescent="0.2">
      <c r="A27" s="93" t="s">
        <v>53</v>
      </c>
      <c r="Q27" s="98"/>
      <c r="S27" s="103"/>
    </row>
    <row r="28" spans="1:26" ht="13.5" customHeight="1" x14ac:dyDescent="0.2">
      <c r="B28" s="61" t="s">
        <v>38</v>
      </c>
      <c r="C28" s="95" t="s">
        <v>39</v>
      </c>
      <c r="D28" s="96">
        <v>44166</v>
      </c>
      <c r="E28" s="96">
        <v>44197</v>
      </c>
      <c r="F28" s="96">
        <v>44228</v>
      </c>
      <c r="G28" s="96">
        <v>44256</v>
      </c>
      <c r="H28" s="96">
        <v>44287</v>
      </c>
      <c r="I28" s="96">
        <v>44317</v>
      </c>
      <c r="J28" s="96">
        <v>44348</v>
      </c>
      <c r="K28" s="96">
        <v>44378</v>
      </c>
      <c r="L28" s="96">
        <v>44409</v>
      </c>
      <c r="M28" s="96">
        <v>44440</v>
      </c>
      <c r="N28" s="96">
        <v>44470</v>
      </c>
      <c r="O28" s="96">
        <v>44501</v>
      </c>
      <c r="P28" s="96">
        <v>44531</v>
      </c>
      <c r="Q28" s="98"/>
      <c r="S28" s="103"/>
    </row>
    <row r="29" spans="1:26" ht="13.5" customHeight="1" x14ac:dyDescent="0.2">
      <c r="A29" s="82" t="s">
        <v>40</v>
      </c>
      <c r="B29" s="50" t="s">
        <v>22</v>
      </c>
      <c r="C29" s="50" t="s">
        <v>16</v>
      </c>
      <c r="D29" s="98">
        <v>0</v>
      </c>
      <c r="E29" s="98">
        <f>-$D$25/12</f>
        <v>-22748969.75024512</v>
      </c>
      <c r="F29" s="98">
        <f t="shared" ref="F29:P29" si="0">E29+(-$D$25/12)</f>
        <v>-45497939.500490241</v>
      </c>
      <c r="G29" s="98">
        <f t="shared" si="0"/>
        <v>-68246909.250735357</v>
      </c>
      <c r="H29" s="98">
        <f t="shared" si="0"/>
        <v>-90995879.000980482</v>
      </c>
      <c r="I29" s="98">
        <f t="shared" si="0"/>
        <v>-113744848.75122561</v>
      </c>
      <c r="J29" s="98">
        <f t="shared" si="0"/>
        <v>-136493818.50147071</v>
      </c>
      <c r="K29" s="98">
        <f t="shared" si="0"/>
        <v>-159242788.25171584</v>
      </c>
      <c r="L29" s="98">
        <f t="shared" si="0"/>
        <v>-181991758.00196096</v>
      </c>
      <c r="M29" s="98">
        <f t="shared" si="0"/>
        <v>-204740727.75220609</v>
      </c>
      <c r="N29" s="98">
        <f t="shared" si="0"/>
        <v>-227489697.50245121</v>
      </c>
      <c r="O29" s="98">
        <f t="shared" si="0"/>
        <v>-250238667.25269634</v>
      </c>
      <c r="P29" s="98">
        <f t="shared" si="0"/>
        <v>-272987637.00294143</v>
      </c>
      <c r="S29" s="103"/>
    </row>
    <row r="30" spans="1:26" ht="13.5" customHeight="1" x14ac:dyDescent="0.2">
      <c r="A30" s="82" t="s">
        <v>42</v>
      </c>
      <c r="B30" s="50" t="s">
        <v>22</v>
      </c>
      <c r="C30" s="50" t="s">
        <v>17</v>
      </c>
      <c r="D30" s="98">
        <v>0</v>
      </c>
      <c r="E30" s="98">
        <f>-$D$19/12</f>
        <v>-1814398.9858668083</v>
      </c>
      <c r="F30" s="98">
        <f>E30+(-$D$19/12)</f>
        <v>-3628797.9717336167</v>
      </c>
      <c r="G30" s="98">
        <f t="shared" ref="G30:P30" si="1">F30+(-$D$19/12)</f>
        <v>-5443196.957600425</v>
      </c>
      <c r="H30" s="98">
        <f t="shared" si="1"/>
        <v>-7257595.9434672333</v>
      </c>
      <c r="I30" s="98">
        <f t="shared" si="1"/>
        <v>-9071994.9293340407</v>
      </c>
      <c r="J30" s="98">
        <f t="shared" si="1"/>
        <v>-10886393.915200848</v>
      </c>
      <c r="K30" s="98">
        <f t="shared" si="1"/>
        <v>-12700792.901067656</v>
      </c>
      <c r="L30" s="98">
        <f t="shared" si="1"/>
        <v>-14515191.886934463</v>
      </c>
      <c r="M30" s="98">
        <f t="shared" si="1"/>
        <v>-16329590.87280127</v>
      </c>
      <c r="N30" s="98">
        <f t="shared" si="1"/>
        <v>-18143989.858668078</v>
      </c>
      <c r="O30" s="98">
        <f t="shared" si="1"/>
        <v>-19958388.844534885</v>
      </c>
      <c r="P30" s="98">
        <f t="shared" si="1"/>
        <v>-21772787.830401693</v>
      </c>
      <c r="S30" s="95"/>
    </row>
    <row r="31" spans="1:26" ht="13.5" customHeight="1" x14ac:dyDescent="0.2">
      <c r="Q31" s="98"/>
      <c r="R31" s="108"/>
      <c r="S31" s="99"/>
      <c r="T31" s="49"/>
    </row>
    <row r="32" spans="1:26" ht="13.5" customHeight="1" thickBot="1" x14ac:dyDescent="0.25">
      <c r="P32" s="103"/>
    </row>
    <row r="33" spans="1:19" ht="13.5" customHeight="1" x14ac:dyDescent="0.2">
      <c r="A33" s="109" t="s">
        <v>54</v>
      </c>
      <c r="C33" s="110">
        <f>'Page 6.4.3'!I84</f>
        <v>0.22547546076826688</v>
      </c>
      <c r="D33" s="49" t="s">
        <v>55</v>
      </c>
      <c r="E33" s="51" t="s">
        <v>56</v>
      </c>
      <c r="H33" s="111"/>
      <c r="I33" s="112" t="s">
        <v>57</v>
      </c>
      <c r="J33" s="112" t="s">
        <v>58</v>
      </c>
      <c r="K33" s="113"/>
      <c r="P33" s="103"/>
    </row>
    <row r="34" spans="1:19" ht="13.5" customHeight="1" x14ac:dyDescent="0.2">
      <c r="A34" s="109" t="s">
        <v>59</v>
      </c>
      <c r="C34" s="114">
        <f>'Page 6.4.3'!I22</f>
        <v>0.18643866665544992</v>
      </c>
      <c r="D34" s="49" t="s">
        <v>55</v>
      </c>
      <c r="H34" s="115"/>
      <c r="I34" s="116" t="s">
        <v>44</v>
      </c>
      <c r="J34" s="116" t="s">
        <v>60</v>
      </c>
      <c r="K34" s="117" t="s">
        <v>61</v>
      </c>
      <c r="P34" s="103"/>
    </row>
    <row r="35" spans="1:19" ht="13.5" customHeight="1" x14ac:dyDescent="0.2">
      <c r="A35" s="109"/>
      <c r="C35" s="118"/>
      <c r="H35" s="119" t="s">
        <v>14</v>
      </c>
      <c r="I35" s="100">
        <f>D18</f>
        <v>325206909.36764032</v>
      </c>
      <c r="J35" s="100"/>
      <c r="K35" s="120">
        <f>I35</f>
        <v>325206909.36764032</v>
      </c>
      <c r="L35" s="49" t="s">
        <v>62</v>
      </c>
      <c r="N35" s="98"/>
      <c r="P35" s="103"/>
    </row>
    <row r="36" spans="1:19" ht="13.5" customHeight="1" x14ac:dyDescent="0.2">
      <c r="A36" s="109"/>
      <c r="C36" s="118"/>
      <c r="H36" s="119" t="s">
        <v>14</v>
      </c>
      <c r="I36" s="100">
        <f>D19</f>
        <v>21772787.8304017</v>
      </c>
      <c r="J36" s="100"/>
      <c r="K36" s="120">
        <f>I36</f>
        <v>21772787.8304017</v>
      </c>
      <c r="L36" s="49" t="s">
        <v>62</v>
      </c>
      <c r="N36" s="98"/>
      <c r="P36" s="103"/>
    </row>
    <row r="37" spans="1:19" ht="13.5" customHeight="1" x14ac:dyDescent="0.2">
      <c r="A37" s="109"/>
      <c r="C37" s="118"/>
      <c r="H37" s="119" t="s">
        <v>22</v>
      </c>
      <c r="I37" s="100"/>
      <c r="J37" s="100">
        <f>(((D29+P29)+(SUM(E29:O29)*2))/24)</f>
        <v>-136493818.50147071</v>
      </c>
      <c r="K37" s="120">
        <f>J37</f>
        <v>-136493818.50147071</v>
      </c>
      <c r="L37" s="49" t="s">
        <v>62</v>
      </c>
      <c r="N37" s="98"/>
      <c r="P37" s="103"/>
    </row>
    <row r="38" spans="1:19" ht="13.5" customHeight="1" thickBot="1" x14ac:dyDescent="0.25">
      <c r="H38" s="121" t="s">
        <v>22</v>
      </c>
      <c r="I38" s="122"/>
      <c r="J38" s="122">
        <f>(((D30+P30)+(SUM(E30:O30)*2))/24)</f>
        <v>-10886393.915200846</v>
      </c>
      <c r="K38" s="123">
        <f>J38</f>
        <v>-10886393.915200846</v>
      </c>
      <c r="L38" s="49" t="s">
        <v>62</v>
      </c>
      <c r="N38" s="98"/>
      <c r="P38" s="103"/>
    </row>
    <row r="39" spans="1:19" ht="13.5" customHeight="1" x14ac:dyDescent="0.2">
      <c r="Q39" s="98"/>
      <c r="S39" s="103"/>
    </row>
    <row r="40" spans="1:19" ht="13.5" customHeight="1" x14ac:dyDescent="0.2">
      <c r="S40" s="103"/>
    </row>
    <row r="41" spans="1:19" ht="13.5" customHeight="1" x14ac:dyDescent="0.2">
      <c r="S41" s="95"/>
    </row>
  </sheetData>
  <pageMargins left="0.7" right="0.7" top="0.75" bottom="0.75" header="0.3" footer="0.3"/>
  <pageSetup scale="52" orientation="landscape" r:id="rId1"/>
  <headerFooter>
    <oddFooter>&amp;CPage 6.4.1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view="pageBreakPreview" zoomScale="80" zoomScaleNormal="100" zoomScaleSheetLayoutView="80" workbookViewId="0">
      <selection activeCell="A4" sqref="A4"/>
    </sheetView>
  </sheetViews>
  <sheetFormatPr defaultColWidth="9.140625" defaultRowHeight="12" customHeight="1" x14ac:dyDescent="0.2"/>
  <cols>
    <col min="1" max="1" width="27.28515625" style="48" customWidth="1"/>
    <col min="2" max="2" width="15.140625" style="47" customWidth="1"/>
    <col min="3" max="3" width="8.85546875" style="48" bestFit="1" customWidth="1"/>
    <col min="4" max="4" width="11.28515625" style="48" bestFit="1" customWidth="1"/>
    <col min="5" max="5" width="10.85546875" style="48" customWidth="1"/>
    <col min="6" max="7" width="10.28515625" style="48" bestFit="1" customWidth="1"/>
    <col min="8" max="10" width="12" style="48" bestFit="1" customWidth="1"/>
    <col min="11" max="11" width="12.85546875" style="48" bestFit="1" customWidth="1"/>
    <col min="12" max="16" width="12" style="48" bestFit="1" customWidth="1"/>
    <col min="17" max="17" width="6" style="48" customWidth="1"/>
    <col min="18" max="18" width="7.7109375" style="48" bestFit="1" customWidth="1"/>
    <col min="19" max="19" width="12.28515625" style="48" bestFit="1" customWidth="1"/>
    <col min="20" max="20" width="8.140625" style="48" bestFit="1" customWidth="1"/>
    <col min="21" max="16384" width="9.140625" style="48"/>
  </cols>
  <sheetData>
    <row r="1" spans="1:21" ht="12" customHeight="1" x14ac:dyDescent="0.2">
      <c r="A1" s="46" t="str">
        <f>'Page 6.4'!B1</f>
        <v>PacifiCorp</v>
      </c>
    </row>
    <row r="2" spans="1:21" ht="12" customHeight="1" x14ac:dyDescent="0.2">
      <c r="A2" s="46" t="str">
        <f>'Page 6.4'!B2</f>
        <v>Washington General Rate Case - 2021</v>
      </c>
    </row>
    <row r="3" spans="1:21" ht="12" customHeight="1" x14ac:dyDescent="0.2">
      <c r="A3" s="46" t="str">
        <f>'Page 6.4'!B3</f>
        <v>Accelerated Depreciation - Colstrip and Jim Bridger</v>
      </c>
    </row>
    <row r="4" spans="1:21" ht="12" customHeight="1" x14ac:dyDescent="0.2">
      <c r="A4" s="46"/>
    </row>
    <row r="5" spans="1:21" ht="12" customHeight="1" x14ac:dyDescent="0.2">
      <c r="A5" s="49"/>
    </row>
    <row r="6" spans="1:21" ht="12" customHeight="1" x14ac:dyDescent="0.2">
      <c r="A6" s="46"/>
    </row>
    <row r="7" spans="1:21" ht="12" customHeight="1" x14ac:dyDescent="0.2">
      <c r="A7" s="49" t="s">
        <v>63</v>
      </c>
      <c r="B7" s="50"/>
      <c r="C7" s="51"/>
    </row>
    <row r="8" spans="1:21" ht="13.5" customHeight="1" x14ac:dyDescent="0.2"/>
    <row r="9" spans="1:21" ht="13.5" customHeight="1" x14ac:dyDescent="0.2">
      <c r="A9" s="46"/>
      <c r="B9" s="54" t="s">
        <v>64</v>
      </c>
      <c r="C9" s="46"/>
      <c r="D9" s="54" t="s">
        <v>65</v>
      </c>
      <c r="H9" s="46"/>
      <c r="I9" s="46"/>
      <c r="J9" s="46"/>
      <c r="K9" s="46"/>
      <c r="L9" s="46"/>
      <c r="M9" s="46"/>
      <c r="N9" s="46"/>
      <c r="O9" s="46"/>
      <c r="P9" s="46"/>
      <c r="Q9" s="46"/>
      <c r="S9" s="53"/>
    </row>
    <row r="10" spans="1:21" ht="13.5" customHeight="1" x14ac:dyDescent="0.2">
      <c r="A10" s="56"/>
      <c r="B10" s="55">
        <v>44166</v>
      </c>
      <c r="C10" s="56"/>
      <c r="D10" s="55">
        <v>44166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S10" s="53"/>
    </row>
    <row r="11" spans="1:21" ht="13.5" customHeight="1" x14ac:dyDescent="0.2">
      <c r="A11" s="60" t="s">
        <v>66</v>
      </c>
      <c r="B11" s="60">
        <v>14443972.010000002</v>
      </c>
      <c r="C11" s="60"/>
      <c r="D11" s="60">
        <v>1969943.43</v>
      </c>
      <c r="H11" s="60"/>
      <c r="I11" s="60"/>
      <c r="J11" s="60"/>
      <c r="K11" s="60"/>
      <c r="L11" s="60"/>
      <c r="M11" s="60"/>
      <c r="N11" s="60"/>
      <c r="O11" s="60"/>
      <c r="P11" s="60"/>
      <c r="Q11" s="58"/>
      <c r="S11" s="53"/>
    </row>
    <row r="12" spans="1:21" ht="13.5" customHeight="1" x14ac:dyDescent="0.2">
      <c r="A12" s="60" t="s">
        <v>67</v>
      </c>
      <c r="B12" s="60">
        <v>-3098920.79</v>
      </c>
      <c r="C12" s="58"/>
      <c r="D12" s="58">
        <v>-652674.86999999988</v>
      </c>
      <c r="H12" s="58"/>
      <c r="I12" s="58"/>
      <c r="J12" s="58"/>
      <c r="K12" s="58"/>
      <c r="Q12" s="58"/>
      <c r="R12" s="61"/>
      <c r="S12" s="59"/>
      <c r="T12" s="46"/>
      <c r="U12" s="46"/>
    </row>
    <row r="13" spans="1:21" ht="13.5" customHeight="1" x14ac:dyDescent="0.2">
      <c r="A13" s="60" t="s">
        <v>68</v>
      </c>
      <c r="B13" s="81">
        <f>SUM(B11:B12)</f>
        <v>11345051.220000003</v>
      </c>
      <c r="C13" s="58"/>
      <c r="D13" s="81">
        <f>SUM(D11:D12)</f>
        <v>1317268.56</v>
      </c>
      <c r="H13" s="58"/>
      <c r="I13" s="58"/>
      <c r="J13" s="58"/>
      <c r="K13" s="58"/>
      <c r="Q13" s="58"/>
      <c r="R13" s="61"/>
      <c r="S13" s="59"/>
      <c r="T13" s="46"/>
      <c r="U13" s="46"/>
    </row>
    <row r="14" spans="1:21" ht="13.5" customHeight="1" x14ac:dyDescent="0.2">
      <c r="A14" s="60"/>
      <c r="B14" s="60">
        <v>3</v>
      </c>
      <c r="C14" s="58"/>
      <c r="D14" s="60">
        <v>3</v>
      </c>
      <c r="E14" s="48" t="s">
        <v>69</v>
      </c>
      <c r="H14" s="58"/>
      <c r="I14" s="58"/>
      <c r="J14" s="58"/>
      <c r="K14" s="58"/>
      <c r="Q14" s="58"/>
      <c r="R14" s="61"/>
      <c r="S14" s="59"/>
      <c r="T14" s="46"/>
      <c r="U14" s="46"/>
    </row>
    <row r="15" spans="1:21" ht="13.5" customHeight="1" x14ac:dyDescent="0.2">
      <c r="A15" s="60"/>
      <c r="B15" s="81">
        <f>B13/B14</f>
        <v>3781683.7400000007</v>
      </c>
      <c r="C15" s="58"/>
      <c r="D15" s="81">
        <f>D13/D14</f>
        <v>439089.52</v>
      </c>
      <c r="E15" s="48" t="s">
        <v>70</v>
      </c>
      <c r="H15" s="58"/>
      <c r="I15" s="58"/>
      <c r="J15" s="58"/>
      <c r="K15" s="58"/>
      <c r="Q15" s="58"/>
      <c r="R15" s="61"/>
      <c r="S15" s="59"/>
      <c r="T15" s="46"/>
      <c r="U15" s="46"/>
    </row>
    <row r="16" spans="1:21" ht="13.5" customHeight="1" x14ac:dyDescent="0.2">
      <c r="D16" s="60"/>
      <c r="E16" s="60"/>
      <c r="F16" s="58"/>
      <c r="G16" s="58"/>
      <c r="H16" s="58"/>
      <c r="I16" s="58"/>
      <c r="J16" s="58"/>
      <c r="K16" s="58"/>
      <c r="Q16" s="58"/>
      <c r="R16" s="61"/>
      <c r="S16" s="59"/>
      <c r="T16" s="46"/>
      <c r="U16" s="46"/>
    </row>
    <row r="17" spans="1:26" ht="13.5" customHeight="1" x14ac:dyDescent="0.2">
      <c r="Q17" s="56"/>
      <c r="S17" s="53"/>
      <c r="Z17" s="62"/>
    </row>
    <row r="18" spans="1:26" ht="13.5" customHeight="1" x14ac:dyDescent="0.2">
      <c r="A18" s="52" t="s">
        <v>71</v>
      </c>
      <c r="Q18" s="58"/>
      <c r="R18" s="61"/>
      <c r="S18" s="59"/>
      <c r="T18" s="46"/>
      <c r="Z18" s="62"/>
    </row>
    <row r="19" spans="1:26" ht="13.5" customHeight="1" x14ac:dyDescent="0.2">
      <c r="B19" s="54" t="s">
        <v>38</v>
      </c>
      <c r="C19" s="53" t="s">
        <v>39</v>
      </c>
      <c r="D19" s="55" t="s">
        <v>44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60"/>
      <c r="R19" s="54"/>
      <c r="S19" s="59"/>
      <c r="T19" s="46"/>
      <c r="Z19" s="62"/>
    </row>
    <row r="20" spans="1:26" ht="13.5" customHeight="1" x14ac:dyDescent="0.2">
      <c r="A20" s="57" t="s">
        <v>72</v>
      </c>
      <c r="B20" s="63" t="s">
        <v>19</v>
      </c>
      <c r="C20" s="47" t="s">
        <v>16</v>
      </c>
      <c r="D20" s="58">
        <f>B15</f>
        <v>3781683.7400000007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54"/>
      <c r="S20" s="59"/>
      <c r="T20" s="46"/>
    </row>
    <row r="21" spans="1:26" ht="13.5" customHeight="1" x14ac:dyDescent="0.2">
      <c r="A21" s="57" t="s">
        <v>73</v>
      </c>
      <c r="B21" s="63" t="s">
        <v>19</v>
      </c>
      <c r="C21" s="47" t="s">
        <v>17</v>
      </c>
      <c r="D21" s="58">
        <f>D15</f>
        <v>439089.52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0"/>
      <c r="S21" s="64"/>
    </row>
    <row r="22" spans="1:26" ht="13.5" customHeight="1" x14ac:dyDescent="0.2">
      <c r="A22" s="46"/>
      <c r="Q22" s="58"/>
      <c r="S22" s="64"/>
    </row>
    <row r="23" spans="1:26" ht="13.5" customHeight="1" x14ac:dyDescent="0.2">
      <c r="A23" s="52" t="s">
        <v>53</v>
      </c>
      <c r="Q23" s="58"/>
      <c r="S23" s="64"/>
    </row>
    <row r="24" spans="1:26" ht="13.5" customHeight="1" x14ac:dyDescent="0.2">
      <c r="B24" s="54" t="s">
        <v>38</v>
      </c>
      <c r="C24" s="53" t="s">
        <v>39</v>
      </c>
      <c r="D24" s="55">
        <v>44166</v>
      </c>
      <c r="E24" s="55">
        <v>44197</v>
      </c>
      <c r="F24" s="55">
        <v>44228</v>
      </c>
      <c r="G24" s="55">
        <v>44256</v>
      </c>
      <c r="H24" s="55">
        <v>44287</v>
      </c>
      <c r="I24" s="55">
        <v>44317</v>
      </c>
      <c r="J24" s="55">
        <v>44348</v>
      </c>
      <c r="K24" s="55">
        <v>44378</v>
      </c>
      <c r="L24" s="55">
        <v>44409</v>
      </c>
      <c r="M24" s="55">
        <v>44440</v>
      </c>
      <c r="N24" s="55">
        <v>44470</v>
      </c>
      <c r="O24" s="55">
        <v>44501</v>
      </c>
      <c r="P24" s="55">
        <v>44531</v>
      </c>
      <c r="Q24" s="58"/>
      <c r="S24" s="64"/>
    </row>
    <row r="25" spans="1:26" ht="13.5" customHeight="1" x14ac:dyDescent="0.2">
      <c r="A25" s="57" t="s">
        <v>72</v>
      </c>
      <c r="B25" s="47" t="s">
        <v>23</v>
      </c>
      <c r="C25" s="47" t="s">
        <v>16</v>
      </c>
      <c r="D25" s="58">
        <v>0</v>
      </c>
      <c r="E25" s="58">
        <f>-$D$20/12</f>
        <v>-315140.3116666667</v>
      </c>
      <c r="F25" s="58">
        <f>E25+(-$D$20/12)</f>
        <v>-630280.62333333341</v>
      </c>
      <c r="G25" s="58">
        <f t="shared" ref="G25:P25" si="0">F25+(-$D$20/12)</f>
        <v>-945420.93500000006</v>
      </c>
      <c r="H25" s="58">
        <f t="shared" si="0"/>
        <v>-1260561.2466666668</v>
      </c>
      <c r="I25" s="58">
        <f t="shared" si="0"/>
        <v>-1575701.5583333336</v>
      </c>
      <c r="J25" s="58">
        <f t="shared" si="0"/>
        <v>-1890841.8700000003</v>
      </c>
      <c r="K25" s="58">
        <f t="shared" si="0"/>
        <v>-2205982.1816666671</v>
      </c>
      <c r="L25" s="58">
        <f t="shared" si="0"/>
        <v>-2521122.4933333336</v>
      </c>
      <c r="M25" s="58">
        <f t="shared" si="0"/>
        <v>-2836262.8050000002</v>
      </c>
      <c r="N25" s="58">
        <f t="shared" si="0"/>
        <v>-3151403.1166666667</v>
      </c>
      <c r="O25" s="58">
        <f t="shared" si="0"/>
        <v>-3466543.4283333332</v>
      </c>
      <c r="P25" s="58">
        <f t="shared" si="0"/>
        <v>-3781683.7399999998</v>
      </c>
      <c r="S25" s="64"/>
    </row>
    <row r="26" spans="1:26" ht="13.5" customHeight="1" x14ac:dyDescent="0.2">
      <c r="A26" s="57" t="s">
        <v>73</v>
      </c>
      <c r="B26" s="47" t="s">
        <v>23</v>
      </c>
      <c r="C26" s="47" t="s">
        <v>17</v>
      </c>
      <c r="D26" s="58">
        <v>0</v>
      </c>
      <c r="E26" s="58">
        <f>-$D$21/12</f>
        <v>-36590.793333333335</v>
      </c>
      <c r="F26" s="58">
        <f>E26+(-$D$21/12)</f>
        <v>-73181.58666666667</v>
      </c>
      <c r="G26" s="58">
        <f t="shared" ref="G26:P26" si="1">F26+(-$D$21/12)</f>
        <v>-109772.38</v>
      </c>
      <c r="H26" s="58">
        <f t="shared" si="1"/>
        <v>-146363.17333333334</v>
      </c>
      <c r="I26" s="58">
        <f t="shared" si="1"/>
        <v>-182953.96666666667</v>
      </c>
      <c r="J26" s="58">
        <f t="shared" si="1"/>
        <v>-219544.76</v>
      </c>
      <c r="K26" s="58">
        <f t="shared" si="1"/>
        <v>-256135.55333333334</v>
      </c>
      <c r="L26" s="58">
        <f t="shared" si="1"/>
        <v>-292726.34666666668</v>
      </c>
      <c r="M26" s="58">
        <f t="shared" si="1"/>
        <v>-329317.14</v>
      </c>
      <c r="N26" s="58">
        <f t="shared" si="1"/>
        <v>-365907.93333333335</v>
      </c>
      <c r="O26" s="58">
        <f t="shared" si="1"/>
        <v>-402498.72666666668</v>
      </c>
      <c r="P26" s="58">
        <f t="shared" si="1"/>
        <v>-439089.52</v>
      </c>
      <c r="S26" s="53"/>
    </row>
    <row r="27" spans="1:26" ht="13.5" customHeight="1" x14ac:dyDescent="0.2">
      <c r="Q27" s="58"/>
      <c r="R27" s="65"/>
      <c r="S27" s="59"/>
      <c r="T27" s="46"/>
    </row>
    <row r="28" spans="1:26" ht="13.5" customHeight="1" thickBot="1" x14ac:dyDescent="0.25">
      <c r="P28" s="64"/>
    </row>
    <row r="29" spans="1:26" ht="13.5" customHeight="1" x14ac:dyDescent="0.2">
      <c r="A29" s="66"/>
      <c r="C29" s="67"/>
      <c r="H29" s="68"/>
      <c r="I29" s="69" t="s">
        <v>57</v>
      </c>
      <c r="J29" s="69" t="s">
        <v>58</v>
      </c>
      <c r="K29" s="70"/>
      <c r="P29" s="64"/>
    </row>
    <row r="30" spans="1:26" ht="13.5" customHeight="1" x14ac:dyDescent="0.2">
      <c r="A30" s="66"/>
      <c r="C30" s="71"/>
      <c r="H30" s="72"/>
      <c r="I30" s="73" t="s">
        <v>44</v>
      </c>
      <c r="J30" s="73" t="s">
        <v>60</v>
      </c>
      <c r="K30" s="74" t="s">
        <v>61</v>
      </c>
      <c r="P30" s="64"/>
    </row>
    <row r="31" spans="1:26" ht="13.5" customHeight="1" x14ac:dyDescent="0.2">
      <c r="A31" s="66"/>
      <c r="C31" s="75"/>
      <c r="H31" s="76" t="s">
        <v>14</v>
      </c>
      <c r="I31" s="60">
        <f>D20</f>
        <v>3781683.7400000007</v>
      </c>
      <c r="J31" s="60"/>
      <c r="K31" s="77">
        <f>I31</f>
        <v>3781683.7400000007</v>
      </c>
      <c r="L31" s="46" t="s">
        <v>62</v>
      </c>
      <c r="N31" s="58"/>
      <c r="P31" s="64"/>
    </row>
    <row r="32" spans="1:26" ht="13.5" customHeight="1" x14ac:dyDescent="0.2">
      <c r="A32" s="66"/>
      <c r="C32" s="75"/>
      <c r="H32" s="76" t="s">
        <v>14</v>
      </c>
      <c r="I32" s="60">
        <f>D21</f>
        <v>439089.52</v>
      </c>
      <c r="J32" s="60"/>
      <c r="K32" s="77">
        <f>I32</f>
        <v>439089.52</v>
      </c>
      <c r="L32" s="46" t="s">
        <v>62</v>
      </c>
      <c r="N32" s="58"/>
      <c r="P32" s="64"/>
    </row>
    <row r="33" spans="1:19" ht="13.5" customHeight="1" x14ac:dyDescent="0.2">
      <c r="A33" s="66"/>
      <c r="C33" s="75"/>
      <c r="H33" s="76" t="s">
        <v>22</v>
      </c>
      <c r="I33" s="60"/>
      <c r="J33" s="60">
        <f>(((D25+P25)+(SUM(E25:O25)*2))/24)</f>
        <v>-1890841.8700000003</v>
      </c>
      <c r="K33" s="77">
        <f>J33</f>
        <v>-1890841.8700000003</v>
      </c>
      <c r="L33" s="46" t="s">
        <v>62</v>
      </c>
      <c r="N33" s="58"/>
      <c r="P33" s="64"/>
    </row>
    <row r="34" spans="1:19" ht="13.5" customHeight="1" thickBot="1" x14ac:dyDescent="0.25">
      <c r="H34" s="78" t="s">
        <v>22</v>
      </c>
      <c r="I34" s="79"/>
      <c r="J34" s="79">
        <f>(((D26+P26)+(SUM(E26:O26)*2))/24)</f>
        <v>-219544.76</v>
      </c>
      <c r="K34" s="80">
        <f>J34</f>
        <v>-219544.76</v>
      </c>
      <c r="L34" s="46" t="s">
        <v>62</v>
      </c>
      <c r="N34" s="58"/>
      <c r="P34" s="64"/>
    </row>
    <row r="35" spans="1:19" ht="13.5" customHeight="1" x14ac:dyDescent="0.2">
      <c r="Q35" s="58"/>
      <c r="S35" s="64"/>
    </row>
  </sheetData>
  <pageMargins left="0.7" right="0.7" top="0.75" bottom="0.75" header="0.3" footer="0.3"/>
  <pageSetup scale="60" orientation="landscape" r:id="rId1"/>
  <headerFooter>
    <oddFooter>&amp;CPage 6.4.2</oddFooter>
  </headerFooter>
  <ignoredErrors>
    <ignoredError sqref="B13 D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view="pageBreakPreview" zoomScale="80" zoomScaleNormal="100" zoomScaleSheetLayoutView="80" workbookViewId="0">
      <selection activeCell="A4" sqref="A4"/>
    </sheetView>
  </sheetViews>
  <sheetFormatPr defaultRowHeight="12.75" x14ac:dyDescent="0.2"/>
  <cols>
    <col min="1" max="1" width="15.5703125" style="82" bestFit="1" customWidth="1"/>
    <col min="2" max="2" width="18.85546875" style="82" bestFit="1" customWidth="1"/>
    <col min="3" max="3" width="44.140625" style="82" bestFit="1" customWidth="1"/>
    <col min="4" max="4" width="6.85546875" style="82" bestFit="1" customWidth="1"/>
    <col min="5" max="5" width="14.7109375" style="82" customWidth="1"/>
    <col min="6" max="6" width="21.140625" style="82" bestFit="1" customWidth="1"/>
    <col min="7" max="7" width="13.5703125" style="82" customWidth="1"/>
    <col min="8" max="8" width="15.5703125" style="82" customWidth="1"/>
    <col min="9" max="9" width="14.7109375" style="82" customWidth="1"/>
    <col min="10" max="10" width="15" style="82" customWidth="1"/>
    <col min="11" max="16384" width="9.140625" style="82"/>
  </cols>
  <sheetData>
    <row r="1" spans="1:10" x14ac:dyDescent="0.2">
      <c r="A1" s="124" t="str">
        <f>'Page 6.4.2'!A1</f>
        <v>PacifiCorp</v>
      </c>
    </row>
    <row r="2" spans="1:10" x14ac:dyDescent="0.2">
      <c r="A2" s="124" t="str">
        <f>'Page 6.4.2'!A2</f>
        <v>Washington General Rate Case - 2021</v>
      </c>
    </row>
    <row r="3" spans="1:10" x14ac:dyDescent="0.2">
      <c r="A3" s="124" t="str">
        <f>'Page 6.4.2'!A3</f>
        <v>Accelerated Depreciation - Colstrip and Jim Bridger</v>
      </c>
    </row>
    <row r="5" spans="1:10" x14ac:dyDescent="0.2">
      <c r="A5" s="125" t="s">
        <v>74</v>
      </c>
    </row>
    <row r="7" spans="1:10" ht="25.5" x14ac:dyDescent="0.2">
      <c r="A7" s="130" t="s">
        <v>75</v>
      </c>
      <c r="B7" s="130" t="s">
        <v>76</v>
      </c>
      <c r="C7" s="83" t="s">
        <v>77</v>
      </c>
      <c r="D7" s="83" t="s">
        <v>78</v>
      </c>
      <c r="E7" s="130" t="s">
        <v>79</v>
      </c>
      <c r="F7" s="83" t="s">
        <v>80</v>
      </c>
      <c r="G7" s="130" t="s">
        <v>81</v>
      </c>
      <c r="H7" s="130" t="s">
        <v>82</v>
      </c>
      <c r="I7" s="131" t="s">
        <v>83</v>
      </c>
      <c r="J7" s="132" t="s">
        <v>84</v>
      </c>
    </row>
    <row r="8" spans="1:10" x14ac:dyDescent="0.2">
      <c r="A8" s="82" t="s">
        <v>85</v>
      </c>
      <c r="B8" s="82" t="s">
        <v>86</v>
      </c>
      <c r="C8" s="82" t="s">
        <v>87</v>
      </c>
      <c r="D8" s="82" t="s">
        <v>17</v>
      </c>
      <c r="E8" s="82" t="s">
        <v>88</v>
      </c>
      <c r="F8" s="82" t="s">
        <v>89</v>
      </c>
      <c r="G8" s="82" t="s">
        <v>90</v>
      </c>
      <c r="H8" s="84">
        <v>1287040.8</v>
      </c>
      <c r="I8" s="126">
        <v>0</v>
      </c>
      <c r="J8" s="127">
        <f>H8*I8</f>
        <v>0</v>
      </c>
    </row>
    <row r="9" spans="1:10" x14ac:dyDescent="0.2">
      <c r="A9" s="82" t="s">
        <v>85</v>
      </c>
      <c r="B9" s="82" t="s">
        <v>86</v>
      </c>
      <c r="C9" s="82" t="s">
        <v>87</v>
      </c>
      <c r="D9" s="82" t="s">
        <v>17</v>
      </c>
      <c r="E9" s="82" t="s">
        <v>88</v>
      </c>
      <c r="F9" s="82" t="s">
        <v>89</v>
      </c>
      <c r="G9" s="82" t="s">
        <v>91</v>
      </c>
      <c r="H9" s="84">
        <v>501603.42000000004</v>
      </c>
      <c r="I9" s="126">
        <v>0</v>
      </c>
      <c r="J9" s="127">
        <f t="shared" ref="J9:J19" si="0">H9*I9</f>
        <v>0</v>
      </c>
    </row>
    <row r="10" spans="1:10" x14ac:dyDescent="0.2">
      <c r="A10" s="82" t="s">
        <v>85</v>
      </c>
      <c r="B10" s="82" t="s">
        <v>92</v>
      </c>
      <c r="C10" s="82" t="s">
        <v>93</v>
      </c>
      <c r="D10" s="82" t="s">
        <v>17</v>
      </c>
      <c r="E10" s="82" t="s">
        <v>88</v>
      </c>
      <c r="F10" s="82" t="s">
        <v>89</v>
      </c>
      <c r="G10" s="82" t="s">
        <v>90</v>
      </c>
      <c r="H10" s="84">
        <v>53690634.879999995</v>
      </c>
      <c r="I10" s="126">
        <v>0.1777</v>
      </c>
      <c r="J10" s="127">
        <f t="shared" si="0"/>
        <v>9540825.8181759994</v>
      </c>
    </row>
    <row r="11" spans="1:10" x14ac:dyDescent="0.2">
      <c r="A11" s="82" t="s">
        <v>85</v>
      </c>
      <c r="B11" s="82" t="s">
        <v>92</v>
      </c>
      <c r="C11" s="82" t="s">
        <v>93</v>
      </c>
      <c r="D11" s="82" t="s">
        <v>17</v>
      </c>
      <c r="E11" s="82" t="s">
        <v>88</v>
      </c>
      <c r="F11" s="82" t="s">
        <v>89</v>
      </c>
      <c r="G11" s="82" t="s">
        <v>91</v>
      </c>
      <c r="H11" s="84">
        <v>9421419.120000001</v>
      </c>
      <c r="I11" s="126">
        <v>0.1777</v>
      </c>
      <c r="J11" s="127">
        <f t="shared" si="0"/>
        <v>1674186.1776240002</v>
      </c>
    </row>
    <row r="12" spans="1:10" x14ac:dyDescent="0.2">
      <c r="A12" s="82" t="s">
        <v>85</v>
      </c>
      <c r="B12" s="82" t="s">
        <v>94</v>
      </c>
      <c r="C12" s="82" t="s">
        <v>95</v>
      </c>
      <c r="D12" s="82" t="s">
        <v>17</v>
      </c>
      <c r="E12" s="82" t="s">
        <v>88</v>
      </c>
      <c r="F12" s="82" t="s">
        <v>89</v>
      </c>
      <c r="G12" s="82" t="s">
        <v>90</v>
      </c>
      <c r="H12" s="84">
        <v>99735947.450000003</v>
      </c>
      <c r="I12" s="126">
        <v>0.1895</v>
      </c>
      <c r="J12" s="127">
        <f t="shared" si="0"/>
        <v>18899962.041774999</v>
      </c>
    </row>
    <row r="13" spans="1:10" x14ac:dyDescent="0.2">
      <c r="A13" s="82" t="s">
        <v>85</v>
      </c>
      <c r="B13" s="82" t="s">
        <v>94</v>
      </c>
      <c r="C13" s="82" t="s">
        <v>95</v>
      </c>
      <c r="D13" s="82" t="s">
        <v>17</v>
      </c>
      <c r="E13" s="82" t="s">
        <v>88</v>
      </c>
      <c r="F13" s="82" t="s">
        <v>89</v>
      </c>
      <c r="G13" s="82" t="s">
        <v>91</v>
      </c>
      <c r="H13" s="84">
        <v>22757492.059999999</v>
      </c>
      <c r="I13" s="126">
        <v>0.1895</v>
      </c>
      <c r="J13" s="127">
        <f t="shared" si="0"/>
        <v>4312544.7453699997</v>
      </c>
    </row>
    <row r="14" spans="1:10" x14ac:dyDescent="0.2">
      <c r="A14" s="82" t="s">
        <v>85</v>
      </c>
      <c r="B14" s="82" t="s">
        <v>96</v>
      </c>
      <c r="C14" s="82" t="s">
        <v>97</v>
      </c>
      <c r="D14" s="82" t="s">
        <v>17</v>
      </c>
      <c r="E14" s="82" t="s">
        <v>88</v>
      </c>
      <c r="F14" s="82" t="s">
        <v>89</v>
      </c>
      <c r="G14" s="82" t="s">
        <v>90</v>
      </c>
      <c r="H14" s="84">
        <v>16318948.870000001</v>
      </c>
      <c r="I14" s="126">
        <v>0.20250000000000001</v>
      </c>
      <c r="J14" s="127">
        <f t="shared" si="0"/>
        <v>3304587.1461750004</v>
      </c>
    </row>
    <row r="15" spans="1:10" x14ac:dyDescent="0.2">
      <c r="A15" s="82" t="s">
        <v>85</v>
      </c>
      <c r="B15" s="82" t="s">
        <v>96</v>
      </c>
      <c r="C15" s="82" t="s">
        <v>97</v>
      </c>
      <c r="D15" s="82" t="s">
        <v>17</v>
      </c>
      <c r="E15" s="82" t="s">
        <v>88</v>
      </c>
      <c r="F15" s="82" t="s">
        <v>89</v>
      </c>
      <c r="G15" s="82" t="s">
        <v>91</v>
      </c>
      <c r="H15" s="84">
        <v>22664548.940000001</v>
      </c>
      <c r="I15" s="126">
        <v>0.20250000000000001</v>
      </c>
      <c r="J15" s="127">
        <f t="shared" si="0"/>
        <v>4589571.1603500005</v>
      </c>
    </row>
    <row r="16" spans="1:10" x14ac:dyDescent="0.2">
      <c r="A16" s="82" t="s">
        <v>85</v>
      </c>
      <c r="B16" s="82" t="s">
        <v>98</v>
      </c>
      <c r="C16" s="82" t="s">
        <v>99</v>
      </c>
      <c r="D16" s="82" t="s">
        <v>17</v>
      </c>
      <c r="E16" s="82" t="s">
        <v>88</v>
      </c>
      <c r="F16" s="82" t="s">
        <v>89</v>
      </c>
      <c r="G16" s="82" t="s">
        <v>90</v>
      </c>
      <c r="H16" s="84">
        <v>8744445.2299999986</v>
      </c>
      <c r="I16" s="126">
        <v>0.17230000000000001</v>
      </c>
      <c r="J16" s="127">
        <f t="shared" si="0"/>
        <v>1506667.9131289998</v>
      </c>
    </row>
    <row r="17" spans="1:10" x14ac:dyDescent="0.2">
      <c r="A17" s="82" t="s">
        <v>85</v>
      </c>
      <c r="B17" s="82" t="s">
        <v>98</v>
      </c>
      <c r="C17" s="82" t="s">
        <v>99</v>
      </c>
      <c r="D17" s="82" t="s">
        <v>17</v>
      </c>
      <c r="E17" s="82" t="s">
        <v>88</v>
      </c>
      <c r="F17" s="82" t="s">
        <v>89</v>
      </c>
      <c r="G17" s="82" t="s">
        <v>91</v>
      </c>
      <c r="H17" s="84">
        <v>618164.12</v>
      </c>
      <c r="I17" s="126">
        <v>0.17230000000000001</v>
      </c>
      <c r="J17" s="127">
        <f t="shared" si="0"/>
        <v>106509.677876</v>
      </c>
    </row>
    <row r="18" spans="1:10" x14ac:dyDescent="0.2">
      <c r="A18" s="82" t="s">
        <v>85</v>
      </c>
      <c r="B18" s="82" t="s">
        <v>100</v>
      </c>
      <c r="C18" s="82" t="s">
        <v>101</v>
      </c>
      <c r="D18" s="82" t="s">
        <v>17</v>
      </c>
      <c r="E18" s="82" t="s">
        <v>88</v>
      </c>
      <c r="F18" s="82" t="s">
        <v>89</v>
      </c>
      <c r="G18" s="82" t="s">
        <v>90</v>
      </c>
      <c r="H18" s="84">
        <v>42445.1</v>
      </c>
      <c r="I18" s="126">
        <v>0.2238</v>
      </c>
      <c r="J18" s="127">
        <f t="shared" si="0"/>
        <v>9499.2133799999992</v>
      </c>
    </row>
    <row r="19" spans="1:10" x14ac:dyDescent="0.2">
      <c r="A19" s="82" t="s">
        <v>85</v>
      </c>
      <c r="B19" s="82" t="s">
        <v>100</v>
      </c>
      <c r="C19" s="82" t="s">
        <v>101</v>
      </c>
      <c r="D19" s="82" t="s">
        <v>17</v>
      </c>
      <c r="E19" s="82" t="s">
        <v>88</v>
      </c>
      <c r="F19" s="82" t="s">
        <v>89</v>
      </c>
      <c r="G19" s="82" t="s">
        <v>91</v>
      </c>
      <c r="H19" s="84">
        <v>392289.22</v>
      </c>
      <c r="I19" s="126">
        <v>0.2238</v>
      </c>
      <c r="J19" s="127">
        <f t="shared" si="0"/>
        <v>87794.327435999992</v>
      </c>
    </row>
    <row r="20" spans="1:10" x14ac:dyDescent="0.2">
      <c r="H20" s="128">
        <f>SUM(H8:H19)</f>
        <v>236174979.21000001</v>
      </c>
      <c r="J20" s="128">
        <f>SUM(J8:J19)</f>
        <v>44032148.221291006</v>
      </c>
    </row>
    <row r="22" spans="1:10" x14ac:dyDescent="0.2">
      <c r="A22" s="125" t="s">
        <v>102</v>
      </c>
      <c r="H22" s="85" t="s">
        <v>103</v>
      </c>
      <c r="I22" s="129">
        <f>J20/H20</f>
        <v>0.18643866665544992</v>
      </c>
      <c r="J22" s="124" t="s">
        <v>104</v>
      </c>
    </row>
    <row r="25" spans="1:10" ht="25.5" x14ac:dyDescent="0.2">
      <c r="A25" s="130" t="s">
        <v>75</v>
      </c>
      <c r="B25" s="130" t="s">
        <v>76</v>
      </c>
      <c r="C25" s="83" t="s">
        <v>77</v>
      </c>
      <c r="D25" s="83" t="s">
        <v>78</v>
      </c>
      <c r="E25" s="130" t="s">
        <v>79</v>
      </c>
      <c r="F25" s="83" t="s">
        <v>80</v>
      </c>
      <c r="G25" s="130" t="s">
        <v>81</v>
      </c>
      <c r="H25" s="130" t="s">
        <v>82</v>
      </c>
      <c r="I25" s="131" t="s">
        <v>83</v>
      </c>
      <c r="J25" s="132" t="s">
        <v>84</v>
      </c>
    </row>
    <row r="26" spans="1:10" x14ac:dyDescent="0.2">
      <c r="A26" s="82" t="s">
        <v>85</v>
      </c>
      <c r="B26" s="82" t="s">
        <v>86</v>
      </c>
      <c r="C26" s="82" t="s">
        <v>87</v>
      </c>
      <c r="D26" s="82" t="s">
        <v>16</v>
      </c>
      <c r="E26" s="82" t="s">
        <v>105</v>
      </c>
      <c r="F26" s="82" t="s">
        <v>106</v>
      </c>
      <c r="G26" s="82" t="s">
        <v>90</v>
      </c>
      <c r="H26" s="84">
        <v>693979.75</v>
      </c>
      <c r="I26" s="126">
        <v>0</v>
      </c>
      <c r="J26" s="127">
        <f t="shared" ref="J26:J81" si="1">H26*I26</f>
        <v>0</v>
      </c>
    </row>
    <row r="27" spans="1:10" x14ac:dyDescent="0.2">
      <c r="A27" s="82" t="s">
        <v>85</v>
      </c>
      <c r="B27" s="82" t="s">
        <v>86</v>
      </c>
      <c r="C27" s="82" t="s">
        <v>87</v>
      </c>
      <c r="D27" s="82" t="s">
        <v>16</v>
      </c>
      <c r="E27" s="82" t="s">
        <v>105</v>
      </c>
      <c r="F27" s="82" t="s">
        <v>106</v>
      </c>
      <c r="G27" s="82" t="s">
        <v>91</v>
      </c>
      <c r="H27" s="84">
        <v>47399.93</v>
      </c>
      <c r="I27" s="126">
        <v>0</v>
      </c>
      <c r="J27" s="127">
        <f t="shared" si="1"/>
        <v>0</v>
      </c>
    </row>
    <row r="28" spans="1:10" x14ac:dyDescent="0.2">
      <c r="A28" s="82" t="s">
        <v>85</v>
      </c>
      <c r="B28" s="82" t="s">
        <v>107</v>
      </c>
      <c r="C28" s="82" t="s">
        <v>108</v>
      </c>
      <c r="D28" s="82" t="s">
        <v>16</v>
      </c>
      <c r="E28" s="82" t="s">
        <v>105</v>
      </c>
      <c r="F28" s="82" t="s">
        <v>106</v>
      </c>
      <c r="G28" s="82" t="s">
        <v>90</v>
      </c>
      <c r="H28" s="84">
        <v>280677.77</v>
      </c>
      <c r="I28" s="126">
        <v>0.16149999999999998</v>
      </c>
      <c r="J28" s="127">
        <f t="shared" si="1"/>
        <v>45329.459854999994</v>
      </c>
    </row>
    <row r="29" spans="1:10" x14ac:dyDescent="0.2">
      <c r="A29" s="82" t="s">
        <v>85</v>
      </c>
      <c r="B29" s="82" t="s">
        <v>107</v>
      </c>
      <c r="C29" s="82" t="s">
        <v>108</v>
      </c>
      <c r="D29" s="82" t="s">
        <v>16</v>
      </c>
      <c r="E29" s="82" t="s">
        <v>105</v>
      </c>
      <c r="F29" s="82" t="s">
        <v>106</v>
      </c>
      <c r="G29" s="82" t="s">
        <v>91</v>
      </c>
      <c r="H29" s="84">
        <v>433.33</v>
      </c>
      <c r="I29" s="126">
        <v>0.16149999999999998</v>
      </c>
      <c r="J29" s="127">
        <f t="shared" si="1"/>
        <v>69.982794999999982</v>
      </c>
    </row>
    <row r="30" spans="1:10" x14ac:dyDescent="0.2">
      <c r="A30" s="82" t="s">
        <v>85</v>
      </c>
      <c r="B30" s="82" t="s">
        <v>109</v>
      </c>
      <c r="C30" s="82" t="s">
        <v>110</v>
      </c>
      <c r="D30" s="82" t="s">
        <v>16</v>
      </c>
      <c r="E30" s="82" t="s">
        <v>105</v>
      </c>
      <c r="F30" s="82" t="s">
        <v>106</v>
      </c>
      <c r="G30" s="82" t="s">
        <v>90</v>
      </c>
      <c r="H30" s="84">
        <v>171270</v>
      </c>
      <c r="I30" s="126">
        <v>0</v>
      </c>
      <c r="J30" s="127">
        <f t="shared" si="1"/>
        <v>0</v>
      </c>
    </row>
    <row r="31" spans="1:10" x14ac:dyDescent="0.2">
      <c r="A31" s="82" t="s">
        <v>85</v>
      </c>
      <c r="B31" s="82" t="s">
        <v>92</v>
      </c>
      <c r="C31" s="82" t="s">
        <v>93</v>
      </c>
      <c r="D31" s="82" t="s">
        <v>16</v>
      </c>
      <c r="E31" s="82" t="s">
        <v>105</v>
      </c>
      <c r="F31" s="82" t="s">
        <v>106</v>
      </c>
      <c r="G31" s="82" t="s">
        <v>90</v>
      </c>
      <c r="H31" s="84">
        <v>34955520.380000003</v>
      </c>
      <c r="I31" s="126">
        <v>0.21729999999999999</v>
      </c>
      <c r="J31" s="127">
        <f t="shared" si="1"/>
        <v>7595834.5785739999</v>
      </c>
    </row>
    <row r="32" spans="1:10" x14ac:dyDescent="0.2">
      <c r="A32" s="82" t="s">
        <v>85</v>
      </c>
      <c r="B32" s="82" t="s">
        <v>92</v>
      </c>
      <c r="C32" s="82" t="s">
        <v>93</v>
      </c>
      <c r="D32" s="82" t="s">
        <v>16</v>
      </c>
      <c r="E32" s="82" t="s">
        <v>105</v>
      </c>
      <c r="F32" s="82" t="s">
        <v>106</v>
      </c>
      <c r="G32" s="82" t="s">
        <v>91</v>
      </c>
      <c r="H32" s="84">
        <v>32514819.23</v>
      </c>
      <c r="I32" s="126">
        <v>0.21729999999999999</v>
      </c>
      <c r="J32" s="127">
        <f t="shared" si="1"/>
        <v>7065470.2186789997</v>
      </c>
    </row>
    <row r="33" spans="1:10" x14ac:dyDescent="0.2">
      <c r="A33" s="82" t="s">
        <v>85</v>
      </c>
      <c r="B33" s="82" t="s">
        <v>92</v>
      </c>
      <c r="C33" s="82" t="s">
        <v>93</v>
      </c>
      <c r="D33" s="82" t="s">
        <v>16</v>
      </c>
      <c r="E33" s="82" t="s">
        <v>111</v>
      </c>
      <c r="F33" s="82" t="s">
        <v>112</v>
      </c>
      <c r="G33" s="82" t="s">
        <v>90</v>
      </c>
      <c r="H33" s="84">
        <v>13849896.76</v>
      </c>
      <c r="I33" s="126">
        <v>0.151</v>
      </c>
      <c r="J33" s="127">
        <f t="shared" si="1"/>
        <v>2091334.4107599999</v>
      </c>
    </row>
    <row r="34" spans="1:10" x14ac:dyDescent="0.2">
      <c r="A34" s="82" t="s">
        <v>85</v>
      </c>
      <c r="B34" s="82" t="s">
        <v>92</v>
      </c>
      <c r="C34" s="82" t="s">
        <v>93</v>
      </c>
      <c r="D34" s="82" t="s">
        <v>16</v>
      </c>
      <c r="E34" s="82" t="s">
        <v>111</v>
      </c>
      <c r="F34" s="82" t="s">
        <v>112</v>
      </c>
      <c r="G34" s="82" t="s">
        <v>91</v>
      </c>
      <c r="H34" s="84">
        <v>1581489.6900000002</v>
      </c>
      <c r="I34" s="126">
        <v>0.151</v>
      </c>
      <c r="J34" s="127">
        <f t="shared" si="1"/>
        <v>238804.94319000002</v>
      </c>
    </row>
    <row r="35" spans="1:10" x14ac:dyDescent="0.2">
      <c r="A35" s="82" t="s">
        <v>85</v>
      </c>
      <c r="B35" s="82" t="s">
        <v>92</v>
      </c>
      <c r="C35" s="82" t="s">
        <v>93</v>
      </c>
      <c r="D35" s="82" t="s">
        <v>16</v>
      </c>
      <c r="E35" s="82" t="s">
        <v>113</v>
      </c>
      <c r="F35" s="82" t="s">
        <v>114</v>
      </c>
      <c r="G35" s="82" t="s">
        <v>90</v>
      </c>
      <c r="H35" s="84">
        <v>12042544</v>
      </c>
      <c r="I35" s="126">
        <v>0.16550000000000001</v>
      </c>
      <c r="J35" s="127">
        <f t="shared" si="1"/>
        <v>1993041.0320000001</v>
      </c>
    </row>
    <row r="36" spans="1:10" x14ac:dyDescent="0.2">
      <c r="A36" s="82" t="s">
        <v>85</v>
      </c>
      <c r="B36" s="82" t="s">
        <v>92</v>
      </c>
      <c r="C36" s="82" t="s">
        <v>93</v>
      </c>
      <c r="D36" s="82" t="s">
        <v>16</v>
      </c>
      <c r="E36" s="82" t="s">
        <v>113</v>
      </c>
      <c r="F36" s="82" t="s">
        <v>114</v>
      </c>
      <c r="G36" s="82" t="s">
        <v>91</v>
      </c>
      <c r="H36" s="84">
        <v>781205.84</v>
      </c>
      <c r="I36" s="126">
        <v>0.16550000000000001</v>
      </c>
      <c r="J36" s="127">
        <f t="shared" si="1"/>
        <v>129289.56652000001</v>
      </c>
    </row>
    <row r="37" spans="1:10" x14ac:dyDescent="0.2">
      <c r="A37" s="82" t="s">
        <v>85</v>
      </c>
      <c r="B37" s="82" t="s">
        <v>92</v>
      </c>
      <c r="C37" s="82" t="s">
        <v>93</v>
      </c>
      <c r="D37" s="82" t="s">
        <v>16</v>
      </c>
      <c r="E37" s="82" t="s">
        <v>115</v>
      </c>
      <c r="F37" s="82" t="s">
        <v>116</v>
      </c>
      <c r="G37" s="82" t="s">
        <v>90</v>
      </c>
      <c r="H37" s="84">
        <v>12021179</v>
      </c>
      <c r="I37" s="126">
        <v>0.21559999999999999</v>
      </c>
      <c r="J37" s="127">
        <f t="shared" si="1"/>
        <v>2591766.1924000001</v>
      </c>
    </row>
    <row r="38" spans="1:10" x14ac:dyDescent="0.2">
      <c r="A38" s="82" t="s">
        <v>85</v>
      </c>
      <c r="B38" s="82" t="s">
        <v>92</v>
      </c>
      <c r="C38" s="82" t="s">
        <v>93</v>
      </c>
      <c r="D38" s="82" t="s">
        <v>16</v>
      </c>
      <c r="E38" s="82" t="s">
        <v>115</v>
      </c>
      <c r="F38" s="82" t="s">
        <v>116</v>
      </c>
      <c r="G38" s="82" t="s">
        <v>91</v>
      </c>
      <c r="H38" s="84">
        <v>916657.96</v>
      </c>
      <c r="I38" s="126">
        <v>0.21559999999999999</v>
      </c>
      <c r="J38" s="127">
        <f t="shared" si="1"/>
        <v>197631.45617599998</v>
      </c>
    </row>
    <row r="39" spans="1:10" x14ac:dyDescent="0.2">
      <c r="A39" s="82" t="s">
        <v>85</v>
      </c>
      <c r="B39" s="82" t="s">
        <v>92</v>
      </c>
      <c r="C39" s="82" t="s">
        <v>93</v>
      </c>
      <c r="D39" s="82" t="s">
        <v>16</v>
      </c>
      <c r="E39" s="82" t="s">
        <v>117</v>
      </c>
      <c r="F39" s="82" t="s">
        <v>118</v>
      </c>
      <c r="G39" s="82" t="s">
        <v>90</v>
      </c>
      <c r="H39" s="84">
        <v>38803235.849999994</v>
      </c>
      <c r="I39" s="126">
        <v>0.19170000000000001</v>
      </c>
      <c r="J39" s="127">
        <f t="shared" si="1"/>
        <v>7438580.3124449989</v>
      </c>
    </row>
    <row r="40" spans="1:10" x14ac:dyDescent="0.2">
      <c r="A40" s="82" t="s">
        <v>85</v>
      </c>
      <c r="B40" s="82" t="s">
        <v>92</v>
      </c>
      <c r="C40" s="82" t="s">
        <v>93</v>
      </c>
      <c r="D40" s="82" t="s">
        <v>16</v>
      </c>
      <c r="E40" s="82" t="s">
        <v>117</v>
      </c>
      <c r="F40" s="82" t="s">
        <v>118</v>
      </c>
      <c r="G40" s="82" t="s">
        <v>91</v>
      </c>
      <c r="H40" s="84">
        <v>1574871.66</v>
      </c>
      <c r="I40" s="126">
        <v>0.19170000000000001</v>
      </c>
      <c r="J40" s="127">
        <f t="shared" si="1"/>
        <v>301902.897222</v>
      </c>
    </row>
    <row r="41" spans="1:10" x14ac:dyDescent="0.2">
      <c r="A41" s="82" t="s">
        <v>85</v>
      </c>
      <c r="B41" s="82" t="s">
        <v>94</v>
      </c>
      <c r="C41" s="82" t="s">
        <v>95</v>
      </c>
      <c r="D41" s="82" t="s">
        <v>16</v>
      </c>
      <c r="E41" s="82" t="s">
        <v>105</v>
      </c>
      <c r="F41" s="82" t="s">
        <v>106</v>
      </c>
      <c r="G41" s="82" t="s">
        <v>90</v>
      </c>
      <c r="H41" s="84">
        <v>25230907.370000001</v>
      </c>
      <c r="I41" s="126">
        <v>0.22870000000000001</v>
      </c>
      <c r="J41" s="127">
        <f t="shared" si="1"/>
        <v>5770308.5155190006</v>
      </c>
    </row>
    <row r="42" spans="1:10" x14ac:dyDescent="0.2">
      <c r="A42" s="82" t="s">
        <v>85</v>
      </c>
      <c r="B42" s="82" t="s">
        <v>94</v>
      </c>
      <c r="C42" s="82" t="s">
        <v>95</v>
      </c>
      <c r="D42" s="82" t="s">
        <v>16</v>
      </c>
      <c r="E42" s="82" t="s">
        <v>105</v>
      </c>
      <c r="F42" s="82" t="s">
        <v>106</v>
      </c>
      <c r="G42" s="82" t="s">
        <v>91</v>
      </c>
      <c r="H42" s="84">
        <v>67309635.099999994</v>
      </c>
      <c r="I42" s="126">
        <v>0.22870000000000001</v>
      </c>
      <c r="J42" s="127">
        <f t="shared" si="1"/>
        <v>15393713.54737</v>
      </c>
    </row>
    <row r="43" spans="1:10" x14ac:dyDescent="0.2">
      <c r="A43" s="82" t="s">
        <v>85</v>
      </c>
      <c r="B43" s="82" t="s">
        <v>94</v>
      </c>
      <c r="C43" s="82" t="s">
        <v>95</v>
      </c>
      <c r="D43" s="82" t="s">
        <v>16</v>
      </c>
      <c r="E43" s="82" t="s">
        <v>111</v>
      </c>
      <c r="F43" s="82" t="s">
        <v>112</v>
      </c>
      <c r="G43" s="82" t="s">
        <v>90</v>
      </c>
      <c r="H43" s="84">
        <v>47543705.159999996</v>
      </c>
      <c r="I43" s="126">
        <v>0.19670000000000001</v>
      </c>
      <c r="J43" s="127">
        <f t="shared" si="1"/>
        <v>9351846.8049720004</v>
      </c>
    </row>
    <row r="44" spans="1:10" x14ac:dyDescent="0.2">
      <c r="A44" s="82" t="s">
        <v>85</v>
      </c>
      <c r="B44" s="82" t="s">
        <v>94</v>
      </c>
      <c r="C44" s="82" t="s">
        <v>95</v>
      </c>
      <c r="D44" s="82" t="s">
        <v>16</v>
      </c>
      <c r="E44" s="82" t="s">
        <v>111</v>
      </c>
      <c r="F44" s="82" t="s">
        <v>112</v>
      </c>
      <c r="G44" s="82" t="s">
        <v>91</v>
      </c>
      <c r="H44" s="84">
        <v>128919884.8</v>
      </c>
      <c r="I44" s="126">
        <v>0.19670000000000001</v>
      </c>
      <c r="J44" s="127">
        <f t="shared" si="1"/>
        <v>25358541.340160001</v>
      </c>
    </row>
    <row r="45" spans="1:10" x14ac:dyDescent="0.2">
      <c r="A45" s="82" t="s">
        <v>85</v>
      </c>
      <c r="B45" s="82" t="s">
        <v>94</v>
      </c>
      <c r="C45" s="82" t="s">
        <v>95</v>
      </c>
      <c r="D45" s="82" t="s">
        <v>16</v>
      </c>
      <c r="E45" s="82" t="s">
        <v>113</v>
      </c>
      <c r="F45" s="82" t="s">
        <v>114</v>
      </c>
      <c r="G45" s="82" t="s">
        <v>90</v>
      </c>
      <c r="H45" s="84">
        <v>73474557.060000002</v>
      </c>
      <c r="I45" s="126">
        <v>0.20430000000000001</v>
      </c>
      <c r="J45" s="127">
        <f t="shared" si="1"/>
        <v>15010852.007358002</v>
      </c>
    </row>
    <row r="46" spans="1:10" x14ac:dyDescent="0.2">
      <c r="A46" s="82" t="s">
        <v>85</v>
      </c>
      <c r="B46" s="82" t="s">
        <v>94</v>
      </c>
      <c r="C46" s="82" t="s">
        <v>95</v>
      </c>
      <c r="D46" s="82" t="s">
        <v>16</v>
      </c>
      <c r="E46" s="82" t="s">
        <v>113</v>
      </c>
      <c r="F46" s="82" t="s">
        <v>114</v>
      </c>
      <c r="G46" s="82" t="s">
        <v>91</v>
      </c>
      <c r="H46" s="84">
        <v>99904689.939999998</v>
      </c>
      <c r="I46" s="126">
        <v>0.20430000000000001</v>
      </c>
      <c r="J46" s="127">
        <f t="shared" si="1"/>
        <v>20410528.154741999</v>
      </c>
    </row>
    <row r="47" spans="1:10" x14ac:dyDescent="0.2">
      <c r="A47" s="82" t="s">
        <v>85</v>
      </c>
      <c r="B47" s="82" t="s">
        <v>94</v>
      </c>
      <c r="C47" s="82" t="s">
        <v>95</v>
      </c>
      <c r="D47" s="82" t="s">
        <v>16</v>
      </c>
      <c r="E47" s="82" t="s">
        <v>115</v>
      </c>
      <c r="F47" s="82" t="s">
        <v>116</v>
      </c>
      <c r="G47" s="82" t="s">
        <v>90</v>
      </c>
      <c r="H47" s="84">
        <v>62452335.799999997</v>
      </c>
      <c r="I47" s="126">
        <v>0.2545</v>
      </c>
      <c r="J47" s="127">
        <f t="shared" si="1"/>
        <v>15894119.461099999</v>
      </c>
    </row>
    <row r="48" spans="1:10" x14ac:dyDescent="0.2">
      <c r="A48" s="82" t="s">
        <v>85</v>
      </c>
      <c r="B48" s="82" t="s">
        <v>94</v>
      </c>
      <c r="C48" s="82" t="s">
        <v>95</v>
      </c>
      <c r="D48" s="82" t="s">
        <v>16</v>
      </c>
      <c r="E48" s="82" t="s">
        <v>115</v>
      </c>
      <c r="F48" s="82" t="s">
        <v>116</v>
      </c>
      <c r="G48" s="82" t="s">
        <v>91</v>
      </c>
      <c r="H48" s="84">
        <v>204567304.10999998</v>
      </c>
      <c r="I48" s="126">
        <v>0.2545</v>
      </c>
      <c r="J48" s="127">
        <f t="shared" si="1"/>
        <v>52062378.895994999</v>
      </c>
    </row>
    <row r="49" spans="1:10" x14ac:dyDescent="0.2">
      <c r="A49" s="82" t="s">
        <v>85</v>
      </c>
      <c r="B49" s="82" t="s">
        <v>94</v>
      </c>
      <c r="C49" s="82" t="s">
        <v>95</v>
      </c>
      <c r="D49" s="82" t="s">
        <v>16</v>
      </c>
      <c r="E49" s="82" t="s">
        <v>117</v>
      </c>
      <c r="F49" s="82" t="s">
        <v>118</v>
      </c>
      <c r="G49" s="82" t="s">
        <v>90</v>
      </c>
      <c r="H49" s="84">
        <v>81238076.310000002</v>
      </c>
      <c r="I49" s="126">
        <v>0.25489999999999996</v>
      </c>
      <c r="J49" s="127">
        <f t="shared" si="1"/>
        <v>20707585.651418999</v>
      </c>
    </row>
    <row r="50" spans="1:10" x14ac:dyDescent="0.2">
      <c r="A50" s="82" t="s">
        <v>85</v>
      </c>
      <c r="B50" s="82" t="s">
        <v>94</v>
      </c>
      <c r="C50" s="82" t="s">
        <v>95</v>
      </c>
      <c r="D50" s="82" t="s">
        <v>16</v>
      </c>
      <c r="E50" s="82" t="s">
        <v>117</v>
      </c>
      <c r="F50" s="82" t="s">
        <v>118</v>
      </c>
      <c r="G50" s="82" t="s">
        <v>91</v>
      </c>
      <c r="H50" s="84">
        <v>210698293.75</v>
      </c>
      <c r="I50" s="126">
        <v>0.25489999999999996</v>
      </c>
      <c r="J50" s="127">
        <f t="shared" si="1"/>
        <v>53706995.076874994</v>
      </c>
    </row>
    <row r="51" spans="1:10" x14ac:dyDescent="0.2">
      <c r="A51" s="82" t="s">
        <v>85</v>
      </c>
      <c r="B51" s="82" t="s">
        <v>96</v>
      </c>
      <c r="C51" s="82" t="s">
        <v>97</v>
      </c>
      <c r="D51" s="82" t="s">
        <v>16</v>
      </c>
      <c r="E51" s="82" t="s">
        <v>105</v>
      </c>
      <c r="F51" s="82" t="s">
        <v>106</v>
      </c>
      <c r="G51" s="82" t="s">
        <v>90</v>
      </c>
      <c r="H51" s="84">
        <v>1593249.36</v>
      </c>
      <c r="I51" s="126">
        <v>0.23980000000000001</v>
      </c>
      <c r="J51" s="127">
        <f t="shared" si="1"/>
        <v>382061.19652800006</v>
      </c>
    </row>
    <row r="52" spans="1:10" x14ac:dyDescent="0.2">
      <c r="A52" s="82" t="s">
        <v>85</v>
      </c>
      <c r="B52" s="82" t="s">
        <v>96</v>
      </c>
      <c r="C52" s="82" t="s">
        <v>97</v>
      </c>
      <c r="D52" s="82" t="s">
        <v>16</v>
      </c>
      <c r="E52" s="82" t="s">
        <v>105</v>
      </c>
      <c r="F52" s="82" t="s">
        <v>106</v>
      </c>
      <c r="G52" s="82" t="s">
        <v>91</v>
      </c>
      <c r="H52" s="84">
        <v>7646675.5300000003</v>
      </c>
      <c r="I52" s="126">
        <v>0.23980000000000001</v>
      </c>
      <c r="J52" s="127">
        <f t="shared" si="1"/>
        <v>1833672.7920940001</v>
      </c>
    </row>
    <row r="53" spans="1:10" x14ac:dyDescent="0.2">
      <c r="A53" s="82" t="s">
        <v>85</v>
      </c>
      <c r="B53" s="82" t="s">
        <v>96</v>
      </c>
      <c r="C53" s="82" t="s">
        <v>97</v>
      </c>
      <c r="D53" s="82" t="s">
        <v>16</v>
      </c>
      <c r="E53" s="82" t="s">
        <v>111</v>
      </c>
      <c r="F53" s="82" t="s">
        <v>112</v>
      </c>
      <c r="G53" s="82" t="s">
        <v>90</v>
      </c>
      <c r="H53" s="84">
        <v>8353429.0899999999</v>
      </c>
      <c r="I53" s="126">
        <v>0.19170000000000001</v>
      </c>
      <c r="J53" s="127">
        <f t="shared" si="1"/>
        <v>1601352.3565530002</v>
      </c>
    </row>
    <row r="54" spans="1:10" x14ac:dyDescent="0.2">
      <c r="A54" s="82" t="s">
        <v>85</v>
      </c>
      <c r="B54" s="82" t="s">
        <v>96</v>
      </c>
      <c r="C54" s="82" t="s">
        <v>97</v>
      </c>
      <c r="D54" s="82" t="s">
        <v>16</v>
      </c>
      <c r="E54" s="82" t="s">
        <v>111</v>
      </c>
      <c r="F54" s="82" t="s">
        <v>112</v>
      </c>
      <c r="G54" s="82" t="s">
        <v>91</v>
      </c>
      <c r="H54" s="84">
        <v>38832420.950000003</v>
      </c>
      <c r="I54" s="126">
        <v>0.19170000000000001</v>
      </c>
      <c r="J54" s="127">
        <f t="shared" si="1"/>
        <v>7444175.0961150005</v>
      </c>
    </row>
    <row r="55" spans="1:10" x14ac:dyDescent="0.2">
      <c r="A55" s="82" t="s">
        <v>85</v>
      </c>
      <c r="B55" s="82" t="s">
        <v>96</v>
      </c>
      <c r="C55" s="82" t="s">
        <v>97</v>
      </c>
      <c r="D55" s="82" t="s">
        <v>16</v>
      </c>
      <c r="E55" s="82" t="s">
        <v>113</v>
      </c>
      <c r="F55" s="82" t="s">
        <v>114</v>
      </c>
      <c r="G55" s="82" t="s">
        <v>90</v>
      </c>
      <c r="H55" s="84">
        <v>8513501.0999999996</v>
      </c>
      <c r="I55" s="126">
        <v>0.21420000000000003</v>
      </c>
      <c r="J55" s="127">
        <f t="shared" si="1"/>
        <v>1823591.9356200001</v>
      </c>
    </row>
    <row r="56" spans="1:10" x14ac:dyDescent="0.2">
      <c r="A56" s="82" t="s">
        <v>85</v>
      </c>
      <c r="B56" s="82" t="s">
        <v>96</v>
      </c>
      <c r="C56" s="82" t="s">
        <v>97</v>
      </c>
      <c r="D56" s="82" t="s">
        <v>16</v>
      </c>
      <c r="E56" s="82" t="s">
        <v>113</v>
      </c>
      <c r="F56" s="82" t="s">
        <v>114</v>
      </c>
      <c r="G56" s="82" t="s">
        <v>91</v>
      </c>
      <c r="H56" s="84">
        <v>51384393.359999999</v>
      </c>
      <c r="I56" s="126">
        <v>0.21420000000000003</v>
      </c>
      <c r="J56" s="127">
        <f t="shared" si="1"/>
        <v>11006537.057712002</v>
      </c>
    </row>
    <row r="57" spans="1:10" x14ac:dyDescent="0.2">
      <c r="A57" s="82" t="s">
        <v>85</v>
      </c>
      <c r="B57" s="82" t="s">
        <v>96</v>
      </c>
      <c r="C57" s="82" t="s">
        <v>97</v>
      </c>
      <c r="D57" s="82" t="s">
        <v>16</v>
      </c>
      <c r="E57" s="82" t="s">
        <v>115</v>
      </c>
      <c r="F57" s="82" t="s">
        <v>116</v>
      </c>
      <c r="G57" s="82" t="s">
        <v>90</v>
      </c>
      <c r="H57" s="84">
        <v>12161582.220000001</v>
      </c>
      <c r="I57" s="126">
        <v>0.23260000000000003</v>
      </c>
      <c r="J57" s="127">
        <f t="shared" si="1"/>
        <v>2828784.0243720007</v>
      </c>
    </row>
    <row r="58" spans="1:10" x14ac:dyDescent="0.2">
      <c r="A58" s="82" t="s">
        <v>85</v>
      </c>
      <c r="B58" s="82" t="s">
        <v>96</v>
      </c>
      <c r="C58" s="82" t="s">
        <v>97</v>
      </c>
      <c r="D58" s="82" t="s">
        <v>16</v>
      </c>
      <c r="E58" s="82" t="s">
        <v>115</v>
      </c>
      <c r="F58" s="82" t="s">
        <v>116</v>
      </c>
      <c r="G58" s="82" t="s">
        <v>91</v>
      </c>
      <c r="H58" s="84">
        <v>32046474.5</v>
      </c>
      <c r="I58" s="126">
        <v>0.23260000000000003</v>
      </c>
      <c r="J58" s="127">
        <f t="shared" si="1"/>
        <v>7454009.968700001</v>
      </c>
    </row>
    <row r="59" spans="1:10" x14ac:dyDescent="0.2">
      <c r="A59" s="82" t="s">
        <v>85</v>
      </c>
      <c r="B59" s="82" t="s">
        <v>96</v>
      </c>
      <c r="C59" s="82" t="s">
        <v>97</v>
      </c>
      <c r="D59" s="82" t="s">
        <v>16</v>
      </c>
      <c r="E59" s="82" t="s">
        <v>117</v>
      </c>
      <c r="F59" s="82" t="s">
        <v>118</v>
      </c>
      <c r="G59" s="82" t="s">
        <v>90</v>
      </c>
      <c r="H59" s="84">
        <v>11663603.66</v>
      </c>
      <c r="I59" s="126">
        <v>0.22</v>
      </c>
      <c r="J59" s="127">
        <f t="shared" si="1"/>
        <v>2565992.8051999998</v>
      </c>
    </row>
    <row r="60" spans="1:10" x14ac:dyDescent="0.2">
      <c r="A60" s="82" t="s">
        <v>85</v>
      </c>
      <c r="B60" s="82" t="s">
        <v>96</v>
      </c>
      <c r="C60" s="82" t="s">
        <v>97</v>
      </c>
      <c r="D60" s="82" t="s">
        <v>16</v>
      </c>
      <c r="E60" s="82" t="s">
        <v>117</v>
      </c>
      <c r="F60" s="82" t="s">
        <v>118</v>
      </c>
      <c r="G60" s="82" t="s">
        <v>91</v>
      </c>
      <c r="H60" s="84">
        <v>33977627.090000004</v>
      </c>
      <c r="I60" s="126">
        <v>0.22</v>
      </c>
      <c r="J60" s="127">
        <f t="shared" si="1"/>
        <v>7475077.9598000012</v>
      </c>
    </row>
    <row r="61" spans="1:10" x14ac:dyDescent="0.2">
      <c r="A61" s="82" t="s">
        <v>85</v>
      </c>
      <c r="B61" s="82" t="s">
        <v>98</v>
      </c>
      <c r="C61" s="82" t="s">
        <v>99</v>
      </c>
      <c r="D61" s="82" t="s">
        <v>16</v>
      </c>
      <c r="E61" s="82" t="s">
        <v>105</v>
      </c>
      <c r="F61" s="82" t="s">
        <v>106</v>
      </c>
      <c r="G61" s="82" t="s">
        <v>90</v>
      </c>
      <c r="H61" s="84">
        <v>10008609.340000002</v>
      </c>
      <c r="I61" s="126">
        <v>0.22690000000000002</v>
      </c>
      <c r="J61" s="127">
        <f t="shared" si="1"/>
        <v>2270953.4592460007</v>
      </c>
    </row>
    <row r="62" spans="1:10" x14ac:dyDescent="0.2">
      <c r="A62" s="82" t="s">
        <v>85</v>
      </c>
      <c r="B62" s="82" t="s">
        <v>98</v>
      </c>
      <c r="C62" s="82" t="s">
        <v>99</v>
      </c>
      <c r="D62" s="82" t="s">
        <v>16</v>
      </c>
      <c r="E62" s="82" t="s">
        <v>105</v>
      </c>
      <c r="F62" s="82" t="s">
        <v>106</v>
      </c>
      <c r="G62" s="82" t="s">
        <v>91</v>
      </c>
      <c r="H62" s="84">
        <v>6150493.9000000004</v>
      </c>
      <c r="I62" s="126">
        <v>0.22690000000000002</v>
      </c>
      <c r="J62" s="127">
        <f t="shared" si="1"/>
        <v>1395547.0659100001</v>
      </c>
    </row>
    <row r="63" spans="1:10" x14ac:dyDescent="0.2">
      <c r="A63" s="82" t="s">
        <v>85</v>
      </c>
      <c r="B63" s="82" t="s">
        <v>98</v>
      </c>
      <c r="C63" s="82" t="s">
        <v>99</v>
      </c>
      <c r="D63" s="82" t="s">
        <v>16</v>
      </c>
      <c r="E63" s="82" t="s">
        <v>111</v>
      </c>
      <c r="F63" s="82" t="s">
        <v>112</v>
      </c>
      <c r="G63" s="82" t="s">
        <v>90</v>
      </c>
      <c r="H63" s="84">
        <v>9394694.0800000001</v>
      </c>
      <c r="I63" s="126">
        <v>0.15770000000000001</v>
      </c>
      <c r="J63" s="127">
        <f t="shared" si="1"/>
        <v>1481543.256416</v>
      </c>
    </row>
    <row r="64" spans="1:10" x14ac:dyDescent="0.2">
      <c r="A64" s="82" t="s">
        <v>85</v>
      </c>
      <c r="B64" s="82" t="s">
        <v>98</v>
      </c>
      <c r="C64" s="82" t="s">
        <v>99</v>
      </c>
      <c r="D64" s="82" t="s">
        <v>16</v>
      </c>
      <c r="E64" s="82" t="s">
        <v>111</v>
      </c>
      <c r="F64" s="82" t="s">
        <v>112</v>
      </c>
      <c r="G64" s="82" t="s">
        <v>91</v>
      </c>
      <c r="H64" s="84">
        <v>1374292</v>
      </c>
      <c r="I64" s="126">
        <v>0.15770000000000001</v>
      </c>
      <c r="J64" s="127">
        <f t="shared" si="1"/>
        <v>216725.84840000002</v>
      </c>
    </row>
    <row r="65" spans="1:10" x14ac:dyDescent="0.2">
      <c r="A65" s="82" t="s">
        <v>85</v>
      </c>
      <c r="B65" s="82" t="s">
        <v>98</v>
      </c>
      <c r="C65" s="82" t="s">
        <v>99</v>
      </c>
      <c r="D65" s="82" t="s">
        <v>16</v>
      </c>
      <c r="E65" s="82" t="s">
        <v>113</v>
      </c>
      <c r="F65" s="82" t="s">
        <v>114</v>
      </c>
      <c r="G65" s="82" t="s">
        <v>90</v>
      </c>
      <c r="H65" s="84">
        <v>8034276.04</v>
      </c>
      <c r="I65" s="126">
        <v>0.17</v>
      </c>
      <c r="J65" s="127">
        <f t="shared" si="1"/>
        <v>1365826.9268</v>
      </c>
    </row>
    <row r="66" spans="1:10" x14ac:dyDescent="0.2">
      <c r="A66" s="82" t="s">
        <v>85</v>
      </c>
      <c r="B66" s="82" t="s">
        <v>98</v>
      </c>
      <c r="C66" s="82" t="s">
        <v>99</v>
      </c>
      <c r="D66" s="82" t="s">
        <v>16</v>
      </c>
      <c r="E66" s="82" t="s">
        <v>113</v>
      </c>
      <c r="F66" s="82" t="s">
        <v>114</v>
      </c>
      <c r="G66" s="82" t="s">
        <v>91</v>
      </c>
      <c r="H66" s="84">
        <v>1304018.21</v>
      </c>
      <c r="I66" s="126">
        <v>0.17</v>
      </c>
      <c r="J66" s="127">
        <f t="shared" si="1"/>
        <v>221683.09570000001</v>
      </c>
    </row>
    <row r="67" spans="1:10" x14ac:dyDescent="0.2">
      <c r="A67" s="82" t="s">
        <v>85</v>
      </c>
      <c r="B67" s="82" t="s">
        <v>98</v>
      </c>
      <c r="C67" s="82" t="s">
        <v>99</v>
      </c>
      <c r="D67" s="82" t="s">
        <v>16</v>
      </c>
      <c r="E67" s="82" t="s">
        <v>115</v>
      </c>
      <c r="F67" s="82" t="s">
        <v>116</v>
      </c>
      <c r="G67" s="82" t="s">
        <v>90</v>
      </c>
      <c r="H67" s="84">
        <v>6471348.0800000001</v>
      </c>
      <c r="I67" s="126">
        <v>0.22399999999999998</v>
      </c>
      <c r="J67" s="127">
        <f t="shared" si="1"/>
        <v>1449581.9699199998</v>
      </c>
    </row>
    <row r="68" spans="1:10" x14ac:dyDescent="0.2">
      <c r="A68" s="82" t="s">
        <v>85</v>
      </c>
      <c r="B68" s="82" t="s">
        <v>98</v>
      </c>
      <c r="C68" s="82" t="s">
        <v>99</v>
      </c>
      <c r="D68" s="82" t="s">
        <v>16</v>
      </c>
      <c r="E68" s="82" t="s">
        <v>115</v>
      </c>
      <c r="F68" s="82" t="s">
        <v>116</v>
      </c>
      <c r="G68" s="82" t="s">
        <v>91</v>
      </c>
      <c r="H68" s="84">
        <v>1362010.08</v>
      </c>
      <c r="I68" s="126">
        <v>0.22399999999999998</v>
      </c>
      <c r="J68" s="127">
        <f t="shared" si="1"/>
        <v>305090.25792</v>
      </c>
    </row>
    <row r="69" spans="1:10" x14ac:dyDescent="0.2">
      <c r="A69" s="82" t="s">
        <v>85</v>
      </c>
      <c r="B69" s="82" t="s">
        <v>98</v>
      </c>
      <c r="C69" s="82" t="s">
        <v>99</v>
      </c>
      <c r="D69" s="82" t="s">
        <v>16</v>
      </c>
      <c r="E69" s="82" t="s">
        <v>117</v>
      </c>
      <c r="F69" s="82" t="s">
        <v>118</v>
      </c>
      <c r="G69" s="82" t="s">
        <v>90</v>
      </c>
      <c r="H69" s="84">
        <v>15525192.83</v>
      </c>
      <c r="I69" s="126">
        <v>0.1963</v>
      </c>
      <c r="J69" s="127">
        <f t="shared" si="1"/>
        <v>3047595.352529</v>
      </c>
    </row>
    <row r="70" spans="1:10" x14ac:dyDescent="0.2">
      <c r="A70" s="82" t="s">
        <v>85</v>
      </c>
      <c r="B70" s="82" t="s">
        <v>98</v>
      </c>
      <c r="C70" s="82" t="s">
        <v>99</v>
      </c>
      <c r="D70" s="82" t="s">
        <v>16</v>
      </c>
      <c r="E70" s="82" t="s">
        <v>117</v>
      </c>
      <c r="F70" s="82" t="s">
        <v>118</v>
      </c>
      <c r="G70" s="82" t="s">
        <v>91</v>
      </c>
      <c r="H70" s="84">
        <v>1256484.94</v>
      </c>
      <c r="I70" s="126">
        <v>0.1963</v>
      </c>
      <c r="J70" s="127">
        <f t="shared" si="1"/>
        <v>246647.99372199998</v>
      </c>
    </row>
    <row r="71" spans="1:10" x14ac:dyDescent="0.2">
      <c r="A71" s="82" t="s">
        <v>85</v>
      </c>
      <c r="B71" s="82" t="s">
        <v>119</v>
      </c>
      <c r="C71" s="82" t="s">
        <v>120</v>
      </c>
      <c r="D71" s="82" t="s">
        <v>16</v>
      </c>
      <c r="E71" s="82" t="s">
        <v>105</v>
      </c>
      <c r="F71" s="82" t="s">
        <v>106</v>
      </c>
      <c r="G71" s="82" t="s">
        <v>90</v>
      </c>
      <c r="H71" s="84">
        <v>49138</v>
      </c>
      <c r="I71" s="126">
        <v>0.22690000000000002</v>
      </c>
      <c r="J71" s="127">
        <f t="shared" si="1"/>
        <v>11149.412200000001</v>
      </c>
    </row>
    <row r="72" spans="1:10" x14ac:dyDescent="0.2">
      <c r="A72" s="82" t="s">
        <v>85</v>
      </c>
      <c r="B72" s="82" t="s">
        <v>100</v>
      </c>
      <c r="C72" s="82" t="s">
        <v>101</v>
      </c>
      <c r="D72" s="82" t="s">
        <v>16</v>
      </c>
      <c r="E72" s="82" t="s">
        <v>105</v>
      </c>
      <c r="F72" s="82" t="s">
        <v>106</v>
      </c>
      <c r="G72" s="82" t="s">
        <v>90</v>
      </c>
      <c r="H72" s="84">
        <v>288097.84999999998</v>
      </c>
      <c r="I72" s="126">
        <v>0.27550000000000002</v>
      </c>
      <c r="J72" s="127">
        <f t="shared" si="1"/>
        <v>79370.957674999998</v>
      </c>
    </row>
    <row r="73" spans="1:10" x14ac:dyDescent="0.2">
      <c r="A73" s="82" t="s">
        <v>85</v>
      </c>
      <c r="B73" s="82" t="s">
        <v>100</v>
      </c>
      <c r="C73" s="82" t="s">
        <v>101</v>
      </c>
      <c r="D73" s="82" t="s">
        <v>16</v>
      </c>
      <c r="E73" s="82" t="s">
        <v>105</v>
      </c>
      <c r="F73" s="82" t="s">
        <v>106</v>
      </c>
      <c r="G73" s="82" t="s">
        <v>91</v>
      </c>
      <c r="H73" s="84">
        <v>2913501.72</v>
      </c>
      <c r="I73" s="126">
        <v>0.27550000000000002</v>
      </c>
      <c r="J73" s="127">
        <f t="shared" si="1"/>
        <v>802669.72386000014</v>
      </c>
    </row>
    <row r="74" spans="1:10" x14ac:dyDescent="0.2">
      <c r="A74" s="82" t="s">
        <v>85</v>
      </c>
      <c r="B74" s="82" t="s">
        <v>100</v>
      </c>
      <c r="C74" s="82" t="s">
        <v>101</v>
      </c>
      <c r="D74" s="82" t="s">
        <v>16</v>
      </c>
      <c r="E74" s="82" t="s">
        <v>111</v>
      </c>
      <c r="F74" s="82" t="s">
        <v>112</v>
      </c>
      <c r="G74" s="82" t="s">
        <v>90</v>
      </c>
      <c r="H74" s="84">
        <v>304204</v>
      </c>
      <c r="I74" s="126">
        <v>0.15570000000000001</v>
      </c>
      <c r="J74" s="127">
        <f t="shared" si="1"/>
        <v>47364.5628</v>
      </c>
    </row>
    <row r="75" spans="1:10" x14ac:dyDescent="0.2">
      <c r="A75" s="82" t="s">
        <v>85</v>
      </c>
      <c r="B75" s="82" t="s">
        <v>100</v>
      </c>
      <c r="C75" s="82" t="s">
        <v>101</v>
      </c>
      <c r="D75" s="82" t="s">
        <v>16</v>
      </c>
      <c r="E75" s="82" t="s">
        <v>111</v>
      </c>
      <c r="F75" s="82" t="s">
        <v>112</v>
      </c>
      <c r="G75" s="82" t="s">
        <v>91</v>
      </c>
      <c r="H75" s="84">
        <v>9523.0999999999985</v>
      </c>
      <c r="I75" s="126">
        <v>0.15570000000000001</v>
      </c>
      <c r="J75" s="127">
        <f t="shared" si="1"/>
        <v>1482.7466699999998</v>
      </c>
    </row>
    <row r="76" spans="1:10" x14ac:dyDescent="0.2">
      <c r="A76" s="82" t="s">
        <v>85</v>
      </c>
      <c r="B76" s="82" t="s">
        <v>100</v>
      </c>
      <c r="C76" s="82" t="s">
        <v>101</v>
      </c>
      <c r="D76" s="82" t="s">
        <v>16</v>
      </c>
      <c r="E76" s="82" t="s">
        <v>113</v>
      </c>
      <c r="F76" s="82" t="s">
        <v>114</v>
      </c>
      <c r="G76" s="82" t="s">
        <v>90</v>
      </c>
      <c r="H76" s="84">
        <v>188959</v>
      </c>
      <c r="I76" s="126">
        <v>0.1736</v>
      </c>
      <c r="J76" s="127">
        <f t="shared" si="1"/>
        <v>32803.282400000004</v>
      </c>
    </row>
    <row r="77" spans="1:10" x14ac:dyDescent="0.2">
      <c r="A77" s="82" t="s">
        <v>85</v>
      </c>
      <c r="B77" s="82" t="s">
        <v>100</v>
      </c>
      <c r="C77" s="82" t="s">
        <v>101</v>
      </c>
      <c r="D77" s="82" t="s">
        <v>16</v>
      </c>
      <c r="E77" s="82" t="s">
        <v>113</v>
      </c>
      <c r="F77" s="82" t="s">
        <v>114</v>
      </c>
      <c r="G77" s="82" t="s">
        <v>91</v>
      </c>
      <c r="H77" s="84">
        <v>9523.09</v>
      </c>
      <c r="I77" s="126">
        <v>0.1736</v>
      </c>
      <c r="J77" s="127">
        <f t="shared" si="1"/>
        <v>1653.2084240000002</v>
      </c>
    </row>
    <row r="78" spans="1:10" x14ac:dyDescent="0.2">
      <c r="A78" s="82" t="s">
        <v>85</v>
      </c>
      <c r="B78" s="82" t="s">
        <v>100</v>
      </c>
      <c r="C78" s="82" t="s">
        <v>101</v>
      </c>
      <c r="D78" s="82" t="s">
        <v>16</v>
      </c>
      <c r="E78" s="82" t="s">
        <v>115</v>
      </c>
      <c r="F78" s="82" t="s">
        <v>116</v>
      </c>
      <c r="G78" s="82" t="s">
        <v>90</v>
      </c>
      <c r="H78" s="84">
        <v>182962</v>
      </c>
      <c r="I78" s="126">
        <v>0.21199999999999999</v>
      </c>
      <c r="J78" s="127">
        <f t="shared" si="1"/>
        <v>38787.943999999996</v>
      </c>
    </row>
    <row r="79" spans="1:10" x14ac:dyDescent="0.2">
      <c r="A79" s="82" t="s">
        <v>85</v>
      </c>
      <c r="B79" s="82" t="s">
        <v>100</v>
      </c>
      <c r="C79" s="82" t="s">
        <v>101</v>
      </c>
      <c r="D79" s="82" t="s">
        <v>16</v>
      </c>
      <c r="E79" s="82" t="s">
        <v>115</v>
      </c>
      <c r="F79" s="82" t="s">
        <v>116</v>
      </c>
      <c r="G79" s="82" t="s">
        <v>91</v>
      </c>
      <c r="H79" s="84">
        <v>9523.09</v>
      </c>
      <c r="I79" s="126">
        <v>0.21199999999999999</v>
      </c>
      <c r="J79" s="127">
        <f t="shared" si="1"/>
        <v>2018.89508</v>
      </c>
    </row>
    <row r="80" spans="1:10" x14ac:dyDescent="0.2">
      <c r="A80" s="82" t="s">
        <v>85</v>
      </c>
      <c r="B80" s="82" t="s">
        <v>100</v>
      </c>
      <c r="C80" s="82" t="s">
        <v>101</v>
      </c>
      <c r="D80" s="82" t="s">
        <v>16</v>
      </c>
      <c r="E80" s="82" t="s">
        <v>117</v>
      </c>
      <c r="F80" s="82" t="s">
        <v>118</v>
      </c>
      <c r="G80" s="82" t="s">
        <v>90</v>
      </c>
      <c r="H80" s="84">
        <v>1204233</v>
      </c>
      <c r="I80" s="126">
        <v>0.2</v>
      </c>
      <c r="J80" s="127">
        <f t="shared" si="1"/>
        <v>240846.6</v>
      </c>
    </row>
    <row r="81" spans="1:10" x14ac:dyDescent="0.2">
      <c r="A81" s="82" t="s">
        <v>85</v>
      </c>
      <c r="B81" s="82" t="s">
        <v>100</v>
      </c>
      <c r="C81" s="82" t="s">
        <v>101</v>
      </c>
      <c r="D81" s="82" t="s">
        <v>16</v>
      </c>
      <c r="E81" s="82" t="s">
        <v>117</v>
      </c>
      <c r="F81" s="82" t="s">
        <v>118</v>
      </c>
      <c r="G81" s="82" t="s">
        <v>91</v>
      </c>
      <c r="H81" s="84">
        <v>44316.58</v>
      </c>
      <c r="I81" s="126">
        <v>0.2</v>
      </c>
      <c r="J81" s="127">
        <f t="shared" si="1"/>
        <v>8863.3160000000007</v>
      </c>
    </row>
    <row r="82" spans="1:10" x14ac:dyDescent="0.2">
      <c r="H82" s="128">
        <f>SUM(H26:H81)</f>
        <v>1423832928.339999</v>
      </c>
      <c r="J82" s="128">
        <f>SUM(J26:J81)</f>
        <v>321039385.57449198</v>
      </c>
    </row>
    <row r="84" spans="1:10" x14ac:dyDescent="0.2">
      <c r="H84" s="85" t="s">
        <v>121</v>
      </c>
      <c r="I84" s="129">
        <f>J82/H82</f>
        <v>0.22547546076826688</v>
      </c>
      <c r="J84" s="124" t="s">
        <v>104</v>
      </c>
    </row>
  </sheetData>
  <pageMargins left="0.7" right="0.7" top="0.75" bottom="0.75" header="0.3" footer="0.3"/>
  <pageSetup scale="48" orientation="landscape" horizontalDpi="300" verticalDpi="300" r:id="rId1"/>
  <headerFooter>
    <oddFooter>&amp;C&amp;"Arial,Regular"&amp;10Page 6.4.3</oddFooter>
  </headerFooter>
  <ignoredErrors>
    <ignoredError sqref="A8:B8 E8 G8 B9 G9 E9 A10:J84 A9 F9 H9:J9 C9:D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762D89-327E-480F-A56E-31990977B551}"/>
</file>

<file path=customXml/itemProps2.xml><?xml version="1.0" encoding="utf-8"?>
<ds:datastoreItem xmlns:ds="http://schemas.openxmlformats.org/officeDocument/2006/customXml" ds:itemID="{436BFFEC-1525-4559-A42A-6C78DEEDEEED}"/>
</file>

<file path=customXml/itemProps3.xml><?xml version="1.0" encoding="utf-8"?>
<ds:datastoreItem xmlns:ds="http://schemas.openxmlformats.org/officeDocument/2006/customXml" ds:itemID="{962ED54E-77DD-4DA9-B785-13F84D06F6DC}"/>
</file>

<file path=customXml/itemProps4.xml><?xml version="1.0" encoding="utf-8"?>
<ds:datastoreItem xmlns:ds="http://schemas.openxmlformats.org/officeDocument/2006/customXml" ds:itemID="{95956EF0-05FA-4B8B-BF79-E024A1564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Page 6.4</vt:lpstr>
      <vt:lpstr>Page 6.4.1</vt:lpstr>
      <vt:lpstr>Page 6.4.2</vt:lpstr>
      <vt:lpstr>Page 6.4.3</vt:lpstr>
      <vt:lpstr>'Page 6.4'!Print_Area</vt:lpstr>
      <vt:lpstr>'Page 6.4.3'!Print_Area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2020-03-26T00:03:00Z</dcterms:created>
  <dcterms:modified xsi:type="dcterms:W3CDTF">2020-03-30T15:47:40Z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