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ustomProperty17.bin" ContentType="application/vnd.openxmlformats-officedocument.spreadsheetml.customProperty"/>
  <Override PartName="/xl/customProperty3.bin" ContentType="application/vnd.openxmlformats-officedocument.spreadsheetml.customProperty"/>
  <Override PartName="/xl/comments12.xml" ContentType="application/vnd.openxmlformats-officedocument.spreadsheetml.comments+xml"/>
  <Override PartName="/xl/comments11.xml" ContentType="application/vnd.openxmlformats-officedocument.spreadsheetml.comments+xml"/>
  <Override PartName="/xl/customProperty16.bin" ContentType="application/vnd.openxmlformats-officedocument.spreadsheetml.customProperty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0.xml" ContentType="application/vnd.openxmlformats-officedocument.spreadsheetml.comments+xml"/>
  <Override PartName="/xl/customProperty7.bin" ContentType="application/vnd.openxmlformats-officedocument.spreadsheetml.customProperty"/>
  <Override PartName="/xl/customProperty10.bin" ContentType="application/vnd.openxmlformats-officedocument.spreadsheetml.customProperty"/>
  <Override PartName="/xl/comments5.xml" ContentType="application/vnd.openxmlformats-officedocument.spreadsheetml.comments+xml"/>
  <Override PartName="/xl/customProperty11.bin" ContentType="application/vnd.openxmlformats-officedocument.spreadsheetml.customProperty"/>
  <Override PartName="/xl/comments4.xml" ContentType="application/vnd.openxmlformats-officedocument.spreadsheetml.comments+xml"/>
  <Override PartName="/xl/comments1.xml" ContentType="application/vnd.openxmlformats-officedocument.spreadsheetml.comments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omments3.xml" ContentType="application/vnd.openxmlformats-officedocument.spreadsheetml.comments+xml"/>
  <Override PartName="/xl/customProperty6.bin" ContentType="application/vnd.openxmlformats-officedocument.spreadsheetml.customProperty"/>
  <Override PartName="/xl/comments6.xml" ContentType="application/vnd.openxmlformats-officedocument.spreadsheetml.comments+xml"/>
  <Override PartName="/xl/customProperty14.bin" ContentType="application/vnd.openxmlformats-officedocument.spreadsheetml.customProperty"/>
  <Override PartName="/xl/customProperty4.bin" ContentType="application/vnd.openxmlformats-officedocument.spreadsheetml.customProperty"/>
  <Override PartName="/xl/comments9.xml" ContentType="application/vnd.openxmlformats-officedocument.spreadsheetml.comments+xml"/>
  <Override PartName="/xl/customProperty15.bin" ContentType="application/vnd.openxmlformats-officedocument.spreadsheetml.customProperty"/>
  <Override PartName="/xl/comments8.xml" ContentType="application/vnd.openxmlformats-officedocument.spreadsheetml.comments+xml"/>
  <Override PartName="/xl/customProperty5.bin" ContentType="application/vnd.openxmlformats-officedocument.spreadsheetml.customProperty"/>
  <Override PartName="/xl/customProperty12.bin" ContentType="application/vnd.openxmlformats-officedocument.spreadsheetml.customProperty"/>
  <Override PartName="/xl/comments7.xml" ContentType="application/vnd.openxmlformats-officedocument.spreadsheetml.comments+xml"/>
  <Override PartName="/xl/customProperty1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0" yWindow="150" windowWidth="20100" windowHeight="9150" tabRatio="877"/>
  </bookViews>
  <sheets>
    <sheet name="3.11E" sheetId="1" r:id="rId1"/>
    <sheet name="3.11G" sheetId="2" r:id="rId2"/>
    <sheet name="SAP Int. Cust" sheetId="60" r:id="rId3"/>
    <sheet name="PO Summary" sheetId="47" r:id="rId4"/>
    <sheet name="Support=&gt;" sheetId="61" r:id="rId5"/>
    <sheet name="AR 01.2022" sheetId="48" r:id="rId6"/>
    <sheet name="AR 02.2022" sheetId="49" r:id="rId7"/>
    <sheet name="AR 03.2022" sheetId="50" r:id="rId8"/>
    <sheet name="AR 04.2022" sheetId="51" r:id="rId9"/>
    <sheet name=" AR 05.2022" sheetId="52" r:id="rId10"/>
    <sheet name="AR 06.2022" sheetId="53" r:id="rId11"/>
    <sheet name="AR 07.2022" sheetId="54" r:id="rId12"/>
    <sheet name=" AR 08.2022" sheetId="55" r:id="rId13"/>
    <sheet name="AR 09.2022" sheetId="56" r:id="rId14"/>
    <sheet name="AR 10.2022" sheetId="57" r:id="rId15"/>
    <sheet name="AR 11.2022" sheetId="58" r:id="rId16"/>
    <sheet name="AR 12.2022" sheetId="59" r:id="rId17"/>
  </sheets>
  <definedNames>
    <definedName name="SAPPO_AR_Post_Conversion" localSheetId="9">' AR 05.2022'!$A$13:$D$18</definedName>
    <definedName name="SAPPO_AR_Post_Conversion" localSheetId="12">' AR 08.2022'!$A$13:$D$18</definedName>
    <definedName name="SAPPO_AR_Post_Conversion" localSheetId="5">'AR 01.2022'!$A$13:$D$18</definedName>
    <definedName name="SAPPO_AR_Post_Conversion" localSheetId="7">'AR 03.2022'!$A$13:$D$18</definedName>
    <definedName name="SAPPO_AR_Post_Conversion" localSheetId="8">'AR 04.2022'!$A$13:$D$18</definedName>
    <definedName name="SAPPO_AR_Post_Conversion" localSheetId="10">'AR 06.2022'!$A$13:$D$18</definedName>
    <definedName name="SAPPO_AR_Post_Conversion" localSheetId="11">'AR 07.2022'!$A$13:$D$18</definedName>
    <definedName name="SAPPO_AR_Post_Conversion" localSheetId="13">'AR 09.2022'!$A$13:$D$18</definedName>
    <definedName name="SAPPO_AR_Post_Conversion" localSheetId="14">'AR 10.2022'!$A$13:$D$18</definedName>
    <definedName name="SAPPO_AR_Post_Conversion" localSheetId="15">'AR 11.2022'!$A$13:$D$18</definedName>
    <definedName name="SAPPO_AR_Post_Conversion" localSheetId="16">'AR 12.2022'!$A$13:$D$18</definedName>
    <definedName name="SAPPO_AR_Pre_Conversion" localSheetId="9">' AR 05.2022'!$A$4:$D$9</definedName>
    <definedName name="SAPPO_AR_Pre_Conversion" localSheetId="12">' AR 08.2022'!$A$4:$D$9</definedName>
    <definedName name="SAPPO_AR_Pre_Conversion" localSheetId="5">'AR 01.2022'!$A$4:$D$9</definedName>
    <definedName name="SAPPO_AR_Pre_Conversion" localSheetId="7">'AR 03.2022'!$A$4:$D$9</definedName>
    <definedName name="SAPPO_AR_Pre_Conversion" localSheetId="8">'AR 04.2022'!$A$4:$D$9</definedName>
    <definedName name="SAPPO_AR_Pre_Conversion" localSheetId="10">'AR 06.2022'!$A$4:$D$9</definedName>
    <definedName name="SAPPO_AR_Pre_Conversion" localSheetId="11">'AR 07.2022'!$A$4:$D$9</definedName>
    <definedName name="SAPPO_AR_Pre_Conversion" localSheetId="13">'AR 09.2022'!$A$4:$D$9</definedName>
    <definedName name="SAPPO_AR_Pre_Conversion" localSheetId="14">'AR 10.2022'!$A$4:$D$9</definedName>
    <definedName name="SAPPO_AR_Pre_Conversion" localSheetId="15">'AR 11.2022'!$A$4:$D$9</definedName>
    <definedName name="SAPPO_AR_Pre_Conversion" localSheetId="16">'AR 12.2022'!$A$4:$D$9</definedName>
  </definedNames>
  <calcPr calcId="162913" concurrentManualCount="8"/>
</workbook>
</file>

<file path=xl/calcChain.xml><?xml version="1.0" encoding="utf-8"?>
<calcChain xmlns="http://schemas.openxmlformats.org/spreadsheetml/2006/main">
  <c r="D25" i="60" l="1"/>
  <c r="D24" i="60"/>
  <c r="D26" i="60" s="1"/>
  <c r="D19" i="60"/>
  <c r="E25" i="60" l="1"/>
  <c r="D12" i="2" s="1"/>
  <c r="E24" i="60"/>
  <c r="E26" i="60" l="1"/>
  <c r="E27" i="60" s="1"/>
  <c r="D11" i="1"/>
  <c r="J15" i="47" l="1"/>
  <c r="I15" i="47"/>
  <c r="H15" i="47"/>
  <c r="I13" i="47"/>
  <c r="H13" i="47"/>
  <c r="I12" i="47"/>
  <c r="H12" i="47"/>
  <c r="I11" i="47"/>
  <c r="H11" i="47"/>
  <c r="J11" i="47" s="1"/>
  <c r="I10" i="47"/>
  <c r="H10" i="47"/>
  <c r="J10" i="47" s="1"/>
  <c r="I9" i="47"/>
  <c r="H9" i="47"/>
  <c r="I8" i="47"/>
  <c r="H8" i="47"/>
  <c r="I7" i="47"/>
  <c r="H7" i="47"/>
  <c r="J7" i="47" s="1"/>
  <c r="I6" i="47"/>
  <c r="H6" i="47"/>
  <c r="J6" i="47" s="1"/>
  <c r="I5" i="47"/>
  <c r="H5" i="47"/>
  <c r="I4" i="47"/>
  <c r="H4" i="47"/>
  <c r="I3" i="47"/>
  <c r="J3" i="47" s="1"/>
  <c r="H3" i="47"/>
  <c r="H2" i="47"/>
  <c r="I2" i="47"/>
  <c r="J13" i="47"/>
  <c r="J12" i="47"/>
  <c r="J9" i="47"/>
  <c r="J8" i="47"/>
  <c r="J5" i="47"/>
  <c r="J4" i="47"/>
  <c r="J2" i="47"/>
  <c r="F15" i="47"/>
  <c r="D15" i="47"/>
  <c r="B15" i="47"/>
  <c r="C15" i="47"/>
  <c r="D21" i="59"/>
  <c r="E16" i="59"/>
  <c r="E24" i="59" s="1"/>
  <c r="D13" i="47" s="1"/>
  <c r="J15" i="59"/>
  <c r="E15" i="59"/>
  <c r="D11" i="59"/>
  <c r="E8" i="59"/>
  <c r="E7" i="59"/>
  <c r="E6" i="59"/>
  <c r="E23" i="59" s="1"/>
  <c r="D21" i="58"/>
  <c r="E16" i="58"/>
  <c r="J15" i="58"/>
  <c r="E15" i="58"/>
  <c r="E17" i="58" s="1"/>
  <c r="D11" i="58"/>
  <c r="E7" i="58"/>
  <c r="E24" i="58" s="1"/>
  <c r="D12" i="47" s="1"/>
  <c r="E6" i="58"/>
  <c r="E23" i="58" s="1"/>
  <c r="D21" i="57"/>
  <c r="E16" i="57"/>
  <c r="J15" i="57"/>
  <c r="E15" i="57"/>
  <c r="E17" i="57" s="1"/>
  <c r="D11" i="57"/>
  <c r="E7" i="57"/>
  <c r="E24" i="57" s="1"/>
  <c r="D11" i="47" s="1"/>
  <c r="E6" i="57"/>
  <c r="E8" i="57" s="1"/>
  <c r="E24" i="56"/>
  <c r="D10" i="47" s="1"/>
  <c r="D21" i="56"/>
  <c r="E16" i="56"/>
  <c r="J15" i="56"/>
  <c r="E15" i="56"/>
  <c r="E17" i="56" s="1"/>
  <c r="D11" i="56"/>
  <c r="E7" i="56"/>
  <c r="E6" i="56"/>
  <c r="E8" i="56" s="1"/>
  <c r="E24" i="55"/>
  <c r="D21" i="55"/>
  <c r="E17" i="55"/>
  <c r="E16" i="55"/>
  <c r="J15" i="55"/>
  <c r="E15" i="55"/>
  <c r="D11" i="55"/>
  <c r="E8" i="55"/>
  <c r="E7" i="55"/>
  <c r="E6" i="55"/>
  <c r="E23" i="55" s="1"/>
  <c r="E24" i="54"/>
  <c r="D8" i="47" s="1"/>
  <c r="D21" i="54"/>
  <c r="E16" i="54"/>
  <c r="J15" i="54"/>
  <c r="E15" i="54"/>
  <c r="E17" i="54" s="1"/>
  <c r="D11" i="54"/>
  <c r="E8" i="54"/>
  <c r="E7" i="54"/>
  <c r="E6" i="54"/>
  <c r="E23" i="54" s="1"/>
  <c r="E23" i="53"/>
  <c r="D21" i="53"/>
  <c r="E17" i="53"/>
  <c r="E16" i="53"/>
  <c r="J15" i="53"/>
  <c r="E15" i="53"/>
  <c r="D11" i="53"/>
  <c r="E7" i="53"/>
  <c r="E24" i="53" s="1"/>
  <c r="D7" i="47" s="1"/>
  <c r="E6" i="53"/>
  <c r="E8" i="53" s="1"/>
  <c r="D21" i="52"/>
  <c r="E16" i="52"/>
  <c r="J15" i="52"/>
  <c r="E15" i="52"/>
  <c r="E17" i="52" s="1"/>
  <c r="D11" i="52"/>
  <c r="E7" i="52"/>
  <c r="E24" i="52" s="1"/>
  <c r="D6" i="47" s="1"/>
  <c r="E6" i="52"/>
  <c r="E23" i="51"/>
  <c r="D21" i="51"/>
  <c r="E16" i="51"/>
  <c r="E17" i="51" s="1"/>
  <c r="J15" i="51"/>
  <c r="E15" i="51"/>
  <c r="D11" i="51"/>
  <c r="E7" i="51"/>
  <c r="E24" i="51" s="1"/>
  <c r="D5" i="47" s="1"/>
  <c r="E6" i="51"/>
  <c r="D21" i="50"/>
  <c r="E16" i="50"/>
  <c r="J15" i="50"/>
  <c r="E15" i="50"/>
  <c r="E17" i="50" s="1"/>
  <c r="D11" i="50"/>
  <c r="E7" i="50"/>
  <c r="E24" i="50" s="1"/>
  <c r="D4" i="47" s="1"/>
  <c r="E6" i="50"/>
  <c r="E23" i="50" s="1"/>
  <c r="D21" i="49"/>
  <c r="E16" i="49"/>
  <c r="J15" i="49"/>
  <c r="E15" i="49"/>
  <c r="E17" i="49" s="1"/>
  <c r="D11" i="49"/>
  <c r="E7" i="49"/>
  <c r="E24" i="49" s="1"/>
  <c r="D3" i="47" s="1"/>
  <c r="E6" i="49"/>
  <c r="E8" i="49" s="1"/>
  <c r="E24" i="48"/>
  <c r="D2" i="47" s="1"/>
  <c r="D21" i="48"/>
  <c r="E16" i="48"/>
  <c r="J15" i="48"/>
  <c r="E15" i="48"/>
  <c r="E17" i="48" s="1"/>
  <c r="D11" i="48"/>
  <c r="E7" i="48"/>
  <c r="E6" i="48"/>
  <c r="E23" i="48" s="1"/>
  <c r="D9" i="47"/>
  <c r="E25" i="50" l="1"/>
  <c r="E27" i="50" s="1"/>
  <c r="B4" i="47"/>
  <c r="F4" i="47" s="1"/>
  <c r="B9" i="47"/>
  <c r="F9" i="47" s="1"/>
  <c r="E25" i="55"/>
  <c r="E27" i="55" s="1"/>
  <c r="E25" i="48"/>
  <c r="E27" i="48" s="1"/>
  <c r="B2" i="47"/>
  <c r="F2" i="47" s="1"/>
  <c r="B12" i="47"/>
  <c r="F12" i="47" s="1"/>
  <c r="E25" i="58"/>
  <c r="E27" i="58" s="1"/>
  <c r="E25" i="51"/>
  <c r="E27" i="51" s="1"/>
  <c r="E25" i="53"/>
  <c r="E27" i="53" s="1"/>
  <c r="B13" i="47"/>
  <c r="F13" i="47" s="1"/>
  <c r="E25" i="59"/>
  <c r="E27" i="59" s="1"/>
  <c r="E25" i="54"/>
  <c r="E27" i="54" s="1"/>
  <c r="B8" i="47"/>
  <c r="F8" i="47" s="1"/>
  <c r="B7" i="47"/>
  <c r="F7" i="47" s="1"/>
  <c r="E8" i="50"/>
  <c r="E8" i="58"/>
  <c r="B5" i="47"/>
  <c r="F5" i="47" s="1"/>
  <c r="E23" i="52"/>
  <c r="E8" i="48"/>
  <c r="E23" i="49"/>
  <c r="E8" i="52"/>
  <c r="E23" i="57"/>
  <c r="E17" i="59"/>
  <c r="E8" i="51"/>
  <c r="E23" i="56"/>
  <c r="E25" i="52" l="1"/>
  <c r="E27" i="52" s="1"/>
  <c r="B6" i="47"/>
  <c r="F6" i="47" s="1"/>
  <c r="E25" i="57"/>
  <c r="E27" i="57" s="1"/>
  <c r="B11" i="47"/>
  <c r="F11" i="47" s="1"/>
  <c r="B3" i="47"/>
  <c r="F3" i="47" s="1"/>
  <c r="E25" i="49"/>
  <c r="E27" i="49" s="1"/>
  <c r="E25" i="56"/>
  <c r="E27" i="56" s="1"/>
  <c r="B10" i="47"/>
  <c r="F10" i="47" s="1"/>
  <c r="B7" i="2" l="1"/>
  <c r="D14" i="2" l="1"/>
  <c r="D13" i="1" l="1"/>
</calcChain>
</file>

<file path=xl/comments1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0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1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2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3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4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5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6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7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8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9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sharedStrings.xml><?xml version="1.0" encoding="utf-8"?>
<sst xmlns="http://schemas.openxmlformats.org/spreadsheetml/2006/main" count="666" uniqueCount="84">
  <si>
    <t>PUGET SOUND ENERGY-ELECTRIC</t>
  </si>
  <si>
    <t>COMMISSION BASIS REPORT</t>
  </si>
  <si>
    <t>Interest on Customer Deposits</t>
  </si>
  <si>
    <t>LINE</t>
  </si>
  <si>
    <t>NO.</t>
  </si>
  <si>
    <t>DESCRIPTION</t>
  </si>
  <si>
    <t>AMOUNT</t>
  </si>
  <si>
    <t>INTEREST EXPENSE FOR THE RESTATED TEST YEAR</t>
  </si>
  <si>
    <t>INCREASE (DECREASE) NOI</t>
  </si>
  <si>
    <t>PUGET SOUND ENERGY-GAS</t>
  </si>
  <si>
    <t>Electric</t>
  </si>
  <si>
    <t>Gas</t>
  </si>
  <si>
    <t>Total</t>
  </si>
  <si>
    <t>Prior Obligation AR (Pre Conversion)</t>
  </si>
  <si>
    <t/>
  </si>
  <si>
    <t>Open Amount Grand Total</t>
  </si>
  <si>
    <t>Prior Obligation Flag</t>
  </si>
  <si>
    <t>G/L Account</t>
  </si>
  <si>
    <t>$</t>
  </si>
  <si>
    <t>X</t>
  </si>
  <si>
    <t>14200201</t>
  </si>
  <si>
    <t>Electric Cust A/R</t>
  </si>
  <si>
    <t>14200202</t>
  </si>
  <si>
    <t>Gas Cust A/R</t>
  </si>
  <si>
    <t>14200203</t>
  </si>
  <si>
    <t>Cust AR Unapp Credit</t>
  </si>
  <si>
    <t>23202353</t>
  </si>
  <si>
    <t>UnCr-Cust Overpymt</t>
  </si>
  <si>
    <t>Prior Obligation AR (Post Conversion)</t>
  </si>
  <si>
    <t>Common Gas</t>
  </si>
  <si>
    <t xml:space="preserve">     Total</t>
  </si>
  <si>
    <t>Prior Obligation AR</t>
  </si>
  <si>
    <t>a</t>
  </si>
  <si>
    <t>E</t>
  </si>
  <si>
    <t>G</t>
  </si>
  <si>
    <t>b</t>
  </si>
  <si>
    <r>
      <t>Total Gas PO (</t>
    </r>
    <r>
      <rPr>
        <b/>
        <sz val="11"/>
        <color indexed="10"/>
        <rFont val="Calibri"/>
        <family val="2"/>
      </rPr>
      <t>sum of 2</t>
    </r>
    <r>
      <rPr>
        <sz val="11"/>
        <color theme="1"/>
        <rFont val="Calibri"/>
        <family val="2"/>
        <scheme val="minor"/>
      </rPr>
      <t>)</t>
    </r>
  </si>
  <si>
    <r>
      <t>Total Electric PO (</t>
    </r>
    <r>
      <rPr>
        <b/>
        <sz val="11"/>
        <color indexed="10"/>
        <rFont val="Calibri"/>
        <family val="2"/>
      </rPr>
      <t>sum of 1</t>
    </r>
    <r>
      <rPr>
        <sz val="11"/>
        <color theme="1"/>
        <rFont val="Calibri"/>
        <family val="2"/>
        <scheme val="minor"/>
      </rPr>
      <t>)</t>
    </r>
  </si>
  <si>
    <t>Common Electric</t>
  </si>
  <si>
    <t>For The Twelve Months Ended December 31, 2022</t>
  </si>
  <si>
    <t>Month</t>
  </si>
  <si>
    <t>Electric PO Balance</t>
  </si>
  <si>
    <t>Gas PO Balance</t>
  </si>
  <si>
    <t>Total PO AR Balance</t>
  </si>
  <si>
    <t>Order</t>
  </si>
  <si>
    <t>Cost Elem.</t>
  </si>
  <si>
    <t>Offst.acct</t>
  </si>
  <si>
    <t>CElem.name</t>
  </si>
  <si>
    <t>Offset. acct name</t>
  </si>
  <si>
    <t>Name</t>
  </si>
  <si>
    <t>Per</t>
  </si>
  <si>
    <t>Proc. Grp</t>
  </si>
  <si>
    <t>ProcGrpTxt</t>
  </si>
  <si>
    <t>Func. Area</t>
  </si>
  <si>
    <t>FuncAreaTx</t>
  </si>
  <si>
    <t>FERC</t>
  </si>
  <si>
    <t>FERC Text</t>
  </si>
  <si>
    <t>Postg Date</t>
  </si>
  <si>
    <t>Interest Expense</t>
  </si>
  <si>
    <t>Common- Accrued Int</t>
  </si>
  <si>
    <t>Common</t>
  </si>
  <si>
    <t>Other Interest Expense</t>
  </si>
  <si>
    <t>KOB1</t>
  </si>
  <si>
    <t xml:space="preserve">Order 43100673 </t>
  </si>
  <si>
    <t xml:space="preserve"> Val.in RC</t>
  </si>
  <si>
    <t>Accr Int on Customer Dep 01/2022</t>
  </si>
  <si>
    <t>Accr Int on Customer Dep 02/2022</t>
  </si>
  <si>
    <t>Accr Int on Customer Dep 3/2022</t>
  </si>
  <si>
    <t>Accr Int on Customer Dep 4/2022</t>
  </si>
  <si>
    <t>Accr Int on Customer Dep 5/2022</t>
  </si>
  <si>
    <t>Accr Int on Customer Dep 6/2022</t>
  </si>
  <si>
    <t>Accr Int on Customer Dep 7/2022</t>
  </si>
  <si>
    <t>Accr Int on Customer Dep 8/2022</t>
  </si>
  <si>
    <t>Accr Int on Customer Dep 9/2022</t>
  </si>
  <si>
    <t>Accr Int on Customer Dep 10/2022</t>
  </si>
  <si>
    <t>Accr Int on Customer Dep 11/2022</t>
  </si>
  <si>
    <t>Accr Int on Customer Dep 12/2022</t>
  </si>
  <si>
    <t>Cost Element 63400500</t>
  </si>
  <si>
    <t>12ME Dec 2022</t>
  </si>
  <si>
    <t>ck</t>
  </si>
  <si>
    <t>Prior Oblig.</t>
  </si>
  <si>
    <t xml:space="preserve">RESTATED TEST YEAR </t>
  </si>
  <si>
    <t>% Split by Business</t>
  </si>
  <si>
    <t>Restated.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</si>
</sst>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dddd\,\ mmmm\ dd\,\ yyyy"/>
    <numFmt numFmtId="166" formatCode="#,##0.00;\-#,##0.00;#,##0.00"/>
    <numFmt numFmtId="167" formatCode="[$-409]mmmm\-yy;@"/>
    <numFmt numFmtId="168" formatCode="###,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3" tint="-0.24994659260841701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thin">
        <color theme="3" tint="-0.2499465926084170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indexed="64"/>
      </top>
      <bottom style="double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7" fillId="2" borderId="23" applyNumberFormat="0" applyAlignment="0" applyProtection="0">
      <alignment horizontal="left" vertical="center" indent="1"/>
    </xf>
    <xf numFmtId="168" fontId="6" fillId="2" borderId="3" applyNumberFormat="0" applyAlignment="0" applyProtection="0">
      <alignment horizontal="left" vertical="center" indent="1"/>
    </xf>
    <xf numFmtId="168" fontId="6" fillId="0" borderId="24" applyNumberFormat="0" applyAlignment="0" applyProtection="0">
      <alignment horizontal="right" vertical="center" indent="1"/>
    </xf>
  </cellStyleXfs>
  <cellXfs count="99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/>
    <xf numFmtId="0" fontId="2" fillId="0" borderId="0" xfId="0" applyFont="1" applyFill="1" applyAlignment="1"/>
    <xf numFmtId="3" fontId="3" fillId="0" borderId="0" xfId="0" applyNumberFormat="1" applyFont="1" applyFill="1" applyAlignment="1">
      <alignment horizontal="center"/>
    </xf>
    <xf numFmtId="37" fontId="3" fillId="0" borderId="2" xfId="0" applyNumberFormat="1" applyFont="1" applyFill="1" applyBorder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/>
    <xf numFmtId="0" fontId="2" fillId="0" borderId="0" xfId="0" applyFont="1" applyFill="1" applyAlignment="1"/>
    <xf numFmtId="3" fontId="3" fillId="0" borderId="0" xfId="0" applyNumberFormat="1" applyFont="1" applyFill="1" applyAlignment="1">
      <alignment horizontal="center"/>
    </xf>
    <xf numFmtId="37" fontId="3" fillId="0" borderId="2" xfId="0" applyNumberFormat="1" applyFont="1" applyFill="1" applyBorder="1" applyAlignment="1"/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0" fillId="0" borderId="2" xfId="0" applyNumberFormat="1" applyBorder="1"/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Fill="1"/>
    <xf numFmtId="0" fontId="4" fillId="0" borderId="0" xfId="0" quotePrefix="1" applyFont="1" applyFill="1" applyBorder="1" applyAlignment="1">
      <alignment horizontal="right"/>
    </xf>
    <xf numFmtId="166" fontId="0" fillId="0" borderId="0" xfId="0" applyNumberFormat="1"/>
    <xf numFmtId="43" fontId="0" fillId="0" borderId="0" xfId="0" applyNumberFormat="1"/>
    <xf numFmtId="0" fontId="14" fillId="0" borderId="0" xfId="0" applyFont="1"/>
    <xf numFmtId="43" fontId="0" fillId="0" borderId="1" xfId="0" applyNumberFormat="1" applyBorder="1"/>
    <xf numFmtId="0" fontId="16" fillId="0" borderId="0" xfId="0" applyFont="1" applyAlignment="1">
      <alignment horizontal="right"/>
    </xf>
    <xf numFmtId="0" fontId="16" fillId="0" borderId="0" xfId="0" applyFont="1"/>
    <xf numFmtId="43" fontId="13" fillId="0" borderId="22" xfId="0" applyNumberFormat="1" applyFont="1" applyBorder="1"/>
    <xf numFmtId="0" fontId="14" fillId="0" borderId="0" xfId="0" applyFont="1" applyAlignment="1">
      <alignment horizontal="left"/>
    </xf>
    <xf numFmtId="166" fontId="13" fillId="0" borderId="2" xfId="0" applyNumberFormat="1" applyFont="1" applyBorder="1"/>
    <xf numFmtId="165" fontId="0" fillId="0" borderId="0" xfId="0" applyNumberFormat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7" fontId="13" fillId="0" borderId="0" xfId="0" applyNumberFormat="1" applyFont="1"/>
    <xf numFmtId="0" fontId="8" fillId="0" borderId="0" xfId="5"/>
    <xf numFmtId="0" fontId="8" fillId="0" borderId="20" xfId="5" applyBorder="1"/>
    <xf numFmtId="0" fontId="9" fillId="0" borderId="4" xfId="3"/>
    <xf numFmtId="165" fontId="9" fillId="0" borderId="4" xfId="3" applyNumberFormat="1"/>
    <xf numFmtId="0" fontId="7" fillId="2" borderId="6" xfId="6" quotePrefix="1" applyNumberFormat="1" applyBorder="1" applyAlignment="1"/>
    <xf numFmtId="0" fontId="7" fillId="2" borderId="7" xfId="6" quotePrefix="1" applyNumberFormat="1" applyBorder="1" applyAlignment="1"/>
    <xf numFmtId="0" fontId="7" fillId="2" borderId="8" xfId="6" quotePrefix="1" applyNumberFormat="1" applyBorder="1" applyAlignment="1"/>
    <xf numFmtId="0" fontId="6" fillId="2" borderId="3" xfId="7" quotePrefix="1" applyNumberFormat="1" applyBorder="1" applyAlignment="1"/>
    <xf numFmtId="0" fontId="7" fillId="2" borderId="21" xfId="6" quotePrefix="1" applyNumberFormat="1" applyBorder="1" applyAlignment="1"/>
    <xf numFmtId="0" fontId="7" fillId="2" borderId="9" xfId="6" quotePrefix="1" applyNumberFormat="1" applyBorder="1" applyAlignment="1"/>
    <xf numFmtId="0" fontId="7" fillId="2" borderId="10" xfId="6" quotePrefix="1" applyNumberFormat="1" applyBorder="1" applyAlignment="1"/>
    <xf numFmtId="0" fontId="6" fillId="2" borderId="3" xfId="7" quotePrefix="1" applyNumberFormat="1" applyBorder="1" applyAlignment="1">
      <alignment horizontal="right"/>
    </xf>
    <xf numFmtId="0" fontId="6" fillId="2" borderId="3" xfId="7" quotePrefix="1" applyNumberFormat="1" applyAlignment="1"/>
    <xf numFmtId="166" fontId="6" fillId="0" borderId="11" xfId="8" applyNumberFormat="1" applyBorder="1" applyAlignment="1"/>
    <xf numFmtId="43" fontId="1" fillId="0" borderId="0" xfId="1" applyFont="1"/>
    <xf numFmtId="0" fontId="6" fillId="2" borderId="3" xfId="7" applyNumberFormat="1" applyBorder="1" applyAlignment="1"/>
    <xf numFmtId="166" fontId="6" fillId="0" borderId="12" xfId="8" applyNumberFormat="1" applyBorder="1" applyAlignment="1"/>
    <xf numFmtId="0" fontId="10" fillId="0" borderId="5" xfId="4"/>
    <xf numFmtId="0" fontId="6" fillId="2" borderId="0" xfId="7" applyNumberFormat="1" applyBorder="1" applyAlignment="1"/>
    <xf numFmtId="0" fontId="6" fillId="2" borderId="0" xfId="7" quotePrefix="1" applyNumberFormat="1" applyBorder="1" applyAlignment="1"/>
    <xf numFmtId="166" fontId="7" fillId="0" borderId="2" xfId="8" applyNumberFormat="1" applyFont="1" applyBorder="1" applyAlignment="1"/>
    <xf numFmtId="9" fontId="0" fillId="0" borderId="0" xfId="2" applyFont="1"/>
    <xf numFmtId="9" fontId="0" fillId="0" borderId="2" xfId="2" applyFont="1" applyBorder="1"/>
    <xf numFmtId="4" fontId="0" fillId="0" borderId="0" xfId="0" applyNumberFormat="1"/>
    <xf numFmtId="14" fontId="0" fillId="0" borderId="0" xfId="0" applyNumberFormat="1"/>
    <xf numFmtId="4" fontId="13" fillId="0" borderId="2" xfId="0" applyNumberFormat="1" applyFont="1" applyBorder="1"/>
    <xf numFmtId="0" fontId="13" fillId="0" borderId="0" xfId="0" applyFont="1"/>
    <xf numFmtId="0" fontId="13" fillId="0" borderId="1" xfId="0" applyFont="1" applyBorder="1"/>
    <xf numFmtId="14" fontId="13" fillId="0" borderId="1" xfId="0" applyNumberFormat="1" applyFont="1" applyBorder="1"/>
    <xf numFmtId="10" fontId="0" fillId="0" borderId="1" xfId="0" applyNumberFormat="1" applyFont="1" applyBorder="1"/>
    <xf numFmtId="10" fontId="13" fillId="0" borderId="2" xfId="0" applyNumberFormat="1" applyFont="1" applyBorder="1"/>
    <xf numFmtId="0" fontId="0" fillId="0" borderId="25" xfId="0" applyBorder="1"/>
    <xf numFmtId="0" fontId="0" fillId="0" borderId="13" xfId="0" applyBorder="1"/>
    <xf numFmtId="0" fontId="0" fillId="0" borderId="18" xfId="0" applyBorder="1"/>
    <xf numFmtId="0" fontId="0" fillId="0" borderId="0" xfId="0" applyBorder="1"/>
    <xf numFmtId="0" fontId="18" fillId="0" borderId="18" xfId="0" applyFont="1" applyBorder="1" applyAlignment="1">
      <alignment vertical="top"/>
    </xf>
    <xf numFmtId="0" fontId="0" fillId="0" borderId="0" xfId="0" applyFont="1" applyBorder="1"/>
    <xf numFmtId="10" fontId="0" fillId="0" borderId="0" xfId="0" applyNumberFormat="1" applyFont="1" applyBorder="1"/>
    <xf numFmtId="43" fontId="0" fillId="0" borderId="15" xfId="1" applyNumberFormat="1" applyFont="1" applyBorder="1"/>
    <xf numFmtId="43" fontId="0" fillId="0" borderId="26" xfId="1" applyNumberFormat="1" applyFont="1" applyBorder="1"/>
    <xf numFmtId="43" fontId="13" fillId="0" borderId="27" xfId="0" applyNumberFormat="1" applyFont="1" applyBorder="1"/>
    <xf numFmtId="0" fontId="0" fillId="0" borderId="19" xfId="0" applyFont="1" applyBorder="1"/>
    <xf numFmtId="0" fontId="0" fillId="0" borderId="16" xfId="0" applyFont="1" applyBorder="1"/>
    <xf numFmtId="0" fontId="13" fillId="0" borderId="14" xfId="0" applyFont="1" applyBorder="1"/>
    <xf numFmtId="0" fontId="13" fillId="0" borderId="26" xfId="0" applyFont="1" applyBorder="1"/>
    <xf numFmtId="0" fontId="19" fillId="0" borderId="16" xfId="0" applyFont="1" applyBorder="1" applyAlignment="1">
      <alignment horizontal="right"/>
    </xf>
    <xf numFmtId="43" fontId="19" fillId="0" borderId="17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0" fontId="0" fillId="0" borderId="0" xfId="0" applyFill="1" applyAlignment="1">
      <alignment horizontal="center"/>
    </xf>
    <xf numFmtId="4" fontId="13" fillId="0" borderId="0" xfId="0" applyNumberFormat="1" applyFont="1" applyBorder="1"/>
    <xf numFmtId="0" fontId="17" fillId="3" borderId="28" xfId="0" applyFont="1" applyFill="1" applyBorder="1" applyAlignment="1">
      <alignment horizontal="centerContinuous"/>
    </xf>
    <xf numFmtId="0" fontId="17" fillId="3" borderId="29" xfId="0" applyFont="1" applyFill="1" applyBorder="1" applyAlignment="1">
      <alignment horizontal="centerContinuous"/>
    </xf>
    <xf numFmtId="0" fontId="17" fillId="3" borderId="30" xfId="0" applyFont="1" applyFill="1" applyBorder="1" applyAlignment="1">
      <alignment horizontal="centerContinuous"/>
    </xf>
    <xf numFmtId="0" fontId="13" fillId="0" borderId="13" xfId="0" applyFont="1" applyBorder="1" applyAlignment="1">
      <alignment horizontal="center"/>
    </xf>
  </cellXfs>
  <cellStyles count="9">
    <cellStyle name="Comma" xfId="1" builtinId="3"/>
    <cellStyle name="Heading 2" xfId="3" builtinId="17"/>
    <cellStyle name="Heading 3" xfId="4" builtinId="18"/>
    <cellStyle name="Normal" xfId="0" builtinId="0"/>
    <cellStyle name="Percent" xfId="2" builtinId="5"/>
    <cellStyle name="SAPDataCell" xfId="8"/>
    <cellStyle name="SAPDimensionCell" xfId="6"/>
    <cellStyle name="SAPMemberCell" xfId="7"/>
    <cellStyle name="Title 2" xfId="5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476250</xdr:colOff>
      <xdr:row>4</xdr:row>
      <xdr:rowOff>108454</xdr:rowOff>
    </xdr:from>
    <xdr:to>
      <xdr:col>26</xdr:col>
      <xdr:colOff>266700</xdr:colOff>
      <xdr:row>17</xdr:row>
      <xdr:rowOff>104155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0900" y="870454"/>
          <a:ext cx="6496050" cy="2472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workbookViewId="0">
      <selection activeCell="B29" sqref="B29"/>
    </sheetView>
  </sheetViews>
  <sheetFormatPr defaultRowHeight="15" x14ac:dyDescent="0.25"/>
  <cols>
    <col min="2" max="2" width="46" bestFit="1" customWidth="1"/>
    <col min="4" max="4" width="10.5703125" bestFit="1" customWidth="1"/>
    <col min="5" max="5" width="29.28515625" customWidth="1"/>
    <col min="6" max="6" width="10.5703125" bestFit="1" customWidth="1"/>
  </cols>
  <sheetData>
    <row r="2" spans="1:7" x14ac:dyDescent="0.25">
      <c r="D2" s="18"/>
    </row>
    <row r="3" spans="1:7" x14ac:dyDescent="0.25">
      <c r="A3" s="28"/>
      <c r="B3" s="26" t="s">
        <v>0</v>
      </c>
      <c r="C3" s="26"/>
      <c r="D3" s="31"/>
      <c r="E3" s="26"/>
    </row>
    <row r="4" spans="1:7" ht="15.75" x14ac:dyDescent="0.25">
      <c r="A4" s="28"/>
      <c r="B4" s="25" t="s">
        <v>1</v>
      </c>
      <c r="C4" s="25"/>
      <c r="D4" s="25"/>
      <c r="E4" s="25"/>
    </row>
    <row r="5" spans="1:7" ht="15.75" x14ac:dyDescent="0.25">
      <c r="A5" s="93"/>
      <c r="B5" s="25" t="s">
        <v>2</v>
      </c>
      <c r="C5" s="25"/>
      <c r="D5" s="25"/>
      <c r="E5" s="25"/>
      <c r="F5" s="30"/>
      <c r="G5" s="30"/>
    </row>
    <row r="6" spans="1:7" ht="15.75" x14ac:dyDescent="0.25">
      <c r="A6" s="93"/>
      <c r="B6" s="25" t="s">
        <v>39</v>
      </c>
      <c r="C6" s="25"/>
      <c r="D6" s="25"/>
      <c r="E6" s="25"/>
      <c r="F6" s="30"/>
      <c r="G6" s="30"/>
    </row>
    <row r="7" spans="1:7" x14ac:dyDescent="0.25">
      <c r="A7" s="93"/>
      <c r="B7" s="93"/>
      <c r="C7" s="93"/>
      <c r="D7" s="93"/>
      <c r="E7" s="93"/>
      <c r="F7" s="30"/>
      <c r="G7" s="30"/>
    </row>
    <row r="8" spans="1:7" x14ac:dyDescent="0.25">
      <c r="A8" s="12" t="s">
        <v>3</v>
      </c>
      <c r="B8" s="11"/>
      <c r="C8" s="11"/>
      <c r="D8" s="11"/>
      <c r="E8" s="30"/>
      <c r="F8" s="30"/>
      <c r="G8" s="30"/>
    </row>
    <row r="9" spans="1:7" x14ac:dyDescent="0.25">
      <c r="A9" s="13" t="s">
        <v>4</v>
      </c>
      <c r="B9" s="14" t="s">
        <v>5</v>
      </c>
      <c r="C9" s="15"/>
      <c r="D9" s="13" t="s">
        <v>6</v>
      </c>
      <c r="E9" s="30"/>
      <c r="F9" s="30"/>
      <c r="G9" s="30"/>
    </row>
    <row r="10" spans="1:7" x14ac:dyDescent="0.25">
      <c r="A10" s="3"/>
      <c r="B10" s="3"/>
      <c r="C10" s="3"/>
      <c r="D10" s="3"/>
    </row>
    <row r="11" spans="1:7" x14ac:dyDescent="0.25">
      <c r="A11" s="4">
        <v>1</v>
      </c>
      <c r="B11" s="5" t="s">
        <v>7</v>
      </c>
      <c r="C11" s="5"/>
      <c r="D11" s="6">
        <f>'SAP Int. Cust'!E24</f>
        <v>36598.626678165136</v>
      </c>
    </row>
    <row r="12" spans="1:7" x14ac:dyDescent="0.25">
      <c r="A12" s="9">
        <v>2</v>
      </c>
      <c r="B12" s="2"/>
      <c r="C12" s="2"/>
      <c r="D12" s="2"/>
    </row>
    <row r="13" spans="1:7" ht="15.75" thickBot="1" x14ac:dyDescent="0.3">
      <c r="A13" s="4">
        <v>3</v>
      </c>
      <c r="B13" s="7" t="s">
        <v>8</v>
      </c>
      <c r="C13" s="8"/>
      <c r="D13" s="10">
        <f>-D11</f>
        <v>-36598.626678165136</v>
      </c>
    </row>
    <row r="14" spans="1:7" ht="15.75" thickTop="1" x14ac:dyDescent="0.25">
      <c r="A14" s="8"/>
      <c r="B14" s="8"/>
      <c r="C14" s="8"/>
      <c r="D14" s="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H19" sqref="H19"/>
    </sheetView>
  </sheetViews>
  <sheetFormatPr defaultRowHeight="15" x14ac:dyDescent="0.2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2453.12</v>
      </c>
      <c r="E6" s="59">
        <f>((D6/(D6+D7))*(D8+D9))+D6</f>
        <v>-29619.422067027441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-4495.0979329725606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-15198.1</v>
      </c>
      <c r="E8" s="38">
        <f>SUM(E6:E7)</f>
        <v>-34114.520000000004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-21741.83</v>
      </c>
    </row>
    <row r="11" spans="1:10" ht="15.75" thickBot="1" x14ac:dyDescent="0.3">
      <c r="C11" s="36" t="s">
        <v>32</v>
      </c>
      <c r="D11" s="40">
        <f>SUM(D6:D9)</f>
        <v>-34114.520000000004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344902.03</v>
      </c>
      <c r="E15" s="59">
        <f>((D15/(D15+D16))*(D17+D18))+D15</f>
        <v>324616.31232858275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78324.289999999994</v>
      </c>
      <c r="E16" s="59">
        <f>((D16/(D16+D15))*(D17+D18))+D16</f>
        <v>73717.577671417268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-8287.7800000000007</v>
      </c>
      <c r="E17" s="38">
        <f>SUM(E15:E16)</f>
        <v>398333.89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-16604.650000000001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398333.88999999996</v>
      </c>
    </row>
    <row r="22" spans="1:6" ht="15.75" thickTop="1" x14ac:dyDescent="0.25"/>
    <row r="23" spans="1:6" x14ac:dyDescent="0.25">
      <c r="D23" t="s">
        <v>37</v>
      </c>
      <c r="E23" s="33">
        <f>E6+E15</f>
        <v>294996.89026155532</v>
      </c>
      <c r="F23" s="34" t="s">
        <v>33</v>
      </c>
    </row>
    <row r="24" spans="1:6" x14ac:dyDescent="0.25">
      <c r="D24" t="s">
        <v>36</v>
      </c>
      <c r="E24" s="35">
        <f>E7+E16</f>
        <v>69222.479738444701</v>
      </c>
      <c r="F24" s="34" t="s">
        <v>34</v>
      </c>
    </row>
    <row r="25" spans="1:6" x14ac:dyDescent="0.25">
      <c r="E25" s="33">
        <f>SUM(E23:E24)</f>
        <v>364219.37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J21" sqref="J21"/>
    </sheetView>
  </sheetViews>
  <sheetFormatPr defaultRowHeight="15" x14ac:dyDescent="0.2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2453.12</v>
      </c>
      <c r="E6" s="59">
        <f>((D6/(D6+D7))*(D8+D9))+D6</f>
        <v>-28607.676442569398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-4341.5535574306032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-15198.66</v>
      </c>
      <c r="E8" s="38">
        <f>SUM(E6:E7)</f>
        <v>-32949.230000000003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-20575.98</v>
      </c>
    </row>
    <row r="11" spans="1:10" ht="15.75" thickBot="1" x14ac:dyDescent="0.3">
      <c r="C11" s="36" t="s">
        <v>32</v>
      </c>
      <c r="D11" s="40">
        <f>SUM(D6:D9)</f>
        <v>-32949.229999999996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433864.11</v>
      </c>
      <c r="E15" s="59">
        <f>((D15/(D15+D16))*(D17+D18))+D15</f>
        <v>417743.13811729098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104674.39</v>
      </c>
      <c r="E16" s="59">
        <f>((D16/(D16+D15))*(D17+D18))+D16</f>
        <v>100785.03188270904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-8317.0300000000007</v>
      </c>
      <c r="E17" s="38">
        <f>SUM(E15:E16)</f>
        <v>518528.17000000004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-11693.3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518528.17</v>
      </c>
    </row>
    <row r="22" spans="1:6" ht="15.75" thickTop="1" x14ac:dyDescent="0.25"/>
    <row r="23" spans="1:6" x14ac:dyDescent="0.25">
      <c r="D23" t="s">
        <v>37</v>
      </c>
      <c r="E23" s="33">
        <f>E6+E15</f>
        <v>389135.46167472156</v>
      </c>
      <c r="F23" s="34" t="s">
        <v>33</v>
      </c>
    </row>
    <row r="24" spans="1:6" x14ac:dyDescent="0.25">
      <c r="D24" t="s">
        <v>36</v>
      </c>
      <c r="E24" s="35">
        <f>E7+E16</f>
        <v>96443.47832527844</v>
      </c>
      <c r="F24" s="34" t="s">
        <v>34</v>
      </c>
    </row>
    <row r="25" spans="1:6" x14ac:dyDescent="0.25">
      <c r="E25" s="33">
        <f>SUM(E23:E24)</f>
        <v>485578.94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J18" sqref="J18"/>
    </sheetView>
  </sheetViews>
  <sheetFormatPr defaultRowHeight="15" x14ac:dyDescent="0.2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2453.12</v>
      </c>
      <c r="E6" s="59">
        <f>((D6/(D6+D7))*(D8+D9))+D6</f>
        <v>-26985.023270392612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-4095.2967296073848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-13916.88</v>
      </c>
      <c r="E8" s="38">
        <f>SUM(E6:E7)</f>
        <v>-31080.319999999996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-19988.849999999999</v>
      </c>
    </row>
    <row r="11" spans="1:10" ht="15.75" thickBot="1" x14ac:dyDescent="0.3">
      <c r="C11" s="36" t="s">
        <v>32</v>
      </c>
      <c r="D11" s="40">
        <f>SUM(D6:D9)</f>
        <v>-31080.32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663197.07999999996</v>
      </c>
      <c r="E15" s="59">
        <f>((D15/(D15+D16))*(D17+D18))+D15</f>
        <v>641135.36452284735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162556.46</v>
      </c>
      <c r="E16" s="59">
        <f>((D16/(D16+D15))*(D17+D18))+D16</f>
        <v>157148.90547715264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-8345.91</v>
      </c>
      <c r="E17" s="38">
        <f>SUM(E15:E16)</f>
        <v>798284.27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-19123.36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798284.2699999999</v>
      </c>
    </row>
    <row r="22" spans="1:6" ht="15.75" thickTop="1" x14ac:dyDescent="0.25"/>
    <row r="23" spans="1:6" x14ac:dyDescent="0.25">
      <c r="D23" t="s">
        <v>37</v>
      </c>
      <c r="E23" s="33">
        <f>E6+E15</f>
        <v>614150.34125245479</v>
      </c>
      <c r="F23" s="34" t="s">
        <v>33</v>
      </c>
    </row>
    <row r="24" spans="1:6" x14ac:dyDescent="0.25">
      <c r="D24" t="s">
        <v>36</v>
      </c>
      <c r="E24" s="35">
        <f>E7+E16</f>
        <v>153053.60874754525</v>
      </c>
      <c r="F24" s="34" t="s">
        <v>34</v>
      </c>
    </row>
    <row r="25" spans="1:6" x14ac:dyDescent="0.25">
      <c r="E25" s="33">
        <f>SUM(E23:E24)</f>
        <v>767203.95000000007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I13" sqref="I13"/>
    </sheetView>
  </sheetViews>
  <sheetFormatPr defaultRowHeight="15" x14ac:dyDescent="0.25"/>
  <cols>
    <col min="1" max="1" width="17.140625" customWidth="1"/>
    <col min="2" max="2" width="10.7109375" customWidth="1"/>
    <col min="3" max="3" width="17.140625" customWidth="1"/>
    <col min="4" max="4" width="25.28515625" customWidth="1"/>
    <col min="5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2453.12</v>
      </c>
      <c r="E6" s="59">
        <f>((D6/(D6+D7))*(D8+D9))+D6</f>
        <v>-27042.552524978681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-4104.0274750213257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-13917.52</v>
      </c>
      <c r="E8" s="38">
        <f>SUM(E6:E7)</f>
        <v>-31146.580000000005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-20054.47</v>
      </c>
    </row>
    <row r="11" spans="1:10" ht="15.75" thickBot="1" x14ac:dyDescent="0.3">
      <c r="C11" s="36" t="s">
        <v>32</v>
      </c>
      <c r="D11" s="40">
        <f>SUM(D6:D9)</f>
        <v>-31146.58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1089353.6499999999</v>
      </c>
      <c r="E15" s="59">
        <f>((D15/(D15+D16))*(D17+D18))+D15</f>
        <v>1059885.5252594952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197763.18</v>
      </c>
      <c r="E16" s="59">
        <f>((D16/(D16+D15))*(D17+D18))+D16</f>
        <v>192413.4847405047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-8390.7999999999993</v>
      </c>
      <c r="E17" s="38">
        <f>SUM(E15:E16)</f>
        <v>1252299.01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-26427.02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1252299.0099999998</v>
      </c>
    </row>
    <row r="22" spans="1:6" ht="15.75" thickTop="1" x14ac:dyDescent="0.25"/>
    <row r="23" spans="1:6" x14ac:dyDescent="0.25">
      <c r="D23" t="s">
        <v>37</v>
      </c>
      <c r="E23" s="33">
        <f>E6+E15</f>
        <v>1032842.9727345166</v>
      </c>
      <c r="F23" s="34" t="s">
        <v>33</v>
      </c>
    </row>
    <row r="24" spans="1:6" x14ac:dyDescent="0.25">
      <c r="D24" t="s">
        <v>36</v>
      </c>
      <c r="E24" s="35">
        <f>E7+E16</f>
        <v>188309.45726548339</v>
      </c>
      <c r="F24" s="34" t="s">
        <v>34</v>
      </c>
    </row>
    <row r="25" spans="1:6" x14ac:dyDescent="0.25">
      <c r="E25" s="33">
        <f>SUM(E23:E24)</f>
        <v>1221152.43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I18" sqref="I18"/>
    </sheetView>
  </sheetViews>
  <sheetFormatPr defaultRowHeight="15" x14ac:dyDescent="0.25"/>
  <cols>
    <col min="1" max="1" width="17.140625" customWidth="1"/>
    <col min="2" max="2" width="10.7109375" customWidth="1"/>
    <col min="3" max="3" width="17.140625" customWidth="1"/>
    <col min="4" max="4" width="25" bestFit="1" customWidth="1"/>
    <col min="5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2453.12</v>
      </c>
      <c r="E6" s="59">
        <f>((D6/(D6+D7))*(D8+D9))+D6</f>
        <v>-27238.478446951063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-4133.7615530489384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-13918.11</v>
      </c>
      <c r="E8" s="38">
        <f>SUM(E6:E7)</f>
        <v>-31372.240000000002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-20279.54</v>
      </c>
    </row>
    <row r="11" spans="1:10" ht="15.75" thickBot="1" x14ac:dyDescent="0.3">
      <c r="C11" s="36" t="s">
        <v>32</v>
      </c>
      <c r="D11" s="40">
        <f>SUM(D6:D9)</f>
        <v>-31372.240000000002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1858600.54</v>
      </c>
      <c r="E15" s="59">
        <f>((D15/(D15+D16))*(D17+D18))+D15</f>
        <v>1823947.16905683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294675.06</v>
      </c>
      <c r="E16" s="59">
        <f>((D16/(D16+D15))*(D17+D18))+D16</f>
        <v>289180.88094317005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-8423.92</v>
      </c>
      <c r="E17" s="38">
        <f>SUM(E15:E16)</f>
        <v>2113128.0499999998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-31723.63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2113128.0500000003</v>
      </c>
    </row>
    <row r="22" spans="1:6" ht="15.75" thickTop="1" x14ac:dyDescent="0.25"/>
    <row r="23" spans="1:6" x14ac:dyDescent="0.25">
      <c r="D23" t="s">
        <v>37</v>
      </c>
      <c r="E23" s="33">
        <f>E6+E15</f>
        <v>1796708.6906098789</v>
      </c>
      <c r="F23" s="34" t="s">
        <v>33</v>
      </c>
    </row>
    <row r="24" spans="1:6" x14ac:dyDescent="0.25">
      <c r="D24" t="s">
        <v>36</v>
      </c>
      <c r="E24" s="35">
        <f>E7+E16</f>
        <v>285047.11939012114</v>
      </c>
      <c r="F24" s="34" t="s">
        <v>34</v>
      </c>
    </row>
    <row r="25" spans="1:6" x14ac:dyDescent="0.25">
      <c r="E25" s="33">
        <f>SUM(E23:E24)</f>
        <v>2081755.81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J19" sqref="J19"/>
    </sheetView>
  </sheetViews>
  <sheetFormatPr defaultRowHeight="15" x14ac:dyDescent="0.25"/>
  <cols>
    <col min="1" max="1" width="17.140625" customWidth="1"/>
    <col min="2" max="2" width="10.7109375" customWidth="1"/>
    <col min="3" max="3" width="17.140625" customWidth="1"/>
    <col min="4" max="4" width="25" bestFit="1" customWidth="1"/>
    <col min="5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2453.12</v>
      </c>
      <c r="E6" s="59">
        <f>((D6/(D6+D7))*(D8+D9))+D6</f>
        <v>-24262.811180536632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-3682.1688194633703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-13218.81</v>
      </c>
      <c r="E8" s="38">
        <f>SUM(E6:E7)</f>
        <v>-27944.980000000003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-17551.580000000002</v>
      </c>
    </row>
    <row r="11" spans="1:10" ht="15.75" thickBot="1" x14ac:dyDescent="0.3">
      <c r="C11" s="36" t="s">
        <v>32</v>
      </c>
      <c r="D11" s="40">
        <f>SUM(D6:D9)</f>
        <v>-27944.980000000003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2131002.48</v>
      </c>
      <c r="E15" s="59">
        <f>((D15/(D15+D16))*(D17+D18))+D15</f>
        <v>2110100.2624374558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373631.38</v>
      </c>
      <c r="E16" s="59">
        <f>((D16/(D16+D15))*(D17+D18))+D16</f>
        <v>369966.56756254402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-8497.93</v>
      </c>
      <c r="E17" s="38">
        <f>SUM(E15:E16)</f>
        <v>2480066.83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-16069.1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2480066.8299999996</v>
      </c>
    </row>
    <row r="22" spans="1:6" ht="15.75" thickTop="1" x14ac:dyDescent="0.25"/>
    <row r="23" spans="1:6" x14ac:dyDescent="0.25">
      <c r="D23" t="s">
        <v>37</v>
      </c>
      <c r="E23" s="33">
        <f>E6+E15</f>
        <v>2085837.4512569192</v>
      </c>
      <c r="F23" s="34" t="s">
        <v>33</v>
      </c>
    </row>
    <row r="24" spans="1:6" x14ac:dyDescent="0.25">
      <c r="D24" t="s">
        <v>36</v>
      </c>
      <c r="E24" s="35">
        <f>E7+E16</f>
        <v>366284.39874308067</v>
      </c>
      <c r="F24" s="34" t="s">
        <v>34</v>
      </c>
    </row>
    <row r="25" spans="1:6" x14ac:dyDescent="0.25">
      <c r="E25" s="33">
        <f>SUM(E23:E24)</f>
        <v>2452121.8499999996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J16" sqref="J16"/>
    </sheetView>
  </sheetViews>
  <sheetFormatPr defaultRowHeight="15" x14ac:dyDescent="0.25"/>
  <cols>
    <col min="1" max="1" width="17.140625" customWidth="1"/>
    <col min="2" max="2" width="10.7109375" customWidth="1"/>
    <col min="3" max="3" width="17.140625" customWidth="1"/>
    <col min="4" max="4" width="25" bestFit="1" customWidth="1"/>
    <col min="5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2613.1799999999998</v>
      </c>
      <c r="E6" s="59">
        <f>((D6/(D6+D7))*(D8+D9))+D6</f>
        <v>2559.3118731907648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381.87</v>
      </c>
      <c r="E7" s="59">
        <f>((D7/(D7+D6))*(D8+D9))+D7</f>
        <v>373.99812680923526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-72.36</v>
      </c>
      <c r="E8" s="38">
        <f>SUM(E6:E7)</f>
        <v>2933.31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10.62</v>
      </c>
    </row>
    <row r="11" spans="1:10" ht="15.75" thickBot="1" x14ac:dyDescent="0.3">
      <c r="C11" s="36" t="s">
        <v>32</v>
      </c>
      <c r="D11" s="40">
        <f>SUM(D6:D9)</f>
        <v>2933.3099999999995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2306844.5099999998</v>
      </c>
      <c r="E15" s="59">
        <f>((D15/(D15+D16))*(D17+D18))+D15</f>
        <v>2291452.9844822376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405615.85</v>
      </c>
      <c r="E16" s="59">
        <f>((D16/(D16+D15))*(D17+D18))+D16</f>
        <v>402909.53551776218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-8537.26</v>
      </c>
      <c r="E17" s="38">
        <f>SUM(E15:E16)</f>
        <v>2694362.5199999996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-9560.58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2694362.52</v>
      </c>
    </row>
    <row r="22" spans="1:6" ht="15.75" thickTop="1" x14ac:dyDescent="0.25"/>
    <row r="23" spans="1:6" x14ac:dyDescent="0.25">
      <c r="D23" t="s">
        <v>37</v>
      </c>
      <c r="E23" s="33">
        <f>E6+E15</f>
        <v>2294012.2963554282</v>
      </c>
      <c r="F23" s="34" t="s">
        <v>33</v>
      </c>
    </row>
    <row r="24" spans="1:6" x14ac:dyDescent="0.25">
      <c r="D24" t="s">
        <v>36</v>
      </c>
      <c r="E24" s="35">
        <f>E7+E16</f>
        <v>403283.53364457143</v>
      </c>
      <c r="F24" s="34" t="s">
        <v>34</v>
      </c>
    </row>
    <row r="25" spans="1:6" x14ac:dyDescent="0.25">
      <c r="E25" s="33">
        <f>SUM(E23:E24)</f>
        <v>2697295.8299999996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I10" sqref="I10"/>
    </sheetView>
  </sheetViews>
  <sheetFormatPr defaultRowHeight="15" x14ac:dyDescent="0.25"/>
  <cols>
    <col min="1" max="1" width="20.42578125" customWidth="1"/>
    <col min="2" max="2" width="12.42578125" customWidth="1"/>
    <col min="3" max="3" width="19.140625" customWidth="1"/>
    <col min="4" max="4" width="25" bestFit="1" customWidth="1"/>
    <col min="5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2613.1799999999998</v>
      </c>
      <c r="E6" s="59">
        <f>((D6/(D6+D7))*(D8+D9))+D6</f>
        <v>1949.2863108128408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381.87</v>
      </c>
      <c r="E7" s="59">
        <f>((D7/(D7+D6))*(D8+D9))+D7</f>
        <v>284.85368918715881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-72.86</v>
      </c>
      <c r="E8" s="38">
        <f>SUM(E6:E7)</f>
        <v>2234.1399999999994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-688.05</v>
      </c>
    </row>
    <row r="11" spans="1:10" ht="15.75" thickBot="1" x14ac:dyDescent="0.3">
      <c r="C11" s="36" t="s">
        <v>32</v>
      </c>
      <c r="D11" s="40">
        <f>SUM(D6:D9)</f>
        <v>2234.1399999999994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1953771.31</v>
      </c>
      <c r="E15" s="59">
        <f>((D15/(D15+D16))*(D17+D18))+D15</f>
        <v>1932248.7817588763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399903.42</v>
      </c>
      <c r="E16" s="59">
        <f>((D16/(D16+D15))*(D17+D18))+D16</f>
        <v>395498.12824112369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-8390.36</v>
      </c>
      <c r="E17" s="38">
        <f>SUM(E15:E16)</f>
        <v>2327746.91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-17537.46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2327746.91</v>
      </c>
    </row>
    <row r="22" spans="1:6" ht="15.75" thickTop="1" x14ac:dyDescent="0.25"/>
    <row r="23" spans="1:6" x14ac:dyDescent="0.25">
      <c r="D23" t="s">
        <v>37</v>
      </c>
      <c r="E23" s="33">
        <f>E6+E15</f>
        <v>1934198.0680696892</v>
      </c>
      <c r="F23" s="34" t="s">
        <v>33</v>
      </c>
    </row>
    <row r="24" spans="1:6" x14ac:dyDescent="0.25">
      <c r="D24" t="s">
        <v>36</v>
      </c>
      <c r="E24" s="35">
        <f>E7+E16</f>
        <v>395782.98193031084</v>
      </c>
      <c r="F24" s="34" t="s">
        <v>34</v>
      </c>
    </row>
    <row r="25" spans="1:6" x14ac:dyDescent="0.25">
      <c r="E25" s="33">
        <f>SUM(E23:E24)</f>
        <v>2329981.0499999998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workbookViewId="0">
      <selection activeCell="E22" sqref="E22"/>
    </sheetView>
  </sheetViews>
  <sheetFormatPr defaultRowHeight="15" x14ac:dyDescent="0.25"/>
  <cols>
    <col min="2" max="2" width="46" bestFit="1" customWidth="1"/>
    <col min="4" max="4" width="10.140625" bestFit="1" customWidth="1"/>
  </cols>
  <sheetData>
    <row r="2" spans="1:10" x14ac:dyDescent="0.25">
      <c r="D2" s="31"/>
    </row>
    <row r="4" spans="1:10" ht="14.45" customHeight="1" x14ac:dyDescent="0.25">
      <c r="B4" s="24" t="s">
        <v>9</v>
      </c>
      <c r="C4" s="24"/>
      <c r="D4" s="24"/>
      <c r="E4" s="24"/>
    </row>
    <row r="5" spans="1:10" ht="15.75" x14ac:dyDescent="0.25">
      <c r="A5" s="30"/>
      <c r="B5" s="25" t="s">
        <v>1</v>
      </c>
      <c r="C5" s="25"/>
      <c r="D5" s="25"/>
      <c r="E5" s="25"/>
      <c r="F5" s="30"/>
      <c r="G5" s="30"/>
      <c r="H5" s="30"/>
      <c r="I5" s="30"/>
      <c r="J5" s="30"/>
    </row>
    <row r="6" spans="1:10" ht="15.75" x14ac:dyDescent="0.25">
      <c r="A6" s="30"/>
      <c r="B6" s="25" t="s">
        <v>2</v>
      </c>
      <c r="C6" s="1"/>
      <c r="D6" s="1"/>
      <c r="E6" s="1"/>
      <c r="F6" s="30"/>
      <c r="G6" s="30"/>
      <c r="H6" s="30"/>
      <c r="I6" s="30"/>
      <c r="J6" s="30"/>
    </row>
    <row r="7" spans="1:10" ht="15.75" x14ac:dyDescent="0.25">
      <c r="A7" s="30"/>
      <c r="B7" s="25" t="str">
        <f>'3.11E'!B6</f>
        <v>For The Twelve Months Ended December 31, 2022</v>
      </c>
      <c r="C7" s="1"/>
      <c r="D7" s="1"/>
      <c r="E7" s="1"/>
      <c r="F7" s="30"/>
      <c r="G7" s="30"/>
      <c r="H7" s="30"/>
      <c r="I7" s="30"/>
      <c r="J7" s="30"/>
    </row>
    <row r="8" spans="1:10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25">
      <c r="A9" s="12" t="s">
        <v>3</v>
      </c>
      <c r="B9" s="11"/>
      <c r="C9" s="11"/>
      <c r="D9" s="11"/>
      <c r="E9" s="30"/>
      <c r="F9" s="30"/>
      <c r="G9" s="30"/>
      <c r="H9" s="30"/>
      <c r="I9" s="30"/>
      <c r="J9" s="30"/>
    </row>
    <row r="10" spans="1:10" x14ac:dyDescent="0.25">
      <c r="A10" s="13" t="s">
        <v>4</v>
      </c>
      <c r="B10" s="14" t="s">
        <v>5</v>
      </c>
      <c r="C10" s="15"/>
      <c r="D10" s="13" t="s">
        <v>6</v>
      </c>
      <c r="E10" s="30"/>
      <c r="F10" s="30"/>
      <c r="G10" s="30"/>
      <c r="H10" s="30"/>
      <c r="I10" s="30"/>
      <c r="J10" s="30"/>
    </row>
    <row r="11" spans="1:10" x14ac:dyDescent="0.25">
      <c r="A11" s="16"/>
      <c r="B11" s="16"/>
      <c r="C11" s="16"/>
      <c r="D11" s="16"/>
      <c r="E11" s="30"/>
      <c r="F11" s="30"/>
      <c r="G11" s="30"/>
      <c r="H11" s="30"/>
      <c r="I11" s="30"/>
      <c r="J11" s="30"/>
    </row>
    <row r="12" spans="1:10" x14ac:dyDescent="0.25">
      <c r="A12" s="17">
        <v>1</v>
      </c>
      <c r="B12" s="18" t="s">
        <v>7</v>
      </c>
      <c r="C12" s="18"/>
      <c r="D12" s="19">
        <f>'SAP Int. Cust'!E25</f>
        <v>6904.1433218348629</v>
      </c>
      <c r="E12" s="30"/>
      <c r="F12" s="30"/>
      <c r="G12" s="30"/>
      <c r="H12" s="30"/>
      <c r="I12" s="30"/>
      <c r="J12" s="30"/>
    </row>
    <row r="13" spans="1:10" x14ac:dyDescent="0.25">
      <c r="A13" s="22">
        <v>2</v>
      </c>
      <c r="B13" s="29"/>
      <c r="C13" s="29"/>
      <c r="D13" s="29"/>
      <c r="E13" s="30"/>
      <c r="F13" s="30"/>
      <c r="G13" s="30"/>
      <c r="H13" s="30"/>
      <c r="I13" s="30"/>
      <c r="J13" s="30"/>
    </row>
    <row r="14" spans="1:10" ht="15.75" thickBot="1" x14ac:dyDescent="0.3">
      <c r="A14" s="17">
        <v>3</v>
      </c>
      <c r="B14" s="20" t="s">
        <v>8</v>
      </c>
      <c r="C14" s="21"/>
      <c r="D14" s="23">
        <f>-D12</f>
        <v>-6904.1433218348629</v>
      </c>
      <c r="E14" s="30"/>
      <c r="F14" s="30"/>
      <c r="G14" s="30"/>
      <c r="H14" s="30"/>
      <c r="I14" s="30"/>
      <c r="J14" s="30"/>
    </row>
    <row r="15" spans="1:10" ht="15.75" thickTop="1" x14ac:dyDescent="0.25">
      <c r="A15" s="21"/>
      <c r="B15" s="21"/>
      <c r="C15" s="21"/>
      <c r="D15" s="21"/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N26" sqref="N26"/>
    </sheetView>
  </sheetViews>
  <sheetFormatPr defaultRowHeight="15" x14ac:dyDescent="0.25"/>
  <cols>
    <col min="4" max="4" width="18" bestFit="1" customWidth="1"/>
    <col min="5" max="5" width="18.28515625" bestFit="1" customWidth="1"/>
    <col min="12" max="12" width="16" bestFit="1" customWidth="1"/>
    <col min="13" max="13" width="5.28515625" bestFit="1" customWidth="1"/>
    <col min="14" max="14" width="21.85546875" bestFit="1" customWidth="1"/>
    <col min="15" max="15" width="10.7109375" bestFit="1" customWidth="1"/>
  </cols>
  <sheetData>
    <row r="1" spans="1:15" x14ac:dyDescent="0.25">
      <c r="A1" s="37" t="s">
        <v>62</v>
      </c>
      <c r="B1" s="37"/>
    </row>
    <row r="2" spans="1:15" x14ac:dyDescent="0.25">
      <c r="A2" s="37" t="s">
        <v>63</v>
      </c>
      <c r="B2" s="37"/>
    </row>
    <row r="3" spans="1:15" x14ac:dyDescent="0.25">
      <c r="A3" s="37" t="s">
        <v>77</v>
      </c>
      <c r="B3" s="37"/>
    </row>
    <row r="4" spans="1:15" x14ac:dyDescent="0.25">
      <c r="A4" s="37" t="s">
        <v>78</v>
      </c>
      <c r="B4" s="37"/>
    </row>
    <row r="6" spans="1:15" s="71" customFormat="1" x14ac:dyDescent="0.25">
      <c r="A6" s="72" t="s">
        <v>44</v>
      </c>
      <c r="B6" s="72" t="s">
        <v>45</v>
      </c>
      <c r="C6" s="72" t="s">
        <v>46</v>
      </c>
      <c r="D6" s="92" t="s">
        <v>64</v>
      </c>
      <c r="E6" s="72" t="s">
        <v>47</v>
      </c>
      <c r="F6" s="72" t="s">
        <v>48</v>
      </c>
      <c r="G6" s="72" t="s">
        <v>49</v>
      </c>
      <c r="H6" s="72" t="s">
        <v>50</v>
      </c>
      <c r="I6" s="72" t="s">
        <v>51</v>
      </c>
      <c r="J6" s="72" t="s">
        <v>52</v>
      </c>
      <c r="K6" s="72" t="s">
        <v>53</v>
      </c>
      <c r="L6" s="72" t="s">
        <v>54</v>
      </c>
      <c r="M6" s="72" t="s">
        <v>55</v>
      </c>
      <c r="N6" s="72" t="s">
        <v>56</v>
      </c>
      <c r="O6" s="73" t="s">
        <v>57</v>
      </c>
    </row>
    <row r="7" spans="1:15" x14ac:dyDescent="0.25">
      <c r="A7">
        <v>43100673</v>
      </c>
      <c r="B7">
        <v>63400500</v>
      </c>
      <c r="C7">
        <v>23701173</v>
      </c>
      <c r="D7" s="68">
        <v>4184.8</v>
      </c>
      <c r="E7" t="s">
        <v>58</v>
      </c>
      <c r="F7" t="s">
        <v>59</v>
      </c>
      <c r="G7" t="s">
        <v>65</v>
      </c>
      <c r="H7">
        <v>1</v>
      </c>
      <c r="I7">
        <v>3</v>
      </c>
      <c r="J7" t="s">
        <v>60</v>
      </c>
      <c r="K7">
        <v>3040</v>
      </c>
      <c r="L7" t="s">
        <v>58</v>
      </c>
      <c r="M7">
        <v>4310</v>
      </c>
      <c r="N7" t="s">
        <v>61</v>
      </c>
      <c r="O7" s="69">
        <v>44592</v>
      </c>
    </row>
    <row r="8" spans="1:15" x14ac:dyDescent="0.25">
      <c r="A8">
        <v>43100673</v>
      </c>
      <c r="B8">
        <v>63400500</v>
      </c>
      <c r="C8">
        <v>23701173</v>
      </c>
      <c r="D8" s="68">
        <v>6715.75</v>
      </c>
      <c r="E8" t="s">
        <v>58</v>
      </c>
      <c r="F8" t="s">
        <v>59</v>
      </c>
      <c r="G8" t="s">
        <v>66</v>
      </c>
      <c r="H8">
        <v>2</v>
      </c>
      <c r="I8">
        <v>3</v>
      </c>
      <c r="J8" t="s">
        <v>60</v>
      </c>
      <c r="K8">
        <v>3040</v>
      </c>
      <c r="L8" t="s">
        <v>58</v>
      </c>
      <c r="M8">
        <v>4310</v>
      </c>
      <c r="N8" t="s">
        <v>61</v>
      </c>
      <c r="O8" s="69">
        <v>44620</v>
      </c>
    </row>
    <row r="9" spans="1:15" x14ac:dyDescent="0.25">
      <c r="A9">
        <v>43100673</v>
      </c>
      <c r="B9">
        <v>63400500</v>
      </c>
      <c r="C9">
        <v>23701173</v>
      </c>
      <c r="D9" s="68">
        <v>6377.36</v>
      </c>
      <c r="E9" t="s">
        <v>58</v>
      </c>
      <c r="F9" t="s">
        <v>59</v>
      </c>
      <c r="G9" t="s">
        <v>67</v>
      </c>
      <c r="H9">
        <v>3</v>
      </c>
      <c r="I9">
        <v>3</v>
      </c>
      <c r="J9" t="s">
        <v>60</v>
      </c>
      <c r="K9">
        <v>3040</v>
      </c>
      <c r="L9" t="s">
        <v>58</v>
      </c>
      <c r="M9">
        <v>4310</v>
      </c>
      <c r="N9" t="s">
        <v>61</v>
      </c>
      <c r="O9" s="69">
        <v>44651</v>
      </c>
    </row>
    <row r="10" spans="1:15" x14ac:dyDescent="0.25">
      <c r="A10">
        <v>43100673</v>
      </c>
      <c r="B10">
        <v>63400500</v>
      </c>
      <c r="C10">
        <v>23701173</v>
      </c>
      <c r="D10" s="68">
        <v>5850.68</v>
      </c>
      <c r="E10" t="s">
        <v>58</v>
      </c>
      <c r="F10" t="s">
        <v>59</v>
      </c>
      <c r="G10" t="s">
        <v>68</v>
      </c>
      <c r="H10">
        <v>4</v>
      </c>
      <c r="I10">
        <v>3</v>
      </c>
      <c r="J10" t="s">
        <v>60</v>
      </c>
      <c r="K10">
        <v>3040</v>
      </c>
      <c r="L10" t="s">
        <v>58</v>
      </c>
      <c r="M10">
        <v>4310</v>
      </c>
      <c r="N10" t="s">
        <v>61</v>
      </c>
      <c r="O10" s="69">
        <v>44681</v>
      </c>
    </row>
    <row r="11" spans="1:15" x14ac:dyDescent="0.25">
      <c r="A11">
        <v>43100673</v>
      </c>
      <c r="B11">
        <v>63400500</v>
      </c>
      <c r="C11">
        <v>23701173</v>
      </c>
      <c r="D11" s="68">
        <v>4963.53</v>
      </c>
      <c r="E11" t="s">
        <v>58</v>
      </c>
      <c r="F11" t="s">
        <v>59</v>
      </c>
      <c r="G11" t="s">
        <v>69</v>
      </c>
      <c r="H11">
        <v>5</v>
      </c>
      <c r="I11">
        <v>3</v>
      </c>
      <c r="J11" t="s">
        <v>60</v>
      </c>
      <c r="K11">
        <v>3040</v>
      </c>
      <c r="L11" t="s">
        <v>58</v>
      </c>
      <c r="M11">
        <v>4310</v>
      </c>
      <c r="N11" t="s">
        <v>61</v>
      </c>
      <c r="O11" s="69">
        <v>44712</v>
      </c>
    </row>
    <row r="12" spans="1:15" x14ac:dyDescent="0.25">
      <c r="A12">
        <v>43100673</v>
      </c>
      <c r="B12">
        <v>63400500</v>
      </c>
      <c r="C12">
        <v>23701173</v>
      </c>
      <c r="D12" s="68">
        <v>3500.73</v>
      </c>
      <c r="E12" t="s">
        <v>58</v>
      </c>
      <c r="F12" t="s">
        <v>59</v>
      </c>
      <c r="G12" t="s">
        <v>70</v>
      </c>
      <c r="H12">
        <v>6</v>
      </c>
      <c r="I12">
        <v>3</v>
      </c>
      <c r="J12" t="s">
        <v>60</v>
      </c>
      <c r="K12">
        <v>3040</v>
      </c>
      <c r="L12" t="s">
        <v>58</v>
      </c>
      <c r="M12">
        <v>4310</v>
      </c>
      <c r="N12" t="s">
        <v>61</v>
      </c>
      <c r="O12" s="69">
        <v>44742</v>
      </c>
    </row>
    <row r="13" spans="1:15" x14ac:dyDescent="0.25">
      <c r="A13">
        <v>43100673</v>
      </c>
      <c r="B13">
        <v>63400500</v>
      </c>
      <c r="C13">
        <v>23701173</v>
      </c>
      <c r="D13" s="68">
        <v>2467.94</v>
      </c>
      <c r="E13" t="s">
        <v>58</v>
      </c>
      <c r="F13" t="s">
        <v>59</v>
      </c>
      <c r="G13" t="s">
        <v>71</v>
      </c>
      <c r="H13">
        <v>7</v>
      </c>
      <c r="I13">
        <v>3</v>
      </c>
      <c r="J13" t="s">
        <v>60</v>
      </c>
      <c r="K13">
        <v>3040</v>
      </c>
      <c r="L13" t="s">
        <v>58</v>
      </c>
      <c r="M13">
        <v>4310</v>
      </c>
      <c r="N13" t="s">
        <v>61</v>
      </c>
      <c r="O13" s="69">
        <v>44773</v>
      </c>
    </row>
    <row r="14" spans="1:15" x14ac:dyDescent="0.25">
      <c r="A14">
        <v>43100673</v>
      </c>
      <c r="B14">
        <v>63400500</v>
      </c>
      <c r="C14">
        <v>23701173</v>
      </c>
      <c r="D14" s="68">
        <v>2226.9299999999998</v>
      </c>
      <c r="E14" t="s">
        <v>58</v>
      </c>
      <c r="F14" t="s">
        <v>59</v>
      </c>
      <c r="G14" t="s">
        <v>72</v>
      </c>
      <c r="H14">
        <v>8</v>
      </c>
      <c r="I14">
        <v>3</v>
      </c>
      <c r="J14" t="s">
        <v>60</v>
      </c>
      <c r="K14">
        <v>3040</v>
      </c>
      <c r="L14" t="s">
        <v>58</v>
      </c>
      <c r="M14">
        <v>4310</v>
      </c>
      <c r="N14" t="s">
        <v>61</v>
      </c>
      <c r="O14" s="69">
        <v>44804</v>
      </c>
    </row>
    <row r="15" spans="1:15" x14ac:dyDescent="0.25">
      <c r="A15">
        <v>43100673</v>
      </c>
      <c r="B15">
        <v>63400500</v>
      </c>
      <c r="C15">
        <v>23701173</v>
      </c>
      <c r="D15" s="68">
        <v>2027.3</v>
      </c>
      <c r="E15" t="s">
        <v>58</v>
      </c>
      <c r="F15" t="s">
        <v>59</v>
      </c>
      <c r="G15" t="s">
        <v>73</v>
      </c>
      <c r="H15">
        <v>9</v>
      </c>
      <c r="I15">
        <v>3</v>
      </c>
      <c r="J15" t="s">
        <v>60</v>
      </c>
      <c r="K15">
        <v>3040</v>
      </c>
      <c r="L15" t="s">
        <v>58</v>
      </c>
      <c r="M15">
        <v>4310</v>
      </c>
      <c r="N15" t="s">
        <v>61</v>
      </c>
      <c r="O15" s="69">
        <v>44834</v>
      </c>
    </row>
    <row r="16" spans="1:15" x14ac:dyDescent="0.25">
      <c r="A16">
        <v>43100673</v>
      </c>
      <c r="B16">
        <v>63400500</v>
      </c>
      <c r="C16">
        <v>23701173</v>
      </c>
      <c r="D16" s="68">
        <v>1849.63</v>
      </c>
      <c r="E16" t="s">
        <v>58</v>
      </c>
      <c r="F16" t="s">
        <v>59</v>
      </c>
      <c r="G16" t="s">
        <v>74</v>
      </c>
      <c r="H16">
        <v>10</v>
      </c>
      <c r="I16">
        <v>3</v>
      </c>
      <c r="J16" t="s">
        <v>60</v>
      </c>
      <c r="K16">
        <v>3040</v>
      </c>
      <c r="L16" t="s">
        <v>58</v>
      </c>
      <c r="M16">
        <v>4310</v>
      </c>
      <c r="N16" t="s">
        <v>61</v>
      </c>
      <c r="O16" s="69">
        <v>44865</v>
      </c>
    </row>
    <row r="17" spans="1:15" x14ac:dyDescent="0.25">
      <c r="A17">
        <v>43100673</v>
      </c>
      <c r="B17">
        <v>63400500</v>
      </c>
      <c r="C17">
        <v>23701173</v>
      </c>
      <c r="D17" s="68">
        <v>1716.9</v>
      </c>
      <c r="E17" t="s">
        <v>58</v>
      </c>
      <c r="F17" t="s">
        <v>59</v>
      </c>
      <c r="G17" t="s">
        <v>75</v>
      </c>
      <c r="H17">
        <v>11</v>
      </c>
      <c r="I17">
        <v>3</v>
      </c>
      <c r="J17" t="s">
        <v>60</v>
      </c>
      <c r="K17">
        <v>3040</v>
      </c>
      <c r="L17" t="s">
        <v>58</v>
      </c>
      <c r="M17">
        <v>4310</v>
      </c>
      <c r="N17" t="s">
        <v>61</v>
      </c>
      <c r="O17" s="69">
        <v>44895</v>
      </c>
    </row>
    <row r="18" spans="1:15" x14ac:dyDescent="0.25">
      <c r="A18">
        <v>43100673</v>
      </c>
      <c r="B18">
        <v>63400500</v>
      </c>
      <c r="C18">
        <v>23701173</v>
      </c>
      <c r="D18">
        <v>1621.22</v>
      </c>
      <c r="E18" t="s">
        <v>58</v>
      </c>
      <c r="F18" t="s">
        <v>59</v>
      </c>
      <c r="G18" t="s">
        <v>76</v>
      </c>
      <c r="H18">
        <v>12</v>
      </c>
      <c r="I18">
        <v>3</v>
      </c>
      <c r="J18" t="s">
        <v>60</v>
      </c>
      <c r="K18">
        <v>3040</v>
      </c>
      <c r="L18" t="s">
        <v>58</v>
      </c>
      <c r="M18">
        <v>4310</v>
      </c>
      <c r="N18" t="s">
        <v>61</v>
      </c>
      <c r="O18" s="69">
        <v>44926</v>
      </c>
    </row>
    <row r="19" spans="1:15" ht="15.75" thickBot="1" x14ac:dyDescent="0.3">
      <c r="D19" s="70">
        <f>SUM(D7:D18)</f>
        <v>43502.770000000004</v>
      </c>
    </row>
    <row r="20" spans="1:15" ht="16.5" thickTop="1" thickBot="1" x14ac:dyDescent="0.3">
      <c r="D20" s="94"/>
    </row>
    <row r="21" spans="1:15" ht="15.75" thickBot="1" x14ac:dyDescent="0.3">
      <c r="B21" s="95" t="s">
        <v>81</v>
      </c>
      <c r="C21" s="96"/>
      <c r="D21" s="96"/>
      <c r="E21" s="97"/>
    </row>
    <row r="22" spans="1:15" x14ac:dyDescent="0.25">
      <c r="B22" s="76"/>
      <c r="C22" s="77"/>
      <c r="D22" s="98" t="s">
        <v>80</v>
      </c>
      <c r="E22" s="88" t="s">
        <v>58</v>
      </c>
    </row>
    <row r="23" spans="1:15" x14ac:dyDescent="0.25">
      <c r="B23" s="78"/>
      <c r="C23" s="79"/>
      <c r="D23" s="72" t="s">
        <v>82</v>
      </c>
      <c r="E23" s="89" t="s">
        <v>83</v>
      </c>
    </row>
    <row r="24" spans="1:15" x14ac:dyDescent="0.25">
      <c r="B24" s="80" t="s">
        <v>38</v>
      </c>
      <c r="C24" s="81"/>
      <c r="D24" s="82">
        <f>'PO Summary'!H15</f>
        <v>0.84129416766254506</v>
      </c>
      <c r="E24" s="83">
        <f>D19*D24</f>
        <v>36598.626678165136</v>
      </c>
    </row>
    <row r="25" spans="1:15" x14ac:dyDescent="0.25">
      <c r="B25" s="80" t="s">
        <v>29</v>
      </c>
      <c r="C25" s="81"/>
      <c r="D25" s="74">
        <f>'PO Summary'!I15</f>
        <v>0.15870583233745489</v>
      </c>
      <c r="E25" s="84">
        <f>D19*D25</f>
        <v>6904.1433218348629</v>
      </c>
    </row>
    <row r="26" spans="1:15" ht="15.75" thickBot="1" x14ac:dyDescent="0.3">
      <c r="B26" s="80" t="s">
        <v>30</v>
      </c>
      <c r="C26" s="81"/>
      <c r="D26" s="75">
        <f>SUM(D24:D25)</f>
        <v>1</v>
      </c>
      <c r="E26" s="85">
        <f>SUM(E24:E25)</f>
        <v>43502.77</v>
      </c>
    </row>
    <row r="27" spans="1:15" ht="16.5" thickTop="1" thickBot="1" x14ac:dyDescent="0.3">
      <c r="B27" s="86"/>
      <c r="C27" s="87"/>
      <c r="D27" s="90" t="s">
        <v>79</v>
      </c>
      <c r="E27" s="91">
        <f>D19-E26</f>
        <v>0</v>
      </c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28" sqref="H28"/>
    </sheetView>
  </sheetViews>
  <sheetFormatPr defaultRowHeight="15" x14ac:dyDescent="0.25"/>
  <cols>
    <col min="1" max="1" width="13.7109375" bestFit="1" customWidth="1"/>
    <col min="2" max="2" width="18" bestFit="1" customWidth="1"/>
    <col min="3" max="3" width="0.85546875" customWidth="1"/>
    <col min="4" max="4" width="14.7109375" bestFit="1" customWidth="1"/>
    <col min="5" max="5" width="0.85546875" customWidth="1"/>
    <col min="6" max="6" width="18.85546875" bestFit="1" customWidth="1"/>
    <col min="8" max="8" width="12.5703125" bestFit="1" customWidth="1"/>
  </cols>
  <sheetData>
    <row r="1" spans="1:11" x14ac:dyDescent="0.25">
      <c r="A1" s="42" t="s">
        <v>40</v>
      </c>
      <c r="B1" s="42" t="s">
        <v>41</v>
      </c>
      <c r="C1" s="42"/>
      <c r="D1" s="42" t="s">
        <v>42</v>
      </c>
      <c r="E1" s="42"/>
      <c r="F1" s="43" t="s">
        <v>43</v>
      </c>
      <c r="H1" s="43" t="s">
        <v>10</v>
      </c>
      <c r="I1" s="43" t="s">
        <v>11</v>
      </c>
      <c r="J1" s="43" t="s">
        <v>12</v>
      </c>
    </row>
    <row r="2" spans="1:11" x14ac:dyDescent="0.25">
      <c r="A2" s="44">
        <v>44562</v>
      </c>
      <c r="B2" s="33">
        <f>'AR 01.2022'!$E$23</f>
        <v>230435.74447674735</v>
      </c>
      <c r="C2" s="33"/>
      <c r="D2" s="33">
        <f>'AR 01.2022'!$E$24</f>
        <v>46278.045523252651</v>
      </c>
      <c r="E2" s="33"/>
      <c r="F2" s="33">
        <f>SUM(B2:D2)</f>
        <v>276713.78999999998</v>
      </c>
      <c r="H2" s="66">
        <f>B2/$F$2</f>
        <v>0.83275844140889177</v>
      </c>
      <c r="I2" s="66">
        <f>D2/$F$2</f>
        <v>0.16724155859110837</v>
      </c>
      <c r="J2" s="66">
        <f>H2+I2</f>
        <v>1.0000000000000002</v>
      </c>
      <c r="K2" s="66"/>
    </row>
    <row r="3" spans="1:11" x14ac:dyDescent="0.25">
      <c r="A3" s="44">
        <v>44593</v>
      </c>
      <c r="B3" s="33">
        <f>'AR 02.2022'!$E$23</f>
        <v>245620.55485242954</v>
      </c>
      <c r="C3" s="33"/>
      <c r="D3" s="33">
        <f>'AR 02.2022'!$E$24</f>
        <v>50469.575147570475</v>
      </c>
      <c r="E3" s="33"/>
      <c r="F3" s="33">
        <f t="shared" ref="F3:F13" si="0">SUM(B3:D3)</f>
        <v>296090.13</v>
      </c>
      <c r="H3" s="66">
        <f>B3/F3</f>
        <v>0.82954658047003982</v>
      </c>
      <c r="I3" s="66">
        <f>D3/F3</f>
        <v>0.17045341952996027</v>
      </c>
      <c r="J3" s="66">
        <f>H3+I3</f>
        <v>1</v>
      </c>
      <c r="K3" s="66"/>
    </row>
    <row r="4" spans="1:11" x14ac:dyDescent="0.25">
      <c r="A4" s="44">
        <v>44621</v>
      </c>
      <c r="B4" s="33">
        <f>'AR 03.2022'!$E$23</f>
        <v>248527.92263156426</v>
      </c>
      <c r="C4" s="33"/>
      <c r="D4" s="33">
        <f>'AR 03.2022'!$E$24</f>
        <v>50504.417368435759</v>
      </c>
      <c r="E4" s="33"/>
      <c r="F4" s="33">
        <f t="shared" si="0"/>
        <v>299032.34000000003</v>
      </c>
      <c r="H4" s="66">
        <f t="shared" ref="H4:H13" si="1">B4/F4</f>
        <v>0.83110717266087086</v>
      </c>
      <c r="I4" s="66">
        <f t="shared" ref="I4:I13" si="2">D4/F4</f>
        <v>0.16889282733912911</v>
      </c>
      <c r="J4" s="66">
        <f t="shared" ref="J4:J15" si="3">H4+I4</f>
        <v>1</v>
      </c>
      <c r="K4" s="66"/>
    </row>
    <row r="5" spans="1:11" x14ac:dyDescent="0.25">
      <c r="A5" s="44">
        <v>44652</v>
      </c>
      <c r="B5" s="33">
        <f>'AR 04.2022'!$E$23</f>
        <v>236065.72904852813</v>
      </c>
      <c r="C5" s="33"/>
      <c r="D5" s="33">
        <f>'AR 04.2022'!$E$24</f>
        <v>46350.140951471934</v>
      </c>
      <c r="E5" s="33"/>
      <c r="F5" s="33">
        <f t="shared" si="0"/>
        <v>282415.87000000005</v>
      </c>
      <c r="H5" s="66">
        <f t="shared" si="1"/>
        <v>0.83587982873812328</v>
      </c>
      <c r="I5" s="66">
        <f t="shared" si="2"/>
        <v>0.16412017126187678</v>
      </c>
      <c r="J5" s="66">
        <f t="shared" si="3"/>
        <v>1</v>
      </c>
      <c r="K5" s="66"/>
    </row>
    <row r="6" spans="1:11" x14ac:dyDescent="0.25">
      <c r="A6" s="44">
        <v>44682</v>
      </c>
      <c r="B6" s="33">
        <f>' AR 05.2022'!$E$23</f>
        <v>294996.89026155532</v>
      </c>
      <c r="C6" s="33"/>
      <c r="D6" s="33">
        <f>' AR 05.2022'!$E$24</f>
        <v>69222.479738444701</v>
      </c>
      <c r="E6" s="33"/>
      <c r="F6" s="33">
        <f t="shared" si="0"/>
        <v>364219.37</v>
      </c>
      <c r="H6" s="66">
        <f t="shared" si="1"/>
        <v>0.80994289310191092</v>
      </c>
      <c r="I6" s="66">
        <f t="shared" si="2"/>
        <v>0.19005710689808919</v>
      </c>
      <c r="J6" s="66">
        <f t="shared" si="3"/>
        <v>1</v>
      </c>
      <c r="K6" s="66"/>
    </row>
    <row r="7" spans="1:11" x14ac:dyDescent="0.25">
      <c r="A7" s="44">
        <v>44713</v>
      </c>
      <c r="B7" s="33">
        <f>'AR 06.2022'!$E$23</f>
        <v>389135.46167472156</v>
      </c>
      <c r="C7" s="33"/>
      <c r="D7" s="33">
        <f>'AR 06.2022'!$E$24</f>
        <v>96443.47832527844</v>
      </c>
      <c r="E7" s="33"/>
      <c r="F7" s="33">
        <f t="shared" si="0"/>
        <v>485578.94</v>
      </c>
      <c r="H7" s="66">
        <f t="shared" si="1"/>
        <v>0.80138455278707421</v>
      </c>
      <c r="I7" s="66">
        <f t="shared" si="2"/>
        <v>0.19861544721292576</v>
      </c>
      <c r="J7" s="66">
        <f t="shared" si="3"/>
        <v>1</v>
      </c>
      <c r="K7" s="66"/>
    </row>
    <row r="8" spans="1:11" x14ac:dyDescent="0.25">
      <c r="A8" s="44">
        <v>44743</v>
      </c>
      <c r="B8" s="33">
        <f>'AR 07.2022'!$E$23</f>
        <v>614150.34125245479</v>
      </c>
      <c r="C8" s="33"/>
      <c r="D8" s="33">
        <f>'AR 07.2022'!$E$24</f>
        <v>153053.60874754525</v>
      </c>
      <c r="E8" s="33"/>
      <c r="F8" s="33">
        <f t="shared" si="0"/>
        <v>767203.95000000007</v>
      </c>
      <c r="H8" s="66">
        <f t="shared" si="1"/>
        <v>0.80050466535326714</v>
      </c>
      <c r="I8" s="66">
        <f t="shared" si="2"/>
        <v>0.19949533464673277</v>
      </c>
      <c r="J8" s="66">
        <f t="shared" si="3"/>
        <v>0.99999999999999989</v>
      </c>
      <c r="K8" s="66"/>
    </row>
    <row r="9" spans="1:11" x14ac:dyDescent="0.25">
      <c r="A9" s="44">
        <v>44774</v>
      </c>
      <c r="B9" s="33">
        <f>' AR 08.2022'!$E$23</f>
        <v>1032842.9727345166</v>
      </c>
      <c r="C9" s="33"/>
      <c r="D9" s="33">
        <f>' AR 08.2022'!$E$24</f>
        <v>188309.45726548339</v>
      </c>
      <c r="E9" s="33"/>
      <c r="F9" s="33">
        <f t="shared" si="0"/>
        <v>1221152.43</v>
      </c>
      <c r="H9" s="66">
        <f t="shared" si="1"/>
        <v>0.84579365143998986</v>
      </c>
      <c r="I9" s="66">
        <f t="shared" si="2"/>
        <v>0.15420634856001014</v>
      </c>
      <c r="J9" s="66">
        <f t="shared" si="3"/>
        <v>1</v>
      </c>
      <c r="K9" s="66"/>
    </row>
    <row r="10" spans="1:11" x14ac:dyDescent="0.25">
      <c r="A10" s="44">
        <v>44805</v>
      </c>
      <c r="B10" s="33">
        <f>'AR 09.2022'!$E$23</f>
        <v>1796708.6906098789</v>
      </c>
      <c r="C10" s="33"/>
      <c r="D10" s="33">
        <f>'AR 09.2022'!$E$24</f>
        <v>285047.11939012114</v>
      </c>
      <c r="E10" s="33"/>
      <c r="F10" s="33">
        <f t="shared" si="0"/>
        <v>2081755.81</v>
      </c>
      <c r="H10" s="66">
        <f t="shared" si="1"/>
        <v>0.86307370056523525</v>
      </c>
      <c r="I10" s="66">
        <f t="shared" si="2"/>
        <v>0.1369262994347647</v>
      </c>
      <c r="J10" s="66">
        <f t="shared" si="3"/>
        <v>1</v>
      </c>
      <c r="K10" s="66"/>
    </row>
    <row r="11" spans="1:11" x14ac:dyDescent="0.25">
      <c r="A11" s="44">
        <v>44835</v>
      </c>
      <c r="B11" s="33">
        <f>'AR 10.2022'!$E$23</f>
        <v>2085837.4512569192</v>
      </c>
      <c r="C11" s="33"/>
      <c r="D11" s="33">
        <f>'AR 10.2022'!$E$24</f>
        <v>366284.39874308067</v>
      </c>
      <c r="E11" s="33"/>
      <c r="F11" s="33">
        <f t="shared" si="0"/>
        <v>2452121.8499999996</v>
      </c>
      <c r="H11" s="66">
        <f t="shared" si="1"/>
        <v>0.85062553121367912</v>
      </c>
      <c r="I11" s="66">
        <f t="shared" si="2"/>
        <v>0.14937446878632102</v>
      </c>
      <c r="J11" s="66">
        <f t="shared" si="3"/>
        <v>1.0000000000000002</v>
      </c>
      <c r="K11" s="66"/>
    </row>
    <row r="12" spans="1:11" x14ac:dyDescent="0.25">
      <c r="A12" s="44">
        <v>44866</v>
      </c>
      <c r="B12" s="33">
        <f>'AR 11.2022'!$E$23</f>
        <v>2294012.2963554282</v>
      </c>
      <c r="C12" s="33"/>
      <c r="D12" s="33">
        <f>'AR 11.2022'!$E$24</f>
        <v>403283.53364457143</v>
      </c>
      <c r="E12" s="33"/>
      <c r="F12" s="33">
        <f t="shared" si="0"/>
        <v>2697295.8299999996</v>
      </c>
      <c r="H12" s="66">
        <f t="shared" si="1"/>
        <v>0.85048598334704295</v>
      </c>
      <c r="I12" s="66">
        <f t="shared" si="2"/>
        <v>0.14951401665295699</v>
      </c>
      <c r="J12" s="66">
        <f t="shared" si="3"/>
        <v>1</v>
      </c>
      <c r="K12" s="66"/>
    </row>
    <row r="13" spans="1:11" x14ac:dyDescent="0.25">
      <c r="A13" s="44">
        <v>44896</v>
      </c>
      <c r="B13" s="33">
        <f>'AR 12.2022'!$E$23</f>
        <v>1934198.0680696892</v>
      </c>
      <c r="C13" s="33"/>
      <c r="D13" s="33">
        <f>'AR 12.2022'!$E$24</f>
        <v>395782.98193031084</v>
      </c>
      <c r="E13" s="33"/>
      <c r="F13" s="33">
        <f t="shared" si="0"/>
        <v>2329981.0499999998</v>
      </c>
      <c r="H13" s="66">
        <f t="shared" si="1"/>
        <v>0.83013467773469207</v>
      </c>
      <c r="I13" s="66">
        <f t="shared" si="2"/>
        <v>0.16986532226530807</v>
      </c>
      <c r="J13" s="66">
        <f t="shared" si="3"/>
        <v>1.0000000000000002</v>
      </c>
      <c r="K13" s="66"/>
    </row>
    <row r="14" spans="1:11" x14ac:dyDescent="0.25">
      <c r="H14" s="66"/>
      <c r="I14" s="66"/>
      <c r="J14" s="66"/>
      <c r="K14" s="66"/>
    </row>
    <row r="15" spans="1:11" ht="15.75" thickBot="1" x14ac:dyDescent="0.3">
      <c r="B15" s="27">
        <f>SUM(B2:B14)</f>
        <v>11402532.123224432</v>
      </c>
      <c r="C15" s="27">
        <f t="shared" ref="C15" si="4">SUM(C2:C14)</f>
        <v>0</v>
      </c>
      <c r="D15" s="27">
        <f>SUM(D2:D14)</f>
        <v>2151029.2367755668</v>
      </c>
      <c r="F15" s="27">
        <f>SUM(F2:F14)</f>
        <v>13553561.359999999</v>
      </c>
      <c r="H15" s="67">
        <f>B15/F15</f>
        <v>0.84129416766254506</v>
      </c>
      <c r="I15" s="67">
        <f>D15/F15</f>
        <v>0.15870583233745489</v>
      </c>
      <c r="J15" s="67">
        <f t="shared" si="3"/>
        <v>1</v>
      </c>
      <c r="K15" s="66"/>
    </row>
    <row r="16" spans="1:11" ht="15.75" thickTop="1" x14ac:dyDescent="0.25">
      <c r="H16" s="66"/>
      <c r="I16" s="66"/>
      <c r="J16" s="66"/>
      <c r="K16" s="66"/>
    </row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O29" sqref="O29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E23" sqref="E23"/>
    </sheetView>
  </sheetViews>
  <sheetFormatPr defaultRowHeight="15" x14ac:dyDescent="0.25"/>
  <cols>
    <col min="1" max="1" width="39.85546875" bestFit="1" customWidth="1"/>
    <col min="2" max="2" width="12.42578125" customWidth="1"/>
    <col min="3" max="3" width="19.140625" customWidth="1"/>
    <col min="4" max="4" width="25" bestFit="1" customWidth="1"/>
    <col min="5" max="5" width="11.5703125" bestFit="1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5.140625" bestFit="1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2555.73</v>
      </c>
      <c r="E6" s="59">
        <f>((D6/(D6+D7))*(D8+D9))+D6</f>
        <v>-27740.273186149556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441.43</v>
      </c>
      <c r="E7" s="59">
        <f>((D7/(D7+D6))*(D8+D9))+D7</f>
        <v>-4791.346813850445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-15205.1</v>
      </c>
      <c r="E8" s="38">
        <f>SUM(E6:E7)</f>
        <v>-32531.620000000003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-20323.68</v>
      </c>
    </row>
    <row r="11" spans="1:10" ht="15.75" thickBot="1" x14ac:dyDescent="0.3">
      <c r="C11" s="36" t="s">
        <v>32</v>
      </c>
      <c r="D11" s="40">
        <f>SUM(D6:D9)</f>
        <v>-32531.620000000003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302700.59999999998</v>
      </c>
      <c r="E15" s="59">
        <f>((D15/(D15+D16))*(D17+D18))+D15</f>
        <v>258176.01766289689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59876.73</v>
      </c>
      <c r="E16" s="59">
        <f>((D16/(D16+D15))*(D17+D18))+D16</f>
        <v>51069.392337103098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-9641.31</v>
      </c>
      <c r="E17" s="38">
        <f>SUM(E15:E16)</f>
        <v>309245.40999999997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-43690.61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309245.40999999997</v>
      </c>
    </row>
    <row r="22" spans="1:6" ht="15.75" thickTop="1" x14ac:dyDescent="0.25"/>
    <row r="23" spans="1:6" x14ac:dyDescent="0.25">
      <c r="D23" t="s">
        <v>37</v>
      </c>
      <c r="E23" s="33">
        <f>E6+E15</f>
        <v>230435.74447674735</v>
      </c>
      <c r="F23" s="34" t="s">
        <v>33</v>
      </c>
    </row>
    <row r="24" spans="1:6" x14ac:dyDescent="0.25">
      <c r="D24" t="s">
        <v>36</v>
      </c>
      <c r="E24" s="35">
        <f>E7+E16</f>
        <v>46278.045523252651</v>
      </c>
      <c r="F24" s="34" t="s">
        <v>34</v>
      </c>
    </row>
    <row r="25" spans="1:6" x14ac:dyDescent="0.25">
      <c r="E25" s="33">
        <f>SUM(E23:E24)</f>
        <v>276713.78999999998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29" sqref="G29"/>
    </sheetView>
  </sheetViews>
  <sheetFormatPr defaultRowHeight="15" x14ac:dyDescent="0.25"/>
  <cols>
    <col min="1" max="1" width="20.42578125" customWidth="1"/>
    <col min="2" max="2" width="12.42578125" customWidth="1"/>
    <col min="3" max="3" width="19.140625" customWidth="1"/>
    <col min="4" max="4" width="24.5703125" customWidth="1"/>
    <col min="5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2555.73</v>
      </c>
      <c r="E6" s="59">
        <f>((D6/(D6+D7))*(D8+D9))+D6</f>
        <v>-28454.236827241617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-4144.8931727583831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-15203.47</v>
      </c>
      <c r="E8" s="38">
        <f>SUM(E6:E7)</f>
        <v>-32599.13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-20323.68</v>
      </c>
    </row>
    <row r="11" spans="1:10" ht="15.75" thickBot="1" x14ac:dyDescent="0.3">
      <c r="C11" s="36" t="s">
        <v>32</v>
      </c>
      <c r="D11" s="40">
        <f>SUM(D6:D9)</f>
        <v>-32599.129999999997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302459.67</v>
      </c>
      <c r="E15" s="59">
        <f>((D15/(D15+D16))*(D17+D18))+D15</f>
        <v>274074.79167967115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60270.68</v>
      </c>
      <c r="E16" s="59">
        <f>((D16/(D16+D15))*(D17+D18))+D16</f>
        <v>54614.468320328859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-9664.86</v>
      </c>
      <c r="E17" s="38">
        <f>SUM(E15:E16)</f>
        <v>328689.26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-24376.23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328689.26</v>
      </c>
    </row>
    <row r="22" spans="1:6" ht="15.75" thickTop="1" x14ac:dyDescent="0.25"/>
    <row r="23" spans="1:6" x14ac:dyDescent="0.25">
      <c r="D23" t="s">
        <v>37</v>
      </c>
      <c r="E23" s="33">
        <f>E6+E15</f>
        <v>245620.55485242954</v>
      </c>
      <c r="F23" s="34" t="s">
        <v>33</v>
      </c>
    </row>
    <row r="24" spans="1:6" x14ac:dyDescent="0.25">
      <c r="D24" t="s">
        <v>36</v>
      </c>
      <c r="E24" s="35">
        <f>E7+E16</f>
        <v>50469.575147570475</v>
      </c>
      <c r="F24" s="34" t="s">
        <v>34</v>
      </c>
    </row>
    <row r="25" spans="1:6" x14ac:dyDescent="0.25">
      <c r="E25" s="33">
        <f>SUM(E23:E24)</f>
        <v>296090.13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9" sqref="G19"/>
    </sheetView>
  </sheetViews>
  <sheetFormatPr defaultRowHeight="15" x14ac:dyDescent="0.2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2555.73</v>
      </c>
      <c r="E6" s="59">
        <f>((D6/(D6+D7))*(D8+D9))+D6</f>
        <v>-28517.920156180626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-4154.1698438193735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-15204.07</v>
      </c>
      <c r="E8" s="38">
        <f>SUM(E6:E7)</f>
        <v>-32672.09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-20396.04</v>
      </c>
    </row>
    <row r="11" spans="1:10" ht="15.75" thickBot="1" x14ac:dyDescent="0.3">
      <c r="C11" s="36" t="s">
        <v>32</v>
      </c>
      <c r="D11" s="40">
        <f>SUM(D6:D9)</f>
        <v>-32672.09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302307.86</v>
      </c>
      <c r="E15" s="59">
        <f>((D15/(D15+D16))*(D17+D18))+D15</f>
        <v>277045.84278774488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59642.55</v>
      </c>
      <c r="E16" s="59">
        <f>((D16/(D16+D15))*(D17+D18))+D16</f>
        <v>54658.58721225513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-9030.48</v>
      </c>
      <c r="E17" s="38">
        <f>SUM(E15:E16)</f>
        <v>331704.43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-21215.5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331704.43</v>
      </c>
    </row>
    <row r="22" spans="1:6" ht="15.75" thickTop="1" x14ac:dyDescent="0.25"/>
    <row r="23" spans="1:6" x14ac:dyDescent="0.25">
      <c r="D23" t="s">
        <v>37</v>
      </c>
      <c r="E23" s="33">
        <f>E6+E15</f>
        <v>248527.92263156426</v>
      </c>
      <c r="F23" s="34" t="s">
        <v>33</v>
      </c>
    </row>
    <row r="24" spans="1:6" x14ac:dyDescent="0.25">
      <c r="D24" t="s">
        <v>36</v>
      </c>
      <c r="E24" s="35">
        <f>E7+E16</f>
        <v>50504.417368435759</v>
      </c>
      <c r="F24" s="34" t="s">
        <v>34</v>
      </c>
    </row>
    <row r="25" spans="1:6" x14ac:dyDescent="0.25">
      <c r="E25" s="33">
        <f>SUM(E23:E24)</f>
        <v>299032.34000000003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I23" sqref="I23"/>
    </sheetView>
  </sheetViews>
  <sheetFormatPr defaultRowHeight="15" x14ac:dyDescent="0.2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2555.73</v>
      </c>
      <c r="E6" s="59">
        <f>((D6/(D6+D7))*(D8+D9))+D6</f>
        <v>-28640.512310093509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-4172.0276899064902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-15198.26</v>
      </c>
      <c r="E8" s="38">
        <f>SUM(E6:E7)</f>
        <v>-32812.54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-20542.3</v>
      </c>
    </row>
    <row r="11" spans="1:10" ht="15.75" thickBot="1" x14ac:dyDescent="0.3">
      <c r="C11" s="36" t="s">
        <v>32</v>
      </c>
      <c r="D11" s="40">
        <f>SUM(D6:D9)</f>
        <v>-32812.54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292817.40000000002</v>
      </c>
      <c r="E15" s="59">
        <f>((D15/(D15+D16))*(D17+D18))+D15</f>
        <v>264706.24135862163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55887.5</v>
      </c>
      <c r="E16" s="59">
        <f>((D16/(D16+D15))*(D17+D18))+D16</f>
        <v>50522.168641378426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-8637.4599999999991</v>
      </c>
      <c r="E17" s="38">
        <f>SUM(E15:E16)</f>
        <v>315228.41000000003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-24839.03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315228.41000000003</v>
      </c>
    </row>
    <row r="22" spans="1:6" ht="15.75" thickTop="1" x14ac:dyDescent="0.25"/>
    <row r="23" spans="1:6" x14ac:dyDescent="0.25">
      <c r="D23" t="s">
        <v>37</v>
      </c>
      <c r="E23" s="33">
        <f>E6+E15</f>
        <v>236065.72904852813</v>
      </c>
      <c r="F23" s="34" t="s">
        <v>33</v>
      </c>
    </row>
    <row r="24" spans="1:6" x14ac:dyDescent="0.25">
      <c r="D24" t="s">
        <v>36</v>
      </c>
      <c r="E24" s="35">
        <f>E7+E16</f>
        <v>46350.140951471934</v>
      </c>
      <c r="F24" s="34" t="s">
        <v>34</v>
      </c>
    </row>
    <row r="25" spans="1:6" x14ac:dyDescent="0.25">
      <c r="E25" s="33">
        <f>SUM(E23:E24)</f>
        <v>282415.87000000005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0747097-5BFC-44C7-B09E-2C3D3BD558DC}"/>
</file>

<file path=customXml/itemProps2.xml><?xml version="1.0" encoding="utf-8"?>
<ds:datastoreItem xmlns:ds="http://schemas.openxmlformats.org/officeDocument/2006/customXml" ds:itemID="{4570F84B-4E0E-4FFE-B942-AF873F514128}"/>
</file>

<file path=customXml/itemProps3.xml><?xml version="1.0" encoding="utf-8"?>
<ds:datastoreItem xmlns:ds="http://schemas.openxmlformats.org/officeDocument/2006/customXml" ds:itemID="{EFAA0900-A2FE-443D-ABF5-6087AFD037CD}"/>
</file>

<file path=customXml/itemProps4.xml><?xml version="1.0" encoding="utf-8"?>
<ds:datastoreItem xmlns:ds="http://schemas.openxmlformats.org/officeDocument/2006/customXml" ds:itemID="{CE0F54DD-A0D0-4D4A-863F-54149E73D9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22</vt:i4>
      </vt:variant>
    </vt:vector>
  </HeadingPairs>
  <TitlesOfParts>
    <vt:vector size="39" baseType="lpstr">
      <vt:lpstr>3.11E</vt:lpstr>
      <vt:lpstr>3.11G</vt:lpstr>
      <vt:lpstr>SAP Int. Cust</vt:lpstr>
      <vt:lpstr>PO Summary</vt:lpstr>
      <vt:lpstr>Support=&gt;</vt:lpstr>
      <vt:lpstr>AR 01.2022</vt:lpstr>
      <vt:lpstr>AR 02.2022</vt:lpstr>
      <vt:lpstr>AR 03.2022</vt:lpstr>
      <vt:lpstr>AR 04.2022</vt:lpstr>
      <vt:lpstr> AR 05.2022</vt:lpstr>
      <vt:lpstr>AR 06.2022</vt:lpstr>
      <vt:lpstr>AR 07.2022</vt:lpstr>
      <vt:lpstr> AR 08.2022</vt:lpstr>
      <vt:lpstr>AR 09.2022</vt:lpstr>
      <vt:lpstr>AR 10.2022</vt:lpstr>
      <vt:lpstr>AR 11.2022</vt:lpstr>
      <vt:lpstr>AR 12.2022</vt:lpstr>
      <vt:lpstr>' AR 05.2022'!SAPPO_AR_Post_Conversion</vt:lpstr>
      <vt:lpstr>' AR 08.2022'!SAPPO_AR_Post_Conversion</vt:lpstr>
      <vt:lpstr>'AR 01.2022'!SAPPO_AR_Post_Conversion</vt:lpstr>
      <vt:lpstr>'AR 03.2022'!SAPPO_AR_Post_Conversion</vt:lpstr>
      <vt:lpstr>'AR 04.2022'!SAPPO_AR_Post_Conversion</vt:lpstr>
      <vt:lpstr>'AR 06.2022'!SAPPO_AR_Post_Conversion</vt:lpstr>
      <vt:lpstr>'AR 07.2022'!SAPPO_AR_Post_Conversion</vt:lpstr>
      <vt:lpstr>'AR 09.2022'!SAPPO_AR_Post_Conversion</vt:lpstr>
      <vt:lpstr>'AR 10.2022'!SAPPO_AR_Post_Conversion</vt:lpstr>
      <vt:lpstr>'AR 11.2022'!SAPPO_AR_Post_Conversion</vt:lpstr>
      <vt:lpstr>'AR 12.2022'!SAPPO_AR_Post_Conversion</vt:lpstr>
      <vt:lpstr>' AR 05.2022'!SAPPO_AR_Pre_Conversion</vt:lpstr>
      <vt:lpstr>' AR 08.2022'!SAPPO_AR_Pre_Conversion</vt:lpstr>
      <vt:lpstr>'AR 01.2022'!SAPPO_AR_Pre_Conversion</vt:lpstr>
      <vt:lpstr>'AR 03.2022'!SAPPO_AR_Pre_Conversion</vt:lpstr>
      <vt:lpstr>'AR 04.2022'!SAPPO_AR_Pre_Conversion</vt:lpstr>
      <vt:lpstr>'AR 06.2022'!SAPPO_AR_Pre_Conversion</vt:lpstr>
      <vt:lpstr>'AR 07.2022'!SAPPO_AR_Pre_Conversion</vt:lpstr>
      <vt:lpstr>'AR 09.2022'!SAPPO_AR_Pre_Conversion</vt:lpstr>
      <vt:lpstr>'AR 10.2022'!SAPPO_AR_Pre_Conversion</vt:lpstr>
      <vt:lpstr>'AR 11.2022'!SAPPO_AR_Pre_Conversion</vt:lpstr>
      <vt:lpstr>'AR 12.2022'!SAPPO_AR_Pre_Conversion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Kellogg, Anh</cp:lastModifiedBy>
  <dcterms:created xsi:type="dcterms:W3CDTF">2017-08-10T16:46:00Z</dcterms:created>
  <dcterms:modified xsi:type="dcterms:W3CDTF">2023-03-28T14:59:27Z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0x0101006E56B4D1795A2E4DB2F0B01679ED314A004876637A322CD34A97BA8DF2700F41D9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