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S:\2021\2021 WA Sch 75-175 Decoupling Rate Adj\Electric Workpapers\2021\"/>
    </mc:Choice>
  </mc:AlternateContent>
  <xr:revisionPtr revIDLastSave="0" documentId="13_ncr:1_{4F4EB506-7EF2-4BE1-AC06-A096376DE0B8}" xr6:coauthVersionLast="45" xr6:coauthVersionMax="45" xr10:uidLastSave="{00000000-0000-0000-0000-000000000000}"/>
  <bookViews>
    <workbookView xWindow="28680" yWindow="-120" windowWidth="29040" windowHeight="15840" xr2:uid="{00000000-000D-0000-FFFF-FFFF00000000}"/>
  </bookViews>
  <sheets>
    <sheet name="ADJ SUMMARY" sheetId="3" r:id="rId1"/>
    <sheet name="ADJ DETAIL-INPUT" sheetId="1" r:id="rId2"/>
    <sheet name="RR SUMMARY" sheetId="51" r:id="rId3"/>
    <sheet name="CF " sheetId="52" r:id="rId4"/>
    <sheet name="Acerno_Cache_XXXXX" sheetId="115" state="veryHidden" r:id="rId5"/>
    <sheet name="LEAD SHEETS-DO NOT ENTER" sheetId="113" r:id="rId6"/>
    <sheet name="ROO INPUT" sheetId="111" r:id="rId7"/>
    <sheet name="DEBT CALC" sheetId="48" r:id="rId8"/>
    <sheet name="Normalized ROE - Elec&amp;Gas-inter" sheetId="116" r:id="rId9"/>
  </sheets>
  <externalReferences>
    <externalReference r:id="rId10"/>
    <externalReference r:id="rId11"/>
    <externalReference r:id="rId12"/>
    <externalReference r:id="rId13"/>
  </externalReferences>
  <definedNames>
    <definedName name="ID_Elec" localSheetId="6">#REF!</definedName>
    <definedName name="ID_Elec">'DEBT CALC'!$A$69:$F$146</definedName>
    <definedName name="ID_Gas" localSheetId="5">'DEBT CALC'!#REF!</definedName>
    <definedName name="ID_Gas" localSheetId="8">'[1]DEBT CALC'!#REF!</definedName>
    <definedName name="ID_Gas" localSheetId="6">#REF!</definedName>
    <definedName name="ID_Gas">'DEBT CALC'!#REF!</definedName>
    <definedName name="_xlnm.Print_Area" localSheetId="1">'ADJ DETAIL-INPUT'!$A$1:$AB$83</definedName>
    <definedName name="_xlnm.Print_Area" localSheetId="0">'ADJ SUMMARY'!$A$1:$F$42</definedName>
    <definedName name="_xlnm.Print_Area" localSheetId="3">'CF '!$A$1:$F$26</definedName>
    <definedName name="_xlnm.Print_Area" localSheetId="7">'DEBT CALC'!$A$1:$I$48</definedName>
    <definedName name="_xlnm.Print_Area" localSheetId="5">'LEAD SHEETS-DO NOT ENTER'!$A$2:$AA$81</definedName>
    <definedName name="_xlnm.Print_Area" localSheetId="8">'Normalized ROE - Elec&amp;Gas-inter'!$A$1:$F$13</definedName>
    <definedName name="_xlnm.Print_Area" localSheetId="6">'ROO INPUT'!$A$1:$G$82</definedName>
    <definedName name="_xlnm.Print_Area" localSheetId="2">'RR SUMMARY'!$I$1:$M$16</definedName>
    <definedName name="Print_for_CBReport">'ADJ SUMMARY'!$A$1:$F$40</definedName>
    <definedName name="Print_for_Checking" localSheetId="5">'ADJ SUMMARY'!#REF!:'ADJ SUMMARY'!#REF!</definedName>
    <definedName name="Print_for_Checking" localSheetId="8">'[1]ADJ SUMMARY'!#REF!:'[1]ADJ SUMMARY'!#REF!</definedName>
    <definedName name="Print_for_Checking" localSheetId="6">[2]PFRstmtSheet!$A$1:[2]PFRstmtSheet!#REF!</definedName>
    <definedName name="Print_for_Checking">'ADJ SUMMARY'!#REF!:'ADJ SUMMARY'!#REF!</definedName>
    <definedName name="_xlnm.Print_Titles" localSheetId="1">'ADJ DETAIL-INPUT'!$A:$D,'ADJ DETAIL-INPUT'!$2:$10</definedName>
    <definedName name="_xlnm.Print_Titles" localSheetId="5">'LEAD SHEETS-DO NOT ENTER'!$A:$D,'LEAD SHEETS-DO NOT ENTER'!$2:$10</definedName>
    <definedName name="_xlnm.Print_Titles" localSheetId="6">'ROO INPUT'!$1:$10</definedName>
    <definedName name="RRC_Adjustment_Print" localSheetId="8">#REF!</definedName>
    <definedName name="RRC_Adjustment_Print">#REF!</definedName>
    <definedName name="RRC_Rate_Print" localSheetId="8">#REF!</definedName>
    <definedName name="RRC_Rate_Print">#REF!</definedName>
    <definedName name="Summary" localSheetId="5">#REF!</definedName>
    <definedName name="Summary" localSheetId="6">#REF!</definedName>
    <definedName name="Summary">#REF!</definedName>
    <definedName name="WA_Elec" localSheetId="6">#REF!</definedName>
    <definedName name="WA_Elec">'DEBT CALC'!$A$1:$F$68</definedName>
    <definedName name="WA_Gas" localSheetId="5">'DEBT CALC'!#REF!</definedName>
    <definedName name="WA_Gas" localSheetId="8">'[1]DEBT CALC'!#REF!</definedName>
    <definedName name="WA_Gas" localSheetId="6">#REF!</definedName>
    <definedName name="WA_Gas">'DEBT CALC'!#REF!</definedName>
    <definedName name="Z_6E1B8C45_B07F_11D2_B0DC_0000832CDFF0_.wvu.Cols" localSheetId="1" hidden="1">'ADJ DETAIL-INPUT'!#REF!,'ADJ DETAIL-INPUT'!#REF!</definedName>
    <definedName name="Z_6E1B8C45_B07F_11D2_B0DC_0000832CDFF0_.wvu.Cols" localSheetId="5" hidden="1">'LEAD SHEETS-DO NOT ENTER'!#REF!,'LEAD SHEETS-DO NOT ENTER'!#REF!</definedName>
    <definedName name="Z_6E1B8C45_B07F_11D2_B0DC_0000832CDFF0_.wvu.PrintArea" localSheetId="1" hidden="1">'ADJ DETAIL-INPUT'!$E:$AB</definedName>
    <definedName name="Z_6E1B8C45_B07F_11D2_B0DC_0000832CDFF0_.wvu.PrintArea" localSheetId="0" hidden="1">'ADJ SUMMARY'!$A$1:$F$40</definedName>
    <definedName name="Z_6E1B8C45_B07F_11D2_B0DC_0000832CDFF0_.wvu.PrintArea" localSheetId="5" hidden="1">'LEAD SHEETS-DO NOT ENTER'!$E:$Z</definedName>
    <definedName name="Z_6E1B8C45_B07F_11D2_B0DC_0000832CDFF0_.wvu.PrintArea" localSheetId="6" hidden="1">'ROO INPUT'!$A$1:$G$81</definedName>
    <definedName name="Z_6E1B8C45_B07F_11D2_B0DC_0000832CDFF0_.wvu.PrintTitles" localSheetId="1" hidden="1">'ADJ DETAIL-INPUT'!$A:$D,'ADJ DETAIL-INPUT'!$2:$10</definedName>
    <definedName name="Z_6E1B8C45_B07F_11D2_B0DC_0000832CDFF0_.wvu.PrintTitles" localSheetId="5" hidden="1">'LEAD SHEETS-DO NOT ENTER'!$A:$D,'LEAD SHEETS-DO NOT ENTER'!$2:$10</definedName>
    <definedName name="Z_6E1B8C45_B07F_11D2_B0DC_0000832CDFF0_.wvu.Rows" localSheetId="0" hidden="1">'ADJ SUMMARY'!#REF!,'ADJ SUMMARY'!$21:$40,'ADJ SUMMARY'!$33:$33,'ADJ SUMMARY'!$39:$40,'ADJ SUMMARY'!#REF!,'ADJ SUMMARY'!#REF!,'ADJ SUMMARY'!#REF!</definedName>
    <definedName name="Z_A15D1962_B049_11D2_8670_0000832CEEE8_.wvu.Cols" localSheetId="1" hidden="1">'ADJ DETAIL-INPUT'!#REF!</definedName>
    <definedName name="Z_A15D1962_B049_11D2_8670_0000832CEEE8_.wvu.Cols" localSheetId="5" hidden="1">'LEAD SHEETS-DO NOT ENTER'!#REF!</definedName>
    <definedName name="Z_A15D1962_B049_11D2_8670_0000832CEEE8_.wvu.Rows" localSheetId="0" hidden="1">'ADJ SUMMARY'!$39:$40,'ADJ SUMMARY'!#REF!</definedName>
  </definedNames>
  <calcPr calcId="191029"/>
  <customWorkbookViews>
    <customWorkbookView name="Kathy Mitchell - Personal View" guid="{A15D1962-B049-11D2-8670-0000832CEEE8}" mergeInterval="0" personalView="1" maximized="1" windowWidth="796" windowHeight="436" tabRatio="768" activeSheetId="2"/>
    <customWorkbookView name="Don Falkner - Personal View" guid="{6E1B8C45-B07F-11D2-B0DC-0000832CDFF0}" mergeInterval="0" personalView="1" maximized="1" windowWidth="1020" windowHeight="604" tabRatio="76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23" i="1" l="1"/>
  <c r="AC14" i="1"/>
  <c r="E37" i="3" l="1"/>
  <c r="E36" i="3"/>
  <c r="E35" i="3"/>
  <c r="E38" i="3"/>
  <c r="AG79" i="1"/>
  <c r="AG78" i="1"/>
  <c r="AD77" i="1"/>
  <c r="AD81" i="1" s="1"/>
  <c r="AG76" i="1"/>
  <c r="AD74" i="1"/>
  <c r="AC74" i="1"/>
  <c r="AC77" i="1" s="1"/>
  <c r="AC81" i="1" s="1"/>
  <c r="AF73" i="1"/>
  <c r="AF74" i="1" s="1"/>
  <c r="AF77" i="1" s="1"/>
  <c r="AF81" i="1" s="1"/>
  <c r="AE73" i="1"/>
  <c r="AD73" i="1"/>
  <c r="AC73" i="1"/>
  <c r="AG72" i="1"/>
  <c r="AG71" i="1"/>
  <c r="AG70" i="1"/>
  <c r="AG69" i="1"/>
  <c r="AG68" i="1"/>
  <c r="AG73" i="1" s="1"/>
  <c r="AF66" i="1"/>
  <c r="AE66" i="1"/>
  <c r="AE74" i="1" s="1"/>
  <c r="AE77" i="1" s="1"/>
  <c r="AE81" i="1" s="1"/>
  <c r="AD66" i="1"/>
  <c r="AC66" i="1"/>
  <c r="AG65" i="1"/>
  <c r="AG64" i="1"/>
  <c r="AG63" i="1"/>
  <c r="AG62" i="1"/>
  <c r="AG61" i="1"/>
  <c r="AG66" i="1" s="1"/>
  <c r="AG74" i="1" s="1"/>
  <c r="AG77" i="1" s="1"/>
  <c r="AG81" i="1" s="1"/>
  <c r="AG55" i="1"/>
  <c r="AG54" i="1"/>
  <c r="AF46" i="1"/>
  <c r="AE46" i="1"/>
  <c r="AE47" i="1" s="1"/>
  <c r="AD46" i="1"/>
  <c r="AD47" i="1" s="1"/>
  <c r="AD49" i="1" s="1"/>
  <c r="AF45" i="1"/>
  <c r="AC45" i="1"/>
  <c r="AG45" i="1" s="1"/>
  <c r="AC44" i="1"/>
  <c r="AG44" i="1" s="1"/>
  <c r="AG43" i="1"/>
  <c r="AC43" i="1"/>
  <c r="AC42" i="1"/>
  <c r="AC46" i="1" s="1"/>
  <c r="AC39" i="1"/>
  <c r="AG39" i="1" s="1"/>
  <c r="AC38" i="1"/>
  <c r="AG38" i="1" s="1"/>
  <c r="AG37" i="1"/>
  <c r="AC37" i="1"/>
  <c r="AE35" i="1"/>
  <c r="AD35" i="1"/>
  <c r="AG34" i="1"/>
  <c r="AF34" i="1"/>
  <c r="AF35" i="1" s="1"/>
  <c r="AC34" i="1"/>
  <c r="AC33" i="1"/>
  <c r="AG32" i="1"/>
  <c r="AC32" i="1"/>
  <c r="AC31" i="1"/>
  <c r="AG31" i="1" s="1"/>
  <c r="AG35" i="1" s="1"/>
  <c r="AF28" i="1"/>
  <c r="AD28" i="1"/>
  <c r="AF27" i="1"/>
  <c r="AC27" i="1"/>
  <c r="AG27" i="1" s="1"/>
  <c r="AC26" i="1"/>
  <c r="AG26" i="1" s="1"/>
  <c r="AC25" i="1"/>
  <c r="AG25" i="1" s="1"/>
  <c r="AG24" i="1"/>
  <c r="AC24" i="1"/>
  <c r="AE28" i="1"/>
  <c r="AC23" i="1"/>
  <c r="AC28" i="1" s="1"/>
  <c r="AD19" i="1"/>
  <c r="AC18" i="1"/>
  <c r="AG18" i="1" s="1"/>
  <c r="AF17" i="1"/>
  <c r="AF19" i="1" s="1"/>
  <c r="AE17" i="1"/>
  <c r="AE19" i="1" s="1"/>
  <c r="AD17" i="1"/>
  <c r="AC16" i="1"/>
  <c r="AG16" i="1" s="1"/>
  <c r="AC15" i="1"/>
  <c r="AC17" i="1" s="1"/>
  <c r="AC19" i="1" s="1"/>
  <c r="AG14" i="1"/>
  <c r="C38" i="3"/>
  <c r="B38" i="3"/>
  <c r="A38" i="3"/>
  <c r="C37" i="3"/>
  <c r="B37" i="3"/>
  <c r="A37" i="3"/>
  <c r="C36" i="3"/>
  <c r="B36" i="3"/>
  <c r="A36" i="3"/>
  <c r="E39" i="3"/>
  <c r="C35" i="3"/>
  <c r="B35" i="3"/>
  <c r="A35" i="3"/>
  <c r="AE49" i="1" l="1"/>
  <c r="AE52" i="1" s="1"/>
  <c r="AE57" i="1" s="1"/>
  <c r="AF47" i="1"/>
  <c r="AF49" i="1"/>
  <c r="AD57" i="1"/>
  <c r="AD52" i="1"/>
  <c r="AC35" i="1"/>
  <c r="AC47" i="1" s="1"/>
  <c r="AC49" i="1" s="1"/>
  <c r="AG23" i="1"/>
  <c r="AG28" i="1" s="1"/>
  <c r="AG15" i="1"/>
  <c r="AG17" i="1" s="1"/>
  <c r="AG19" i="1" s="1"/>
  <c r="AG42" i="1"/>
  <c r="AG46" i="1" s="1"/>
  <c r="L37" i="113"/>
  <c r="AG47" i="1" l="1"/>
  <c r="AG49" i="1" s="1"/>
  <c r="AE88" i="1"/>
  <c r="AE89" i="1" s="1"/>
  <c r="AE83" i="1" s="1"/>
  <c r="D37" i="3"/>
  <c r="AD88" i="1"/>
  <c r="AD89" i="1" s="1"/>
  <c r="AD83" i="1" s="1"/>
  <c r="D36" i="3"/>
  <c r="AC52" i="1"/>
  <c r="AG52" i="1" s="1"/>
  <c r="AF52" i="1"/>
  <c r="AF57" i="1"/>
  <c r="AG53" i="1"/>
  <c r="U46" i="1"/>
  <c r="AF88" i="1" l="1"/>
  <c r="AF89" i="1" s="1"/>
  <c r="AF83" i="1" s="1"/>
  <c r="D38" i="3"/>
  <c r="AG57" i="1"/>
  <c r="AG88" i="1" s="1"/>
  <c r="AG89" i="1" s="1"/>
  <c r="AG83" i="1" s="1"/>
  <c r="AC57" i="1"/>
  <c r="X37" i="1"/>
  <c r="AC88" i="1" l="1"/>
  <c r="AC89" i="1" s="1"/>
  <c r="AC83" i="1" s="1"/>
  <c r="D35" i="3"/>
  <c r="D39" i="3"/>
  <c r="F39" i="3" s="1"/>
  <c r="AA23" i="1"/>
  <c r="AA18" i="1"/>
  <c r="X34" i="1" l="1"/>
  <c r="X42" i="1"/>
  <c r="F319" i="111" l="1"/>
  <c r="F45" i="111" s="1"/>
  <c r="F216" i="111"/>
  <c r="F217" i="111"/>
  <c r="F218" i="111"/>
  <c r="F219" i="111"/>
  <c r="F220" i="111"/>
  <c r="F308" i="111"/>
  <c r="F309" i="111"/>
  <c r="F310" i="111"/>
  <c r="F311" i="111"/>
  <c r="F312" i="111"/>
  <c r="F313" i="111"/>
  <c r="F314" i="111"/>
  <c r="F315" i="111"/>
  <c r="F316" i="111"/>
  <c r="F317" i="111"/>
  <c r="F318" i="111"/>
  <c r="F497" i="111" l="1"/>
  <c r="F498" i="111"/>
  <c r="F499" i="111"/>
  <c r="F500" i="111"/>
  <c r="F501" i="111"/>
  <c r="F502" i="111"/>
  <c r="F503" i="111"/>
  <c r="F504" i="111"/>
  <c r="F505" i="111"/>
  <c r="F506" i="111"/>
  <c r="F507" i="111"/>
  <c r="F481" i="111"/>
  <c r="K13" i="51" l="1"/>
  <c r="E10" i="51"/>
  <c r="F10" i="51"/>
  <c r="D6" i="116" l="1"/>
  <c r="E6" i="116" s="1"/>
  <c r="F6" i="116" l="1"/>
  <c r="S34" i="1" l="1"/>
  <c r="A4" i="3" l="1"/>
  <c r="A4" i="48"/>
  <c r="A3" i="111"/>
  <c r="A6" i="113"/>
  <c r="F496" i="111" l="1"/>
  <c r="F455" i="111"/>
  <c r="F344" i="111"/>
  <c r="F345" i="111"/>
  <c r="G44" i="111"/>
  <c r="F306" i="111"/>
  <c r="F307" i="111"/>
  <c r="F103" i="111"/>
  <c r="F99" i="111"/>
  <c r="F44" i="113" l="1"/>
  <c r="G44" i="113"/>
  <c r="H44" i="113"/>
  <c r="I44" i="113"/>
  <c r="J44" i="113"/>
  <c r="K44" i="113"/>
  <c r="L44" i="113"/>
  <c r="M44" i="113"/>
  <c r="N44" i="113"/>
  <c r="O44" i="113"/>
  <c r="P44" i="113"/>
  <c r="Q44" i="113"/>
  <c r="R44" i="113"/>
  <c r="S44" i="113"/>
  <c r="T44" i="113"/>
  <c r="U44" i="113"/>
  <c r="X44" i="113"/>
  <c r="Y44" i="113"/>
  <c r="V44" i="113"/>
  <c r="Z44" i="113"/>
  <c r="W44" i="113"/>
  <c r="AA44" i="113"/>
  <c r="A44" i="113"/>
  <c r="C44" i="113"/>
  <c r="I7" i="113" l="1"/>
  <c r="I8" i="113"/>
  <c r="I9" i="113"/>
  <c r="I11" i="113"/>
  <c r="I14" i="113"/>
  <c r="I15" i="113"/>
  <c r="I16" i="113"/>
  <c r="I18" i="113"/>
  <c r="I23" i="113"/>
  <c r="I24" i="113"/>
  <c r="I25" i="113"/>
  <c r="I26" i="113"/>
  <c r="I27" i="113"/>
  <c r="I31" i="113"/>
  <c r="I32" i="113"/>
  <c r="I34" i="113"/>
  <c r="I37" i="113"/>
  <c r="I38" i="113"/>
  <c r="I39" i="113"/>
  <c r="I42" i="113"/>
  <c r="I43" i="113"/>
  <c r="I45" i="113"/>
  <c r="I51" i="113"/>
  <c r="I54" i="113"/>
  <c r="I55" i="113"/>
  <c r="I61" i="113"/>
  <c r="I62" i="113"/>
  <c r="I63" i="113"/>
  <c r="I64" i="113"/>
  <c r="I65" i="113"/>
  <c r="I68" i="113"/>
  <c r="I69" i="113"/>
  <c r="I70" i="113"/>
  <c r="I71" i="113"/>
  <c r="I72" i="113"/>
  <c r="I76" i="113"/>
  <c r="I78" i="113"/>
  <c r="I79" i="113"/>
  <c r="I80" i="113"/>
  <c r="C14" i="3" l="1"/>
  <c r="B15" i="48" s="1"/>
  <c r="B14" i="3"/>
  <c r="I73" i="1"/>
  <c r="I73" i="113" s="1"/>
  <c r="I66" i="1"/>
  <c r="I66" i="113" s="1"/>
  <c r="I46" i="1"/>
  <c r="I46" i="113" s="1"/>
  <c r="I35" i="1"/>
  <c r="I35" i="113" s="1"/>
  <c r="I28" i="1"/>
  <c r="I28" i="113" s="1"/>
  <c r="I17" i="1"/>
  <c r="I19" i="1" l="1"/>
  <c r="I19" i="113" s="1"/>
  <c r="I17" i="113"/>
  <c r="I74" i="1"/>
  <c r="I47" i="1"/>
  <c r="I77" i="1" l="1"/>
  <c r="I74" i="113"/>
  <c r="I49" i="1"/>
  <c r="I47" i="113"/>
  <c r="I52" i="1" l="1"/>
  <c r="I52" i="113" s="1"/>
  <c r="I49" i="113"/>
  <c r="I81" i="1"/>
  <c r="I77" i="113"/>
  <c r="E18" i="52"/>
  <c r="E20" i="52" s="1"/>
  <c r="A4" i="51"/>
  <c r="A4" i="52" s="1"/>
  <c r="I81" i="113" l="1"/>
  <c r="E14" i="3"/>
  <c r="F15" i="48" s="1"/>
  <c r="G15" i="48" s="1"/>
  <c r="E22" i="52"/>
  <c r="E24" i="52" s="1"/>
  <c r="E20" i="51" s="1"/>
  <c r="M11" i="51" l="1"/>
  <c r="AA73" i="1" l="1"/>
  <c r="AA66" i="1"/>
  <c r="AA46" i="1"/>
  <c r="AA35" i="1"/>
  <c r="AA28" i="1"/>
  <c r="AA17" i="1"/>
  <c r="AA74" i="1" l="1"/>
  <c r="AA77" i="1" s="1"/>
  <c r="AA81" i="1" s="1"/>
  <c r="AA47" i="1"/>
  <c r="AA19" i="1"/>
  <c r="AA49" i="1" l="1"/>
  <c r="AA52" i="1" s="1"/>
  <c r="C27" i="3" l="1"/>
  <c r="B30" i="48" s="1"/>
  <c r="B27" i="3"/>
  <c r="V7" i="113"/>
  <c r="V8" i="113"/>
  <c r="V9" i="113"/>
  <c r="V11" i="113"/>
  <c r="V14" i="113"/>
  <c r="V15" i="113"/>
  <c r="V16" i="113"/>
  <c r="V18" i="113"/>
  <c r="V23" i="113"/>
  <c r="V24" i="113"/>
  <c r="V25" i="113"/>
  <c r="V26" i="113"/>
  <c r="V27" i="113"/>
  <c r="V31" i="113"/>
  <c r="V32" i="113"/>
  <c r="V34" i="113"/>
  <c r="V37" i="113"/>
  <c r="V38" i="113"/>
  <c r="V39" i="113"/>
  <c r="V42" i="113"/>
  <c r="V43" i="113"/>
  <c r="V45" i="113"/>
  <c r="V51" i="113"/>
  <c r="V54" i="113"/>
  <c r="V55" i="113"/>
  <c r="V61" i="113"/>
  <c r="V62" i="113"/>
  <c r="V63" i="113"/>
  <c r="V64" i="113"/>
  <c r="V65" i="113"/>
  <c r="V68" i="113"/>
  <c r="V69" i="113"/>
  <c r="V70" i="113"/>
  <c r="V71" i="113"/>
  <c r="V72" i="113"/>
  <c r="V76" i="113"/>
  <c r="V78" i="113"/>
  <c r="V79" i="113"/>
  <c r="V80" i="113"/>
  <c r="V73" i="1"/>
  <c r="V73" i="113" s="1"/>
  <c r="V66" i="1"/>
  <c r="V66" i="113" s="1"/>
  <c r="V46" i="1"/>
  <c r="V46" i="113" s="1"/>
  <c r="V35" i="1"/>
  <c r="V35" i="113" s="1"/>
  <c r="V28" i="1"/>
  <c r="V28" i="113" s="1"/>
  <c r="V17" i="1"/>
  <c r="V17" i="113" s="1"/>
  <c r="V19" i="1" l="1"/>
  <c r="V19" i="113" s="1"/>
  <c r="V74" i="1"/>
  <c r="V47" i="1"/>
  <c r="V47" i="113" s="1"/>
  <c r="V77" i="1" l="1"/>
  <c r="V74" i="113"/>
  <c r="V49" i="1"/>
  <c r="V49" i="113" l="1"/>
  <c r="V52" i="1"/>
  <c r="V52" i="113" s="1"/>
  <c r="V81" i="1"/>
  <c r="V77" i="113"/>
  <c r="E27" i="3" l="1"/>
  <c r="F30" i="48" s="1"/>
  <c r="G30" i="48" s="1"/>
  <c r="V81" i="113"/>
  <c r="AA3" i="113" l="1"/>
  <c r="F346" i="111" l="1"/>
  <c r="F61" i="111" s="1"/>
  <c r="F343" i="111"/>
  <c r="F347" i="111"/>
  <c r="F348" i="111"/>
  <c r="F349" i="111"/>
  <c r="F350" i="111"/>
  <c r="F351" i="111"/>
  <c r="F352" i="111"/>
  <c r="F353" i="111"/>
  <c r="F354" i="111"/>
  <c r="F355" i="111"/>
  <c r="F356" i="111"/>
  <c r="F357" i="111"/>
  <c r="F358" i="111"/>
  <c r="F359" i="111"/>
  <c r="F360" i="111"/>
  <c r="F361" i="111"/>
  <c r="F362" i="111"/>
  <c r="F363" i="111"/>
  <c r="F364" i="111"/>
  <c r="F365" i="111"/>
  <c r="F366" i="111"/>
  <c r="F367" i="111"/>
  <c r="F368" i="111"/>
  <c r="F369" i="111"/>
  <c r="F370" i="111"/>
  <c r="F371" i="111"/>
  <c r="F372" i="111"/>
  <c r="F373" i="111"/>
  <c r="F374" i="111"/>
  <c r="F375" i="111"/>
  <c r="F376" i="111"/>
  <c r="F377" i="111"/>
  <c r="F378" i="111"/>
  <c r="F379" i="111"/>
  <c r="F62" i="111" s="1"/>
  <c r="F380" i="111"/>
  <c r="F381" i="111"/>
  <c r="F382" i="111"/>
  <c r="F383" i="111"/>
  <c r="F384" i="111"/>
  <c r="F385" i="111"/>
  <c r="F386" i="111"/>
  <c r="F387" i="111"/>
  <c r="F388" i="111"/>
  <c r="F389" i="111"/>
  <c r="F390" i="111"/>
  <c r="F391" i="111"/>
  <c r="F392" i="111"/>
  <c r="F63" i="111" s="1"/>
  <c r="F394" i="111"/>
  <c r="F395" i="111"/>
  <c r="F396" i="111"/>
  <c r="F397" i="111"/>
  <c r="F398" i="111"/>
  <c r="F399" i="111"/>
  <c r="F400" i="111"/>
  <c r="F401" i="111"/>
  <c r="F402" i="111"/>
  <c r="F403" i="111"/>
  <c r="F404" i="111"/>
  <c r="F405" i="111"/>
  <c r="F406" i="111"/>
  <c r="F407" i="111"/>
  <c r="F408" i="111"/>
  <c r="F409" i="111"/>
  <c r="F410" i="111"/>
  <c r="F64" i="111" s="1"/>
  <c r="F412" i="111"/>
  <c r="F413" i="111"/>
  <c r="F414" i="111"/>
  <c r="F415" i="111"/>
  <c r="F416" i="111"/>
  <c r="F417" i="111"/>
  <c r="F418" i="111"/>
  <c r="F419" i="111"/>
  <c r="F420" i="111"/>
  <c r="F421" i="111"/>
  <c r="F422" i="111"/>
  <c r="F423" i="111"/>
  <c r="F424" i="111"/>
  <c r="F425" i="111"/>
  <c r="F426" i="111"/>
  <c r="F427" i="111"/>
  <c r="F428" i="111"/>
  <c r="F429" i="111"/>
  <c r="F430" i="111"/>
  <c r="F431" i="111"/>
  <c r="F432" i="111"/>
  <c r="F433" i="111"/>
  <c r="F434" i="111"/>
  <c r="F435" i="111"/>
  <c r="F436" i="111"/>
  <c r="F437" i="111"/>
  <c r="F438" i="111"/>
  <c r="F439" i="111"/>
  <c r="F440" i="111"/>
  <c r="F441" i="111"/>
  <c r="F442" i="111"/>
  <c r="F443" i="111"/>
  <c r="F444" i="111"/>
  <c r="F445" i="111"/>
  <c r="F446" i="111"/>
  <c r="F447" i="111"/>
  <c r="F448" i="111"/>
  <c r="F449" i="111"/>
  <c r="F450" i="111"/>
  <c r="F451" i="111"/>
  <c r="F452" i="111"/>
  <c r="F453" i="111"/>
  <c r="F454" i="111"/>
  <c r="F456" i="111"/>
  <c r="F457" i="111"/>
  <c r="F458" i="111"/>
  <c r="F459" i="111"/>
  <c r="F460" i="111"/>
  <c r="F461" i="111"/>
  <c r="F462" i="111"/>
  <c r="F463" i="111"/>
  <c r="F464" i="111"/>
  <c r="F465" i="111"/>
  <c r="F466" i="111"/>
  <c r="F467" i="111"/>
  <c r="F468" i="111"/>
  <c r="F469" i="111"/>
  <c r="F470" i="111"/>
  <c r="F471" i="111"/>
  <c r="F472" i="111"/>
  <c r="F473" i="111"/>
  <c r="F474" i="111"/>
  <c r="F475" i="111"/>
  <c r="F476" i="111"/>
  <c r="F477" i="111"/>
  <c r="F478" i="111"/>
  <c r="F479" i="111"/>
  <c r="F480" i="111"/>
  <c r="F482" i="111"/>
  <c r="F483" i="111"/>
  <c r="F484" i="111"/>
  <c r="F485" i="111"/>
  <c r="F486" i="111"/>
  <c r="F487" i="111"/>
  <c r="F488" i="111"/>
  <c r="F489" i="111"/>
  <c r="F490" i="111"/>
  <c r="F491" i="111"/>
  <c r="F492" i="111"/>
  <c r="F493" i="111"/>
  <c r="F494" i="111"/>
  <c r="F495" i="111"/>
  <c r="F508" i="111"/>
  <c r="F509" i="111"/>
  <c r="F510" i="111"/>
  <c r="F511" i="111"/>
  <c r="F512" i="111"/>
  <c r="F513" i="111"/>
  <c r="F228" i="111"/>
  <c r="F230" i="111"/>
  <c r="AA7" i="113" l="1"/>
  <c r="AA8" i="113"/>
  <c r="AA9" i="113"/>
  <c r="AA11" i="113"/>
  <c r="AA14" i="113"/>
  <c r="AA15" i="113"/>
  <c r="AA16" i="113"/>
  <c r="AA18" i="113"/>
  <c r="AA25" i="113"/>
  <c r="AA26" i="113"/>
  <c r="AA27" i="113"/>
  <c r="AA31" i="113"/>
  <c r="AA32" i="113"/>
  <c r="AA34" i="113"/>
  <c r="AA37" i="113"/>
  <c r="AA38" i="113"/>
  <c r="AA39" i="113"/>
  <c r="AA42" i="113"/>
  <c r="AA43" i="113"/>
  <c r="AA45" i="113"/>
  <c r="AA51" i="113"/>
  <c r="AA54" i="113"/>
  <c r="AA55" i="113"/>
  <c r="AA61" i="113"/>
  <c r="AA62" i="113"/>
  <c r="AA63" i="113"/>
  <c r="AA64" i="113"/>
  <c r="AA65" i="113"/>
  <c r="AA68" i="113"/>
  <c r="AA69" i="113"/>
  <c r="AA70" i="113"/>
  <c r="AA71" i="113"/>
  <c r="AA72" i="113"/>
  <c r="AA76" i="113"/>
  <c r="AA78" i="113"/>
  <c r="AA79" i="113"/>
  <c r="AA80" i="113"/>
  <c r="Z7" i="113"/>
  <c r="Z8" i="113"/>
  <c r="Z9" i="113"/>
  <c r="Z11" i="113"/>
  <c r="Z14" i="113"/>
  <c r="Z15" i="113"/>
  <c r="Z16" i="113"/>
  <c r="Z18" i="113"/>
  <c r="Z23" i="113"/>
  <c r="Z24" i="113"/>
  <c r="Z25" i="113"/>
  <c r="Z26" i="113"/>
  <c r="Z27" i="113"/>
  <c r="Z31" i="113"/>
  <c r="Z32" i="113"/>
  <c r="Z34" i="113"/>
  <c r="Z37" i="113"/>
  <c r="Z38" i="113"/>
  <c r="Z39" i="113"/>
  <c r="Z42" i="113"/>
  <c r="Z43" i="113"/>
  <c r="Z45" i="113"/>
  <c r="Z51" i="113"/>
  <c r="Z54" i="113"/>
  <c r="Z55" i="113"/>
  <c r="Z61" i="113"/>
  <c r="Z62" i="113"/>
  <c r="Z63" i="113"/>
  <c r="Z64" i="113"/>
  <c r="Z65" i="113"/>
  <c r="Z68" i="113"/>
  <c r="Z69" i="113"/>
  <c r="Z70" i="113"/>
  <c r="Z71" i="113"/>
  <c r="Z72" i="113"/>
  <c r="Z76" i="113"/>
  <c r="Z78" i="113"/>
  <c r="Z79" i="113"/>
  <c r="Z80" i="113"/>
  <c r="C32" i="3" l="1"/>
  <c r="B33" i="48" s="1"/>
  <c r="B32" i="3"/>
  <c r="AA24" i="113"/>
  <c r="AA23" i="113"/>
  <c r="G14" i="111"/>
  <c r="J14" i="111"/>
  <c r="I14" i="111" s="1"/>
  <c r="G15" i="111"/>
  <c r="J15" i="111"/>
  <c r="I15" i="111" s="1"/>
  <c r="G16" i="111"/>
  <c r="J16" i="111"/>
  <c r="I16" i="111" s="1"/>
  <c r="G18" i="111"/>
  <c r="J18" i="111"/>
  <c r="I18" i="111" s="1"/>
  <c r="G23" i="111"/>
  <c r="J23" i="111"/>
  <c r="I23" i="111" s="1"/>
  <c r="G24" i="111"/>
  <c r="J24" i="111"/>
  <c r="I24" i="111" s="1"/>
  <c r="G25" i="111"/>
  <c r="J25" i="111"/>
  <c r="I25" i="111" s="1"/>
  <c r="G26" i="111"/>
  <c r="G27" i="111"/>
  <c r="J27" i="111"/>
  <c r="G31" i="111"/>
  <c r="J31" i="111"/>
  <c r="I31" i="111" s="1"/>
  <c r="G32" i="111"/>
  <c r="J32" i="111"/>
  <c r="I32" i="111" s="1"/>
  <c r="G34" i="111"/>
  <c r="J34" i="111"/>
  <c r="I34" i="111" s="1"/>
  <c r="G37" i="111"/>
  <c r="J37" i="111"/>
  <c r="I37" i="111" s="1"/>
  <c r="G38" i="111"/>
  <c r="J38" i="111"/>
  <c r="I38" i="111" s="1"/>
  <c r="G39" i="111"/>
  <c r="J39" i="111"/>
  <c r="I39" i="111" s="1"/>
  <c r="G42" i="111"/>
  <c r="J42" i="111"/>
  <c r="I42" i="111" s="1"/>
  <c r="G43" i="111"/>
  <c r="J43" i="111"/>
  <c r="I43" i="111" s="1"/>
  <c r="E45" i="111"/>
  <c r="H45" i="111" s="1"/>
  <c r="J45" i="111"/>
  <c r="I45" i="111" s="1"/>
  <c r="G52" i="111"/>
  <c r="J52" i="111"/>
  <c r="I52" i="111" s="1"/>
  <c r="G54" i="111"/>
  <c r="J54" i="111"/>
  <c r="I54" i="111" s="1"/>
  <c r="G55" i="111"/>
  <c r="J55" i="111"/>
  <c r="I55" i="111" s="1"/>
  <c r="G61" i="111"/>
  <c r="J61" i="111"/>
  <c r="I61" i="111" s="1"/>
  <c r="G62" i="111"/>
  <c r="J62" i="111"/>
  <c r="I62" i="111" s="1"/>
  <c r="G63" i="111"/>
  <c r="J63" i="111"/>
  <c r="I63" i="111" s="1"/>
  <c r="G64" i="111"/>
  <c r="J64" i="111"/>
  <c r="I64" i="111" s="1"/>
  <c r="G65" i="111"/>
  <c r="J65" i="111"/>
  <c r="I65" i="111" s="1"/>
  <c r="H67" i="111"/>
  <c r="J67" i="111"/>
  <c r="I67" i="111" s="1"/>
  <c r="G68" i="111"/>
  <c r="G69" i="111"/>
  <c r="G70" i="111"/>
  <c r="G71" i="111"/>
  <c r="G72" i="111"/>
  <c r="G76" i="111"/>
  <c r="J76" i="111"/>
  <c r="I76" i="111" s="1"/>
  <c r="G79" i="111"/>
  <c r="G78" i="111" s="1"/>
  <c r="F86" i="111"/>
  <c r="F87" i="111"/>
  <c r="F88" i="111"/>
  <c r="F89" i="111"/>
  <c r="F90" i="111"/>
  <c r="F15" i="111" s="1"/>
  <c r="F91" i="111"/>
  <c r="F92" i="111"/>
  <c r="F93" i="111"/>
  <c r="F94" i="111"/>
  <c r="F16" i="111" s="1"/>
  <c r="F95" i="111"/>
  <c r="F96" i="111"/>
  <c r="F97" i="111"/>
  <c r="F98" i="111"/>
  <c r="F100" i="111"/>
  <c r="F101" i="111"/>
  <c r="F102" i="111"/>
  <c r="F104" i="111"/>
  <c r="F105" i="111"/>
  <c r="F106" i="111"/>
  <c r="F107" i="111"/>
  <c r="F108" i="111"/>
  <c r="F109" i="111"/>
  <c r="F110" i="111"/>
  <c r="F111" i="111"/>
  <c r="F112" i="111"/>
  <c r="F113" i="111"/>
  <c r="F114" i="111"/>
  <c r="F115" i="111"/>
  <c r="F116" i="111"/>
  <c r="F117" i="111"/>
  <c r="F118" i="111"/>
  <c r="F119" i="111"/>
  <c r="F120" i="111"/>
  <c r="F121" i="111"/>
  <c r="F122" i="111"/>
  <c r="F123" i="111"/>
  <c r="F124" i="111"/>
  <c r="F125" i="111"/>
  <c r="F126" i="111"/>
  <c r="F127" i="111"/>
  <c r="F128" i="111"/>
  <c r="F129" i="111"/>
  <c r="F130" i="111"/>
  <c r="F131" i="111"/>
  <c r="F132" i="111"/>
  <c r="F133" i="111"/>
  <c r="F134" i="111"/>
  <c r="F135" i="111"/>
  <c r="F136" i="111"/>
  <c r="F137" i="111"/>
  <c r="F138" i="111"/>
  <c r="F139" i="111"/>
  <c r="F140" i="111"/>
  <c r="F141" i="111"/>
  <c r="F142" i="111"/>
  <c r="F143" i="111"/>
  <c r="F144" i="111"/>
  <c r="F145" i="111"/>
  <c r="F146" i="111"/>
  <c r="F147" i="111"/>
  <c r="F148" i="111"/>
  <c r="F149" i="111"/>
  <c r="F150" i="111"/>
  <c r="F151" i="111"/>
  <c r="F152" i="111"/>
  <c r="F153" i="111"/>
  <c r="F154" i="111"/>
  <c r="F155" i="111"/>
  <c r="F156" i="111"/>
  <c r="F157" i="111"/>
  <c r="F158" i="111"/>
  <c r="F159" i="111"/>
  <c r="F160" i="111"/>
  <c r="F24" i="111" s="1"/>
  <c r="F161" i="111"/>
  <c r="F162" i="111"/>
  <c r="F163" i="111"/>
  <c r="F164" i="111"/>
  <c r="F165" i="111"/>
  <c r="F166" i="111"/>
  <c r="F167" i="111"/>
  <c r="F168" i="111"/>
  <c r="F169" i="111"/>
  <c r="F170" i="111"/>
  <c r="F171" i="111"/>
  <c r="F172" i="111"/>
  <c r="F173" i="111"/>
  <c r="F174" i="111"/>
  <c r="F175" i="111"/>
  <c r="F176" i="111"/>
  <c r="F177" i="111"/>
  <c r="F178" i="111"/>
  <c r="F179" i="111"/>
  <c r="F180" i="111"/>
  <c r="F181" i="111"/>
  <c r="F182" i="111"/>
  <c r="F183" i="111"/>
  <c r="F184" i="111"/>
  <c r="F185" i="111"/>
  <c r="F186" i="111"/>
  <c r="F27" i="111"/>
  <c r="F232" i="111"/>
  <c r="F233" i="111"/>
  <c r="F234" i="111"/>
  <c r="F245" i="111"/>
  <c r="F246" i="111"/>
  <c r="F258" i="111"/>
  <c r="F261" i="111"/>
  <c r="F34" i="111" s="1"/>
  <c r="F265" i="111"/>
  <c r="F266" i="111"/>
  <c r="F273" i="111"/>
  <c r="F274" i="111"/>
  <c r="F275" i="111"/>
  <c r="F279" i="111"/>
  <c r="F280" i="111"/>
  <c r="F285" i="111"/>
  <c r="F286" i="111"/>
  <c r="F300" i="111"/>
  <c r="F301" i="111"/>
  <c r="F302" i="111"/>
  <c r="F303" i="111"/>
  <c r="F304" i="111"/>
  <c r="F305" i="111"/>
  <c r="F44" i="111" s="1"/>
  <c r="F320" i="111"/>
  <c r="F321" i="111"/>
  <c r="F322" i="111"/>
  <c r="F323" i="111"/>
  <c r="F324" i="111"/>
  <c r="F325" i="111"/>
  <c r="F326" i="111"/>
  <c r="F327" i="111"/>
  <c r="F328" i="111"/>
  <c r="F52" i="111" s="1"/>
  <c r="F329" i="111"/>
  <c r="F54" i="111" s="1"/>
  <c r="F330" i="111"/>
  <c r="F55" i="111" s="1"/>
  <c r="F331" i="111"/>
  <c r="F332" i="111"/>
  <c r="F333" i="111"/>
  <c r="F334" i="111"/>
  <c r="F335" i="111"/>
  <c r="F336" i="111"/>
  <c r="F337" i="111"/>
  <c r="F338" i="111"/>
  <c r="F339" i="111"/>
  <c r="F340" i="111"/>
  <c r="F341" i="111"/>
  <c r="F342" i="111"/>
  <c r="F65" i="111"/>
  <c r="F70" i="111"/>
  <c r="F71" i="111"/>
  <c r="F76" i="111"/>
  <c r="F79" i="111"/>
  <c r="F78" i="111" s="1"/>
  <c r="F43" i="111" l="1"/>
  <c r="F18" i="111"/>
  <c r="E18" i="111" s="1"/>
  <c r="H18" i="111" s="1"/>
  <c r="F23" i="111"/>
  <c r="E23" i="111" s="1"/>
  <c r="E43" i="111"/>
  <c r="G46" i="111"/>
  <c r="E65" i="111"/>
  <c r="H65" i="111" s="1"/>
  <c r="E62" i="111"/>
  <c r="H62" i="111" s="1"/>
  <c r="J17" i="111"/>
  <c r="J19" i="111" s="1"/>
  <c r="E52" i="111"/>
  <c r="H52" i="111" s="1"/>
  <c r="E63" i="111"/>
  <c r="H63" i="111" s="1"/>
  <c r="G35" i="111"/>
  <c r="E34" i="111"/>
  <c r="H34" i="111" s="1"/>
  <c r="J66" i="111"/>
  <c r="J81" i="111" s="1"/>
  <c r="I81" i="111" s="1"/>
  <c r="E16" i="111"/>
  <c r="H16" i="111" s="1"/>
  <c r="J35" i="111"/>
  <c r="I35" i="111"/>
  <c r="E55" i="111"/>
  <c r="H55" i="111" s="1"/>
  <c r="G66" i="111"/>
  <c r="E76" i="111"/>
  <c r="H76" i="111" s="1"/>
  <c r="E64" i="111"/>
  <c r="H64" i="111" s="1"/>
  <c r="I17" i="111"/>
  <c r="I19" i="111" s="1"/>
  <c r="G17" i="111"/>
  <c r="G19" i="111" s="1"/>
  <c r="F68" i="111"/>
  <c r="E68" i="111" s="1"/>
  <c r="F72" i="111"/>
  <c r="E72" i="111" s="1"/>
  <c r="F69" i="111"/>
  <c r="E69" i="111" s="1"/>
  <c r="E54" i="111"/>
  <c r="H54" i="111" s="1"/>
  <c r="E27" i="111"/>
  <c r="H27" i="111" s="1"/>
  <c r="E71" i="111"/>
  <c r="F14" i="111"/>
  <c r="F17" i="111" s="1"/>
  <c r="G73" i="111"/>
  <c r="E70" i="111"/>
  <c r="E24" i="111"/>
  <c r="H24" i="111" s="1"/>
  <c r="E15" i="111"/>
  <c r="H15" i="111" s="1"/>
  <c r="J46" i="111"/>
  <c r="J28" i="111"/>
  <c r="G28" i="111"/>
  <c r="E61" i="111"/>
  <c r="F66" i="111"/>
  <c r="I66" i="111"/>
  <c r="E79" i="111"/>
  <c r="E78" i="111"/>
  <c r="I46" i="111"/>
  <c r="I27" i="111"/>
  <c r="I28" i="111" s="1"/>
  <c r="E44" i="1" l="1"/>
  <c r="E44" i="111"/>
  <c r="H43" i="111"/>
  <c r="G47" i="111"/>
  <c r="G49" i="111" s="1"/>
  <c r="G57" i="111" s="1"/>
  <c r="E73" i="111"/>
  <c r="G74" i="111"/>
  <c r="G77" i="111" s="1"/>
  <c r="G81" i="111" s="1"/>
  <c r="F19" i="111"/>
  <c r="E14" i="111"/>
  <c r="E17" i="111" s="1"/>
  <c r="I47" i="111"/>
  <c r="I49" i="111" s="1"/>
  <c r="I57" i="111" s="1"/>
  <c r="I82" i="111" s="1"/>
  <c r="F73" i="111"/>
  <c r="F74" i="111" s="1"/>
  <c r="F77" i="111" s="1"/>
  <c r="F81" i="111" s="1"/>
  <c r="J47" i="111"/>
  <c r="J49" i="111" s="1"/>
  <c r="J57" i="111" s="1"/>
  <c r="J82" i="111" s="1"/>
  <c r="H23" i="111"/>
  <c r="E66" i="111"/>
  <c r="H61" i="111"/>
  <c r="E44" i="113" l="1"/>
  <c r="AB44" i="1"/>
  <c r="H14" i="111"/>
  <c r="H17" i="111"/>
  <c r="E19" i="111"/>
  <c r="H66" i="111"/>
  <c r="E74" i="111"/>
  <c r="E77" i="111" s="1"/>
  <c r="E81" i="111" s="1"/>
  <c r="H81" i="111" s="1"/>
  <c r="H19" i="111" l="1"/>
  <c r="AA73" i="113" l="1"/>
  <c r="AA66" i="113"/>
  <c r="AA46" i="113"/>
  <c r="AA35" i="113"/>
  <c r="AA28" i="113"/>
  <c r="AA17" i="113"/>
  <c r="AA19" i="113" l="1"/>
  <c r="AA47" i="113"/>
  <c r="AA74" i="113" l="1"/>
  <c r="AA52" i="113" l="1"/>
  <c r="AA49" i="113"/>
  <c r="AA77" i="113"/>
  <c r="AA81" i="113" l="1"/>
  <c r="E32" i="3"/>
  <c r="F33" i="48" s="1"/>
  <c r="G33" i="48" s="1"/>
  <c r="F16" i="51" l="1"/>
  <c r="F20" i="51"/>
  <c r="F14" i="51"/>
  <c r="F18" i="51" l="1"/>
  <c r="F22" i="51" s="1"/>
  <c r="F30" i="51" l="1"/>
  <c r="X7" i="113" l="1"/>
  <c r="Y7" i="113"/>
  <c r="W7" i="113"/>
  <c r="X8" i="113"/>
  <c r="Y8" i="113"/>
  <c r="W8" i="113"/>
  <c r="X9" i="113"/>
  <c r="Y9" i="113"/>
  <c r="W9" i="113"/>
  <c r="X11" i="113"/>
  <c r="Y11" i="113"/>
  <c r="W11" i="113"/>
  <c r="X14" i="113"/>
  <c r="Y14" i="113"/>
  <c r="W14" i="113"/>
  <c r="X15" i="113"/>
  <c r="Y15" i="113"/>
  <c r="W15" i="113"/>
  <c r="X16" i="113"/>
  <c r="Y16" i="113"/>
  <c r="W16" i="113"/>
  <c r="X18" i="113"/>
  <c r="Y18" i="113"/>
  <c r="W18" i="113"/>
  <c r="Y23" i="113"/>
  <c r="W23" i="113"/>
  <c r="X24" i="113"/>
  <c r="Y24" i="113"/>
  <c r="W24" i="113"/>
  <c r="X25" i="113"/>
  <c r="Y25" i="113"/>
  <c r="W25" i="113"/>
  <c r="X26" i="113"/>
  <c r="Y26" i="113"/>
  <c r="W26" i="113"/>
  <c r="X27" i="113"/>
  <c r="Y27" i="113"/>
  <c r="W27" i="113"/>
  <c r="X31" i="113"/>
  <c r="Y31" i="113"/>
  <c r="W31" i="113"/>
  <c r="X32" i="113"/>
  <c r="Y32" i="113"/>
  <c r="W32" i="113"/>
  <c r="Y34" i="113"/>
  <c r="W34" i="113"/>
  <c r="Y37" i="113"/>
  <c r="W37" i="113"/>
  <c r="X38" i="113"/>
  <c r="Y38" i="113"/>
  <c r="W38" i="113"/>
  <c r="X39" i="113"/>
  <c r="Y39" i="113"/>
  <c r="W39" i="113"/>
  <c r="Y42" i="113"/>
  <c r="W42" i="113"/>
  <c r="X43" i="113"/>
  <c r="Y43" i="113"/>
  <c r="W43" i="113"/>
  <c r="X45" i="113"/>
  <c r="Y45" i="113"/>
  <c r="W45" i="113"/>
  <c r="X51" i="113"/>
  <c r="Y51" i="113"/>
  <c r="W51" i="113"/>
  <c r="X52" i="113"/>
  <c r="W53" i="113"/>
  <c r="Y54" i="113"/>
  <c r="W54" i="113"/>
  <c r="X55" i="113"/>
  <c r="Y55" i="113"/>
  <c r="W55" i="113"/>
  <c r="X61" i="113"/>
  <c r="Y61" i="113"/>
  <c r="W61" i="113"/>
  <c r="X62" i="113"/>
  <c r="Y62" i="113"/>
  <c r="W62" i="113"/>
  <c r="X63" i="113"/>
  <c r="Y63" i="113"/>
  <c r="W63" i="113"/>
  <c r="X64" i="113"/>
  <c r="Y64" i="113"/>
  <c r="W64" i="113"/>
  <c r="X65" i="113"/>
  <c r="Y65" i="113"/>
  <c r="W65" i="113"/>
  <c r="X68" i="113"/>
  <c r="Y68" i="113"/>
  <c r="W68" i="113"/>
  <c r="X69" i="113"/>
  <c r="Y69" i="113"/>
  <c r="W69" i="113"/>
  <c r="X70" i="113"/>
  <c r="Y70" i="113"/>
  <c r="W70" i="113"/>
  <c r="X71" i="113"/>
  <c r="Y71" i="113"/>
  <c r="W71" i="113"/>
  <c r="X72" i="113"/>
  <c r="Y72" i="113"/>
  <c r="W72" i="113"/>
  <c r="X76" i="113"/>
  <c r="Y76" i="113"/>
  <c r="W76" i="113"/>
  <c r="X78" i="113"/>
  <c r="Y78" i="113"/>
  <c r="W78" i="113"/>
  <c r="X79" i="113"/>
  <c r="Y79" i="113"/>
  <c r="W79" i="113"/>
  <c r="X80" i="113"/>
  <c r="Y80" i="113"/>
  <c r="W80" i="113"/>
  <c r="X23" i="113" l="1"/>
  <c r="M25" i="1" l="1"/>
  <c r="C31" i="3" l="1"/>
  <c r="B31" i="3"/>
  <c r="B31" i="48" l="1"/>
  <c r="Z73" i="1" l="1"/>
  <c r="Z73" i="113" s="1"/>
  <c r="Z66" i="1"/>
  <c r="Z66" i="113" s="1"/>
  <c r="Z46" i="1"/>
  <c r="Z46" i="113" s="1"/>
  <c r="Z35" i="1"/>
  <c r="Z35" i="113" s="1"/>
  <c r="Z28" i="1"/>
  <c r="Z28" i="113" s="1"/>
  <c r="Z17" i="1"/>
  <c r="Z17" i="113" s="1"/>
  <c r="Z19" i="1" l="1"/>
  <c r="Z19" i="113" s="1"/>
  <c r="Z74" i="1"/>
  <c r="Z74" i="113" s="1"/>
  <c r="Z47" i="1"/>
  <c r="Z47" i="113" s="1"/>
  <c r="Z77" i="1" l="1"/>
  <c r="Z77" i="113" s="1"/>
  <c r="Z49" i="1"/>
  <c r="Z49" i="113" l="1"/>
  <c r="Z52" i="1"/>
  <c r="Z52" i="113" s="1"/>
  <c r="Z81" i="1"/>
  <c r="Z81" i="113" s="1"/>
  <c r="E31" i="3" l="1"/>
  <c r="F31" i="48" s="1"/>
  <c r="G31" i="48" s="1"/>
  <c r="X37" i="113" l="1"/>
  <c r="X34" i="113"/>
  <c r="T42" i="1"/>
  <c r="T37" i="1"/>
  <c r="S42" i="1"/>
  <c r="S37" i="1"/>
  <c r="X42" i="113" l="1"/>
  <c r="X46" i="1"/>
  <c r="T34" i="1"/>
  <c r="T7" i="113" l="1"/>
  <c r="U7" i="113"/>
  <c r="T8" i="113"/>
  <c r="U8" i="113"/>
  <c r="T9" i="113"/>
  <c r="U9" i="113"/>
  <c r="T11" i="113"/>
  <c r="U11" i="113"/>
  <c r="T14" i="113"/>
  <c r="U14" i="113"/>
  <c r="T15" i="113"/>
  <c r="U15" i="113"/>
  <c r="T16" i="113"/>
  <c r="U16" i="113"/>
  <c r="T18" i="113"/>
  <c r="U18" i="113"/>
  <c r="T23" i="113"/>
  <c r="U23" i="113"/>
  <c r="T24" i="113"/>
  <c r="U24" i="113"/>
  <c r="T25" i="113"/>
  <c r="U25" i="113"/>
  <c r="T26" i="113"/>
  <c r="U26" i="113"/>
  <c r="T27" i="113"/>
  <c r="U27" i="113"/>
  <c r="T31" i="113"/>
  <c r="U31" i="113"/>
  <c r="T32" i="113"/>
  <c r="U32" i="113"/>
  <c r="T34" i="113"/>
  <c r="U34" i="113"/>
  <c r="T37" i="113"/>
  <c r="U37" i="113"/>
  <c r="T38" i="113"/>
  <c r="U38" i="113"/>
  <c r="T39" i="113"/>
  <c r="U39" i="113"/>
  <c r="T42" i="113"/>
  <c r="U42" i="113"/>
  <c r="T43" i="113"/>
  <c r="U43" i="113"/>
  <c r="T45" i="113"/>
  <c r="U45" i="113"/>
  <c r="T51" i="113"/>
  <c r="U51" i="113"/>
  <c r="T54" i="113"/>
  <c r="U54" i="113"/>
  <c r="T55" i="113"/>
  <c r="U55" i="113"/>
  <c r="T61" i="113"/>
  <c r="U61" i="113"/>
  <c r="T62" i="113"/>
  <c r="U62" i="113"/>
  <c r="T63" i="113"/>
  <c r="U63" i="113"/>
  <c r="T64" i="113"/>
  <c r="U64" i="113"/>
  <c r="T65" i="113"/>
  <c r="U65" i="113"/>
  <c r="T68" i="113"/>
  <c r="U68" i="113"/>
  <c r="T69" i="113"/>
  <c r="U69" i="113"/>
  <c r="T70" i="113"/>
  <c r="U70" i="113"/>
  <c r="T71" i="113"/>
  <c r="U71" i="113"/>
  <c r="T72" i="113"/>
  <c r="U72" i="113"/>
  <c r="T76" i="113"/>
  <c r="U76" i="113"/>
  <c r="T78" i="113"/>
  <c r="U78" i="113"/>
  <c r="T79" i="113"/>
  <c r="U79" i="113"/>
  <c r="T80" i="113"/>
  <c r="U80" i="113"/>
  <c r="C25" i="3" l="1"/>
  <c r="B26" i="48" s="1"/>
  <c r="B25" i="3"/>
  <c r="T73" i="1"/>
  <c r="T73" i="113" s="1"/>
  <c r="T66" i="1"/>
  <c r="T66" i="113" s="1"/>
  <c r="T46" i="1"/>
  <c r="T46" i="113" s="1"/>
  <c r="T35" i="1"/>
  <c r="T35" i="113" s="1"/>
  <c r="T28" i="1"/>
  <c r="T17" i="1"/>
  <c r="T19" i="1" l="1"/>
  <c r="T19" i="113" s="1"/>
  <c r="T17" i="113"/>
  <c r="T28" i="113"/>
  <c r="T74" i="1"/>
  <c r="T47" i="1"/>
  <c r="S9" i="113"/>
  <c r="T49" i="1" l="1"/>
  <c r="T52" i="1" s="1"/>
  <c r="T47" i="113"/>
  <c r="T77" i="1"/>
  <c r="T74" i="113"/>
  <c r="T52" i="113" l="1"/>
  <c r="T49" i="113"/>
  <c r="T81" i="1"/>
  <c r="T81" i="113" s="1"/>
  <c r="T77" i="113"/>
  <c r="G7" i="113" l="1"/>
  <c r="H7" i="113"/>
  <c r="J7" i="113"/>
  <c r="K7" i="113"/>
  <c r="L7" i="113"/>
  <c r="M7" i="113"/>
  <c r="N7" i="113"/>
  <c r="O7" i="113"/>
  <c r="P7" i="113"/>
  <c r="Q7" i="113"/>
  <c r="R7" i="113"/>
  <c r="S7" i="113"/>
  <c r="G8" i="113"/>
  <c r="H8" i="113"/>
  <c r="J8" i="113"/>
  <c r="K8" i="113"/>
  <c r="L8" i="113"/>
  <c r="M8" i="113"/>
  <c r="N8" i="113"/>
  <c r="O8" i="113"/>
  <c r="P8" i="113"/>
  <c r="Q8" i="113"/>
  <c r="R8" i="113"/>
  <c r="S8" i="113"/>
  <c r="G9" i="113"/>
  <c r="H9" i="113"/>
  <c r="J9" i="113"/>
  <c r="K9" i="113"/>
  <c r="L9" i="113"/>
  <c r="M9" i="113"/>
  <c r="N9" i="113"/>
  <c r="O9" i="113"/>
  <c r="P9" i="113"/>
  <c r="Q9" i="113"/>
  <c r="R9" i="113"/>
  <c r="J10" i="113"/>
  <c r="G11" i="113"/>
  <c r="H11" i="113"/>
  <c r="J11" i="113"/>
  <c r="K11" i="113"/>
  <c r="L11" i="113"/>
  <c r="M11" i="113"/>
  <c r="N11" i="113"/>
  <c r="O11" i="113"/>
  <c r="P11" i="113"/>
  <c r="Q11" i="113"/>
  <c r="R11" i="113"/>
  <c r="S11" i="113"/>
  <c r="G14" i="113"/>
  <c r="H14" i="113"/>
  <c r="J14" i="113"/>
  <c r="K14" i="113"/>
  <c r="L14" i="113"/>
  <c r="M14" i="113"/>
  <c r="N14" i="113"/>
  <c r="O14" i="113"/>
  <c r="P14" i="113"/>
  <c r="Q14" i="113"/>
  <c r="R14" i="113"/>
  <c r="S14" i="113"/>
  <c r="G15" i="113"/>
  <c r="H15" i="113"/>
  <c r="J15" i="113"/>
  <c r="K15" i="113"/>
  <c r="L15" i="113"/>
  <c r="M15" i="113"/>
  <c r="N15" i="113"/>
  <c r="O15" i="113"/>
  <c r="P15" i="113"/>
  <c r="Q15" i="113"/>
  <c r="R15" i="113"/>
  <c r="S15" i="113"/>
  <c r="G16" i="113"/>
  <c r="H16" i="113"/>
  <c r="J16" i="113"/>
  <c r="K16" i="113"/>
  <c r="L16" i="113"/>
  <c r="M16" i="113"/>
  <c r="N16" i="113"/>
  <c r="O16" i="113"/>
  <c r="P16" i="113"/>
  <c r="Q16" i="113"/>
  <c r="R16" i="113"/>
  <c r="S16" i="113"/>
  <c r="G18" i="113"/>
  <c r="H18" i="113"/>
  <c r="J18" i="113"/>
  <c r="K18" i="113"/>
  <c r="L18" i="113"/>
  <c r="M18" i="113"/>
  <c r="N18" i="113"/>
  <c r="O18" i="113"/>
  <c r="P18" i="113"/>
  <c r="Q18" i="113"/>
  <c r="R18" i="113"/>
  <c r="S18" i="113"/>
  <c r="G23" i="113"/>
  <c r="H23" i="113"/>
  <c r="J23" i="113"/>
  <c r="K23" i="113"/>
  <c r="L23" i="113"/>
  <c r="M23" i="113"/>
  <c r="N23" i="113"/>
  <c r="O23" i="113"/>
  <c r="P23" i="113"/>
  <c r="Q23" i="113"/>
  <c r="R23" i="113"/>
  <c r="S23" i="113"/>
  <c r="G24" i="113"/>
  <c r="H24" i="113"/>
  <c r="J24" i="113"/>
  <c r="K24" i="113"/>
  <c r="L24" i="113"/>
  <c r="M24" i="113"/>
  <c r="N24" i="113"/>
  <c r="O24" i="113"/>
  <c r="P24" i="113"/>
  <c r="Q24" i="113"/>
  <c r="R24" i="113"/>
  <c r="S24" i="113"/>
  <c r="G25" i="113"/>
  <c r="H25" i="113"/>
  <c r="J25" i="113"/>
  <c r="K25" i="113"/>
  <c r="L25" i="113"/>
  <c r="M25" i="113"/>
  <c r="N25" i="113"/>
  <c r="O25" i="113"/>
  <c r="P25" i="113"/>
  <c r="Q25" i="113"/>
  <c r="R25" i="113"/>
  <c r="S25" i="113"/>
  <c r="G26" i="113"/>
  <c r="H26" i="113"/>
  <c r="J26" i="113"/>
  <c r="K26" i="113"/>
  <c r="L26" i="113"/>
  <c r="M26" i="113"/>
  <c r="N26" i="113"/>
  <c r="O26" i="113"/>
  <c r="P26" i="113"/>
  <c r="Q26" i="113"/>
  <c r="R26" i="113"/>
  <c r="S26" i="113"/>
  <c r="G27" i="113"/>
  <c r="H27" i="113"/>
  <c r="J27" i="113"/>
  <c r="K27" i="113"/>
  <c r="L27" i="113"/>
  <c r="M27" i="113"/>
  <c r="N27" i="113"/>
  <c r="O27" i="113"/>
  <c r="P27" i="113"/>
  <c r="Q27" i="113"/>
  <c r="R27" i="113"/>
  <c r="S27" i="113"/>
  <c r="G31" i="113"/>
  <c r="H31" i="113"/>
  <c r="J31" i="113"/>
  <c r="K31" i="113"/>
  <c r="L31" i="113"/>
  <c r="M31" i="113"/>
  <c r="N31" i="113"/>
  <c r="O31" i="113"/>
  <c r="P31" i="113"/>
  <c r="Q31" i="113"/>
  <c r="R31" i="113"/>
  <c r="S31" i="113"/>
  <c r="G32" i="113"/>
  <c r="H32" i="113"/>
  <c r="J32" i="113"/>
  <c r="K32" i="113"/>
  <c r="L32" i="113"/>
  <c r="M32" i="113"/>
  <c r="N32" i="113"/>
  <c r="O32" i="113"/>
  <c r="P32" i="113"/>
  <c r="Q32" i="113"/>
  <c r="R32" i="113"/>
  <c r="S32" i="113"/>
  <c r="G34" i="113"/>
  <c r="H34" i="113"/>
  <c r="J34" i="113"/>
  <c r="K34" i="113"/>
  <c r="L34" i="113"/>
  <c r="M34" i="113"/>
  <c r="N34" i="113"/>
  <c r="O34" i="113"/>
  <c r="P34" i="113"/>
  <c r="Q34" i="113"/>
  <c r="R34" i="113"/>
  <c r="S34" i="113"/>
  <c r="G37" i="113"/>
  <c r="H37" i="113"/>
  <c r="J37" i="113"/>
  <c r="K37" i="113"/>
  <c r="M37" i="113"/>
  <c r="N37" i="113"/>
  <c r="O37" i="113"/>
  <c r="P37" i="113"/>
  <c r="Q37" i="113"/>
  <c r="R37" i="113"/>
  <c r="S37" i="113"/>
  <c r="G38" i="113"/>
  <c r="H38" i="113"/>
  <c r="J38" i="113"/>
  <c r="K38" i="113"/>
  <c r="L38" i="113"/>
  <c r="M38" i="113"/>
  <c r="N38" i="113"/>
  <c r="O38" i="113"/>
  <c r="P38" i="113"/>
  <c r="Q38" i="113"/>
  <c r="R38" i="113"/>
  <c r="S38" i="113"/>
  <c r="G39" i="113"/>
  <c r="H39" i="113"/>
  <c r="J39" i="113"/>
  <c r="K39" i="113"/>
  <c r="L39" i="113"/>
  <c r="M39" i="113"/>
  <c r="N39" i="113"/>
  <c r="O39" i="113"/>
  <c r="P39" i="113"/>
  <c r="Q39" i="113"/>
  <c r="R39" i="113"/>
  <c r="S39" i="113"/>
  <c r="G42" i="113"/>
  <c r="H42" i="113"/>
  <c r="J42" i="113"/>
  <c r="K42" i="113"/>
  <c r="L42" i="113"/>
  <c r="M42" i="113"/>
  <c r="N42" i="113"/>
  <c r="O42" i="113"/>
  <c r="P42" i="113"/>
  <c r="Q42" i="113"/>
  <c r="R42" i="113"/>
  <c r="S42" i="113"/>
  <c r="G43" i="113"/>
  <c r="H43" i="113"/>
  <c r="J43" i="113"/>
  <c r="K43" i="113"/>
  <c r="L43" i="113"/>
  <c r="M43" i="113"/>
  <c r="N43" i="113"/>
  <c r="O43" i="113"/>
  <c r="P43" i="113"/>
  <c r="Q43" i="113"/>
  <c r="R43" i="113"/>
  <c r="S43" i="113"/>
  <c r="G45" i="113"/>
  <c r="H45" i="113"/>
  <c r="J45" i="113"/>
  <c r="K45" i="113"/>
  <c r="L45" i="113"/>
  <c r="M45" i="113"/>
  <c r="N45" i="113"/>
  <c r="O45" i="113"/>
  <c r="P45" i="113"/>
  <c r="Q45" i="113"/>
  <c r="R45" i="113"/>
  <c r="S45" i="113"/>
  <c r="G51" i="113"/>
  <c r="H51" i="113"/>
  <c r="J51" i="113"/>
  <c r="K51" i="113"/>
  <c r="L51" i="113"/>
  <c r="M51" i="113"/>
  <c r="N51" i="113"/>
  <c r="O51" i="113"/>
  <c r="P51" i="113"/>
  <c r="Q51" i="113"/>
  <c r="R51" i="113"/>
  <c r="S51" i="113"/>
  <c r="O52" i="113"/>
  <c r="G54" i="113"/>
  <c r="H54" i="113"/>
  <c r="J54" i="113"/>
  <c r="K54" i="113"/>
  <c r="L54" i="113"/>
  <c r="M54" i="113"/>
  <c r="N54" i="113"/>
  <c r="O54" i="113"/>
  <c r="P54" i="113"/>
  <c r="Q54" i="113"/>
  <c r="R54" i="113"/>
  <c r="S54" i="113"/>
  <c r="G55" i="113"/>
  <c r="H55" i="113"/>
  <c r="J55" i="113"/>
  <c r="K55" i="113"/>
  <c r="L55" i="113"/>
  <c r="M55" i="113"/>
  <c r="N55" i="113"/>
  <c r="O55" i="113"/>
  <c r="P55" i="113"/>
  <c r="Q55" i="113"/>
  <c r="R55" i="113"/>
  <c r="S55" i="113"/>
  <c r="G61" i="113"/>
  <c r="H61" i="113"/>
  <c r="J61" i="113"/>
  <c r="K61" i="113"/>
  <c r="L61" i="113"/>
  <c r="M61" i="113"/>
  <c r="N61" i="113"/>
  <c r="O61" i="113"/>
  <c r="P61" i="113"/>
  <c r="Q61" i="113"/>
  <c r="R61" i="113"/>
  <c r="S61" i="113"/>
  <c r="G62" i="113"/>
  <c r="H62" i="113"/>
  <c r="J62" i="113"/>
  <c r="K62" i="113"/>
  <c r="L62" i="113"/>
  <c r="M62" i="113"/>
  <c r="N62" i="113"/>
  <c r="O62" i="113"/>
  <c r="P62" i="113"/>
  <c r="Q62" i="113"/>
  <c r="R62" i="113"/>
  <c r="S62" i="113"/>
  <c r="G63" i="113"/>
  <c r="H63" i="113"/>
  <c r="J63" i="113"/>
  <c r="K63" i="113"/>
  <c r="L63" i="113"/>
  <c r="M63" i="113"/>
  <c r="N63" i="113"/>
  <c r="O63" i="113"/>
  <c r="P63" i="113"/>
  <c r="Q63" i="113"/>
  <c r="R63" i="113"/>
  <c r="S63" i="113"/>
  <c r="G64" i="113"/>
  <c r="H64" i="113"/>
  <c r="J64" i="113"/>
  <c r="K64" i="113"/>
  <c r="L64" i="113"/>
  <c r="M64" i="113"/>
  <c r="N64" i="113"/>
  <c r="O64" i="113"/>
  <c r="P64" i="113"/>
  <c r="Q64" i="113"/>
  <c r="R64" i="113"/>
  <c r="S64" i="113"/>
  <c r="G65" i="113"/>
  <c r="H65" i="113"/>
  <c r="J65" i="113"/>
  <c r="K65" i="113"/>
  <c r="L65" i="113"/>
  <c r="M65" i="113"/>
  <c r="N65" i="113"/>
  <c r="O65" i="113"/>
  <c r="P65" i="113"/>
  <c r="Q65" i="113"/>
  <c r="R65" i="113"/>
  <c r="S65" i="113"/>
  <c r="G68" i="113"/>
  <c r="H68" i="113"/>
  <c r="J68" i="113"/>
  <c r="K68" i="113"/>
  <c r="L68" i="113"/>
  <c r="M68" i="113"/>
  <c r="N68" i="113"/>
  <c r="O68" i="113"/>
  <c r="P68" i="113"/>
  <c r="Q68" i="113"/>
  <c r="R68" i="113"/>
  <c r="S68" i="113"/>
  <c r="G69" i="113"/>
  <c r="H69" i="113"/>
  <c r="J69" i="113"/>
  <c r="K69" i="113"/>
  <c r="L69" i="113"/>
  <c r="M69" i="113"/>
  <c r="N69" i="113"/>
  <c r="O69" i="113"/>
  <c r="P69" i="113"/>
  <c r="Q69" i="113"/>
  <c r="R69" i="113"/>
  <c r="S69" i="113"/>
  <c r="G70" i="113"/>
  <c r="H70" i="113"/>
  <c r="J70" i="113"/>
  <c r="K70" i="113"/>
  <c r="L70" i="113"/>
  <c r="M70" i="113"/>
  <c r="N70" i="113"/>
  <c r="O70" i="113"/>
  <c r="P70" i="113"/>
  <c r="Q70" i="113"/>
  <c r="R70" i="113"/>
  <c r="S70" i="113"/>
  <c r="G71" i="113"/>
  <c r="H71" i="113"/>
  <c r="J71" i="113"/>
  <c r="K71" i="113"/>
  <c r="L71" i="113"/>
  <c r="M71" i="113"/>
  <c r="N71" i="113"/>
  <c r="O71" i="113"/>
  <c r="P71" i="113"/>
  <c r="Q71" i="113"/>
  <c r="R71" i="113"/>
  <c r="S71" i="113"/>
  <c r="G72" i="113"/>
  <c r="H72" i="113"/>
  <c r="J72" i="113"/>
  <c r="K72" i="113"/>
  <c r="L72" i="113"/>
  <c r="M72" i="113"/>
  <c r="N72" i="113"/>
  <c r="O72" i="113"/>
  <c r="P72" i="113"/>
  <c r="Q72" i="113"/>
  <c r="R72" i="113"/>
  <c r="S72" i="113"/>
  <c r="G76" i="113"/>
  <c r="H76" i="113"/>
  <c r="J76" i="113"/>
  <c r="K76" i="113"/>
  <c r="L76" i="113"/>
  <c r="M76" i="113"/>
  <c r="N76" i="113"/>
  <c r="O76" i="113"/>
  <c r="P76" i="113"/>
  <c r="Q76" i="113"/>
  <c r="R76" i="113"/>
  <c r="S76" i="113"/>
  <c r="G78" i="113"/>
  <c r="H78" i="113"/>
  <c r="J78" i="113"/>
  <c r="K78" i="113"/>
  <c r="L78" i="113"/>
  <c r="M78" i="113"/>
  <c r="N78" i="113"/>
  <c r="O78" i="113"/>
  <c r="P78" i="113"/>
  <c r="Q78" i="113"/>
  <c r="R78" i="113"/>
  <c r="S78" i="113"/>
  <c r="G79" i="113"/>
  <c r="H79" i="113"/>
  <c r="J79" i="113"/>
  <c r="K79" i="113"/>
  <c r="L79" i="113"/>
  <c r="M79" i="113"/>
  <c r="N79" i="113"/>
  <c r="O79" i="113"/>
  <c r="P79" i="113"/>
  <c r="Q79" i="113"/>
  <c r="R79" i="113"/>
  <c r="S79" i="113"/>
  <c r="G80" i="113"/>
  <c r="H80" i="113"/>
  <c r="J80" i="113"/>
  <c r="K80" i="113"/>
  <c r="L80" i="113"/>
  <c r="M80" i="113"/>
  <c r="N80" i="113"/>
  <c r="O80" i="113"/>
  <c r="P80" i="113"/>
  <c r="Q80" i="113"/>
  <c r="R80" i="113"/>
  <c r="S80" i="113"/>
  <c r="K10" i="1" l="1"/>
  <c r="C16" i="3"/>
  <c r="B17" i="48" s="1"/>
  <c r="B16" i="3"/>
  <c r="K73" i="1"/>
  <c r="K73" i="113" s="1"/>
  <c r="K66" i="1"/>
  <c r="K66" i="113" s="1"/>
  <c r="K46" i="1"/>
  <c r="K46" i="113" s="1"/>
  <c r="K35" i="1"/>
  <c r="K35" i="113" s="1"/>
  <c r="K28" i="1"/>
  <c r="K17" i="1"/>
  <c r="K28" i="113" l="1"/>
  <c r="K19" i="1"/>
  <c r="K19" i="113" s="1"/>
  <c r="K17" i="113"/>
  <c r="K10" i="113"/>
  <c r="K74" i="1"/>
  <c r="K74" i="113" s="1"/>
  <c r="L10" i="1"/>
  <c r="L10" i="113" s="1"/>
  <c r="A16" i="3"/>
  <c r="A17" i="48" s="1"/>
  <c r="K47" i="1"/>
  <c r="K47" i="113" s="1"/>
  <c r="M10" i="1" l="1"/>
  <c r="M10" i="113" s="1"/>
  <c r="K49" i="1"/>
  <c r="K77" i="1"/>
  <c r="K77" i="113" s="1"/>
  <c r="K49" i="113" l="1"/>
  <c r="K52" i="1"/>
  <c r="K52" i="113" s="1"/>
  <c r="N10" i="1"/>
  <c r="N10" i="113" s="1"/>
  <c r="K81" i="1"/>
  <c r="K81" i="113" s="1"/>
  <c r="O10" i="1" l="1"/>
  <c r="O10" i="113" s="1"/>
  <c r="E16" i="3"/>
  <c r="F17" i="48" s="1"/>
  <c r="G17" i="48" s="1"/>
  <c r="P10" i="1" l="1"/>
  <c r="P10" i="113" s="1"/>
  <c r="Q10" i="1" l="1"/>
  <c r="Q10" i="113" s="1"/>
  <c r="R10" i="1" l="1"/>
  <c r="R10" i="113" s="1"/>
  <c r="M9" i="51"/>
  <c r="N10" i="51" s="1"/>
  <c r="F11" i="113"/>
  <c r="F9" i="113"/>
  <c r="F8" i="113"/>
  <c r="F7" i="113"/>
  <c r="S10" i="1" l="1"/>
  <c r="T10" i="1" s="1"/>
  <c r="U10" i="1" l="1"/>
  <c r="V10" i="1" s="1"/>
  <c r="W10" i="1" s="1"/>
  <c r="X10" i="1" s="1"/>
  <c r="Y10" i="1" s="1"/>
  <c r="Z10" i="1" s="1"/>
  <c r="AA10" i="1" s="1"/>
  <c r="S10" i="113"/>
  <c r="T10" i="113"/>
  <c r="U35" i="1"/>
  <c r="U35" i="113" s="1"/>
  <c r="U28" i="1"/>
  <c r="U28" i="113" s="1"/>
  <c r="U17" i="1"/>
  <c r="U17" i="113" s="1"/>
  <c r="V10" i="113" l="1"/>
  <c r="A27" i="3"/>
  <c r="A30" i="48" s="1"/>
  <c r="A32" i="3"/>
  <c r="A33" i="48" s="1"/>
  <c r="Z10" i="113"/>
  <c r="AA10" i="113"/>
  <c r="A25" i="3"/>
  <c r="A26" i="48" s="1"/>
  <c r="U19" i="1"/>
  <c r="U19" i="113" s="1"/>
  <c r="X10" i="113" l="1"/>
  <c r="U10" i="113"/>
  <c r="E11" i="113"/>
  <c r="Y10" i="113" l="1"/>
  <c r="C10" i="3"/>
  <c r="B10" i="3"/>
  <c r="A10" i="3"/>
  <c r="A81" i="113"/>
  <c r="A79" i="113"/>
  <c r="A78" i="113"/>
  <c r="A77" i="113"/>
  <c r="A76" i="113"/>
  <c r="A74" i="113"/>
  <c r="A73" i="113"/>
  <c r="A72" i="113"/>
  <c r="A71" i="113"/>
  <c r="A70" i="113"/>
  <c r="A69" i="113"/>
  <c r="A68" i="113"/>
  <c r="A66" i="113"/>
  <c r="A65" i="113"/>
  <c r="A64" i="113"/>
  <c r="A63" i="113"/>
  <c r="A62" i="113"/>
  <c r="A61" i="113"/>
  <c r="A57" i="113"/>
  <c r="A55" i="113"/>
  <c r="A54" i="113"/>
  <c r="A53" i="113"/>
  <c r="A52" i="113"/>
  <c r="A49" i="113"/>
  <c r="A47" i="113"/>
  <c r="A46" i="113"/>
  <c r="A45" i="113"/>
  <c r="A43" i="113"/>
  <c r="A42" i="113"/>
  <c r="A39" i="113"/>
  <c r="A38" i="113"/>
  <c r="A37" i="113"/>
  <c r="A35" i="113"/>
  <c r="A34" i="113"/>
  <c r="A32" i="113"/>
  <c r="A31" i="113"/>
  <c r="A28" i="113"/>
  <c r="A27" i="113"/>
  <c r="A26" i="113"/>
  <c r="A25" i="113"/>
  <c r="A24" i="113"/>
  <c r="A23" i="113"/>
  <c r="A19" i="113"/>
  <c r="A18" i="113"/>
  <c r="A17" i="113"/>
  <c r="A16" i="113"/>
  <c r="A15" i="113"/>
  <c r="A14" i="113"/>
  <c r="C24" i="113"/>
  <c r="C25" i="113"/>
  <c r="C26" i="113"/>
  <c r="C27" i="113"/>
  <c r="C31" i="113"/>
  <c r="C32" i="113"/>
  <c r="C34" i="113"/>
  <c r="C42" i="113"/>
  <c r="C43" i="113"/>
  <c r="C45" i="113"/>
  <c r="C61" i="113"/>
  <c r="C62" i="113"/>
  <c r="C63" i="113"/>
  <c r="C64" i="113"/>
  <c r="C65" i="113"/>
  <c r="C68" i="113"/>
  <c r="C69" i="113"/>
  <c r="C70" i="113"/>
  <c r="C71" i="113"/>
  <c r="C72" i="113"/>
  <c r="C77" i="113"/>
  <c r="C23" i="113"/>
  <c r="B14" i="113"/>
  <c r="B15" i="113"/>
  <c r="B16" i="113"/>
  <c r="B17" i="113"/>
  <c r="B18" i="113"/>
  <c r="B19" i="113"/>
  <c r="B21" i="113"/>
  <c r="B22" i="113"/>
  <c r="B28" i="113"/>
  <c r="B30" i="113"/>
  <c r="B35" i="113"/>
  <c r="B37" i="113"/>
  <c r="B38" i="113"/>
  <c r="B39" i="113"/>
  <c r="B41" i="113"/>
  <c r="B46" i="113"/>
  <c r="B47" i="113"/>
  <c r="B49" i="113"/>
  <c r="B51" i="113"/>
  <c r="B52" i="113"/>
  <c r="B53" i="113"/>
  <c r="B54" i="113"/>
  <c r="B55" i="113"/>
  <c r="B57" i="113"/>
  <c r="B59" i="113"/>
  <c r="B60" i="113"/>
  <c r="B66" i="113"/>
  <c r="B67" i="113"/>
  <c r="B73" i="113"/>
  <c r="B74" i="113"/>
  <c r="B76" i="113"/>
  <c r="B78" i="113"/>
  <c r="B79" i="113"/>
  <c r="B81" i="113"/>
  <c r="B13" i="113"/>
  <c r="F15" i="113"/>
  <c r="F16" i="113"/>
  <c r="F18" i="113"/>
  <c r="F23" i="113"/>
  <c r="F24" i="113"/>
  <c r="F25" i="113"/>
  <c r="F26" i="113"/>
  <c r="F27" i="113"/>
  <c r="F31" i="113"/>
  <c r="F32" i="113"/>
  <c r="F34" i="113"/>
  <c r="F37" i="113"/>
  <c r="F38" i="113"/>
  <c r="F39" i="113"/>
  <c r="F42" i="113"/>
  <c r="F43" i="113"/>
  <c r="F45" i="113"/>
  <c r="F51" i="113"/>
  <c r="F54" i="113"/>
  <c r="F55" i="113"/>
  <c r="F61" i="113"/>
  <c r="F62" i="113"/>
  <c r="F63" i="113"/>
  <c r="F64" i="113"/>
  <c r="F65" i="113"/>
  <c r="F68" i="113"/>
  <c r="F69" i="113"/>
  <c r="F70" i="113"/>
  <c r="F71" i="113"/>
  <c r="F72" i="113"/>
  <c r="F76" i="113"/>
  <c r="F78" i="113"/>
  <c r="F79" i="113"/>
  <c r="F80" i="113"/>
  <c r="F14" i="113"/>
  <c r="E51" i="113"/>
  <c r="E80" i="113"/>
  <c r="A9" i="113"/>
  <c r="A8" i="113"/>
  <c r="A4" i="113"/>
  <c r="A5" i="113"/>
  <c r="A3" i="113"/>
  <c r="F10" i="1"/>
  <c r="F17" i="1"/>
  <c r="F17" i="113" s="1"/>
  <c r="G17" i="1"/>
  <c r="G17" i="113" s="1"/>
  <c r="H17" i="1"/>
  <c r="H17" i="113" s="1"/>
  <c r="J17" i="1"/>
  <c r="J17" i="113" s="1"/>
  <c r="L17" i="1"/>
  <c r="L17" i="113" s="1"/>
  <c r="M17" i="1"/>
  <c r="M17" i="113" s="1"/>
  <c r="N17" i="1"/>
  <c r="N17" i="113" s="1"/>
  <c r="O17" i="1"/>
  <c r="O17" i="113" s="1"/>
  <c r="X17" i="1"/>
  <c r="X17" i="113" s="1"/>
  <c r="Y17" i="1"/>
  <c r="Y17" i="113" s="1"/>
  <c r="P17" i="1"/>
  <c r="P17" i="113" s="1"/>
  <c r="Q17" i="1"/>
  <c r="Q17" i="113" s="1"/>
  <c r="R17" i="1"/>
  <c r="R17" i="113" s="1"/>
  <c r="S17" i="1"/>
  <c r="S17" i="113" s="1"/>
  <c r="W17" i="1"/>
  <c r="W17" i="113" s="1"/>
  <c r="F28" i="1"/>
  <c r="G28" i="1"/>
  <c r="G28" i="113" s="1"/>
  <c r="H28" i="1"/>
  <c r="H28" i="113" s="1"/>
  <c r="J28" i="1"/>
  <c r="J28" i="113" s="1"/>
  <c r="L28" i="1"/>
  <c r="L28" i="113" s="1"/>
  <c r="M28" i="1"/>
  <c r="M28" i="113" s="1"/>
  <c r="N28" i="1"/>
  <c r="N28" i="113" s="1"/>
  <c r="O28" i="1"/>
  <c r="O28" i="113" s="1"/>
  <c r="X28" i="1"/>
  <c r="X28" i="113" s="1"/>
  <c r="Y28" i="1"/>
  <c r="P28" i="1"/>
  <c r="P28" i="113" s="1"/>
  <c r="Q28" i="1"/>
  <c r="Q28" i="113" s="1"/>
  <c r="R28" i="1"/>
  <c r="R28" i="113" s="1"/>
  <c r="S28" i="1"/>
  <c r="S28" i="113" s="1"/>
  <c r="W28" i="1"/>
  <c r="F35" i="1"/>
  <c r="F35" i="113" s="1"/>
  <c r="G35" i="1"/>
  <c r="G35" i="113" s="1"/>
  <c r="H35" i="1"/>
  <c r="H35" i="113" s="1"/>
  <c r="J35" i="1"/>
  <c r="J35" i="113" s="1"/>
  <c r="L35" i="1"/>
  <c r="L35" i="113" s="1"/>
  <c r="M35" i="1"/>
  <c r="M35" i="113" s="1"/>
  <c r="N35" i="1"/>
  <c r="N35" i="113" s="1"/>
  <c r="O35" i="1"/>
  <c r="O35" i="113" s="1"/>
  <c r="X35" i="1"/>
  <c r="X35" i="113" s="1"/>
  <c r="Y35" i="1"/>
  <c r="Y35" i="113" s="1"/>
  <c r="P35" i="1"/>
  <c r="P35" i="113" s="1"/>
  <c r="Q35" i="1"/>
  <c r="Q35" i="113" s="1"/>
  <c r="R35" i="1"/>
  <c r="R35" i="113" s="1"/>
  <c r="S35" i="1"/>
  <c r="S35" i="113" s="1"/>
  <c r="W35" i="1"/>
  <c r="W35" i="113" s="1"/>
  <c r="E45" i="1"/>
  <c r="AB45" i="1" s="1"/>
  <c r="F46" i="1"/>
  <c r="G46" i="1"/>
  <c r="G46" i="113" s="1"/>
  <c r="H46" i="1"/>
  <c r="H46" i="113" s="1"/>
  <c r="J46" i="1"/>
  <c r="J46" i="113" s="1"/>
  <c r="L46" i="1"/>
  <c r="L46" i="113" s="1"/>
  <c r="M46" i="1"/>
  <c r="M46" i="113" s="1"/>
  <c r="N46" i="1"/>
  <c r="N46" i="113" s="1"/>
  <c r="O46" i="1"/>
  <c r="O46" i="113" s="1"/>
  <c r="X46" i="113"/>
  <c r="Y46" i="1"/>
  <c r="Y46" i="113" s="1"/>
  <c r="P46" i="1"/>
  <c r="P46" i="113" s="1"/>
  <c r="Q46" i="1"/>
  <c r="Q46" i="113" s="1"/>
  <c r="R46" i="1"/>
  <c r="R46" i="113" s="1"/>
  <c r="S46" i="1"/>
  <c r="S46" i="113" s="1"/>
  <c r="U46" i="113"/>
  <c r="W46" i="1"/>
  <c r="W46" i="113" s="1"/>
  <c r="E53" i="1"/>
  <c r="E53" i="113" s="1"/>
  <c r="F66" i="1"/>
  <c r="G66" i="1"/>
  <c r="G66" i="113" s="1"/>
  <c r="H66" i="1"/>
  <c r="H66" i="113" s="1"/>
  <c r="J66" i="1"/>
  <c r="J66" i="113" s="1"/>
  <c r="L66" i="1"/>
  <c r="L66" i="113" s="1"/>
  <c r="M66" i="1"/>
  <c r="M66" i="113" s="1"/>
  <c r="N66" i="1"/>
  <c r="N66" i="113" s="1"/>
  <c r="O66" i="1"/>
  <c r="O66" i="113" s="1"/>
  <c r="X66" i="1"/>
  <c r="X66" i="113" s="1"/>
  <c r="Y66" i="1"/>
  <c r="Y66" i="113" s="1"/>
  <c r="P66" i="1"/>
  <c r="P66" i="113" s="1"/>
  <c r="Q66" i="1"/>
  <c r="Q66" i="113" s="1"/>
  <c r="R66" i="1"/>
  <c r="R66" i="113" s="1"/>
  <c r="S66" i="1"/>
  <c r="S66" i="113" s="1"/>
  <c r="U66" i="1"/>
  <c r="U66" i="113" s="1"/>
  <c r="W66" i="1"/>
  <c r="W66" i="113" s="1"/>
  <c r="F73" i="1"/>
  <c r="F73" i="113" s="1"/>
  <c r="G73" i="1"/>
  <c r="G73" i="113" s="1"/>
  <c r="H73" i="1"/>
  <c r="H73" i="113" s="1"/>
  <c r="J73" i="1"/>
  <c r="J73" i="113" s="1"/>
  <c r="L73" i="1"/>
  <c r="L73" i="113" s="1"/>
  <c r="M73" i="1"/>
  <c r="M73" i="113" s="1"/>
  <c r="N73" i="1"/>
  <c r="N73" i="113" s="1"/>
  <c r="O73" i="1"/>
  <c r="O73" i="113" s="1"/>
  <c r="X73" i="1"/>
  <c r="X73" i="113" s="1"/>
  <c r="Y73" i="1"/>
  <c r="Y73" i="113" s="1"/>
  <c r="P73" i="1"/>
  <c r="P73" i="113" s="1"/>
  <c r="Q73" i="1"/>
  <c r="Q73" i="113" s="1"/>
  <c r="R73" i="1"/>
  <c r="R73" i="113" s="1"/>
  <c r="S73" i="1"/>
  <c r="S73" i="113" s="1"/>
  <c r="U73" i="1"/>
  <c r="U73" i="113" s="1"/>
  <c r="W73" i="1"/>
  <c r="W73" i="113" s="1"/>
  <c r="B28" i="3"/>
  <c r="B26" i="3"/>
  <c r="B24" i="3"/>
  <c r="B23" i="3"/>
  <c r="B22" i="3"/>
  <c r="B21" i="3"/>
  <c r="B30" i="3"/>
  <c r="B29" i="3"/>
  <c r="B20" i="3"/>
  <c r="B19" i="3"/>
  <c r="B18" i="3"/>
  <c r="B17" i="3"/>
  <c r="B15" i="3"/>
  <c r="B13" i="3"/>
  <c r="B12" i="3"/>
  <c r="B11" i="3"/>
  <c r="Y28" i="113" l="1"/>
  <c r="W28" i="113"/>
  <c r="Q74" i="1"/>
  <c r="Q74" i="113" s="1"/>
  <c r="L74" i="1"/>
  <c r="L74" i="113" s="1"/>
  <c r="R74" i="1"/>
  <c r="R74" i="113" s="1"/>
  <c r="M74" i="1"/>
  <c r="M74" i="113" s="1"/>
  <c r="H74" i="1"/>
  <c r="H74" i="113" s="1"/>
  <c r="W74" i="1"/>
  <c r="W74" i="113" s="1"/>
  <c r="U74" i="1"/>
  <c r="U74" i="113" s="1"/>
  <c r="P74" i="1"/>
  <c r="P74" i="113" s="1"/>
  <c r="O74" i="1"/>
  <c r="O74" i="113" s="1"/>
  <c r="G74" i="1"/>
  <c r="G74" i="113" s="1"/>
  <c r="X74" i="1"/>
  <c r="X74" i="113" s="1"/>
  <c r="Y74" i="1"/>
  <c r="Y74" i="113" s="1"/>
  <c r="S74" i="1"/>
  <c r="S74" i="113" s="1"/>
  <c r="N74" i="1"/>
  <c r="N74" i="113" s="1"/>
  <c r="J74" i="1"/>
  <c r="J74" i="113" s="1"/>
  <c r="F66" i="113"/>
  <c r="F74" i="1"/>
  <c r="O19" i="1"/>
  <c r="O19" i="113" s="1"/>
  <c r="P19" i="1"/>
  <c r="P19" i="113" s="1"/>
  <c r="F28" i="113"/>
  <c r="W19" i="1"/>
  <c r="W19" i="113" s="1"/>
  <c r="G10" i="1"/>
  <c r="G10" i="113" s="1"/>
  <c r="F10" i="113"/>
  <c r="Q19" i="1"/>
  <c r="Q19" i="113" s="1"/>
  <c r="G19" i="1"/>
  <c r="G19" i="113" s="1"/>
  <c r="X47" i="1"/>
  <c r="X47" i="113" s="1"/>
  <c r="X19" i="1"/>
  <c r="X19" i="113" s="1"/>
  <c r="S47" i="1"/>
  <c r="S47" i="113" s="1"/>
  <c r="N47" i="1"/>
  <c r="N47" i="113" s="1"/>
  <c r="J47" i="1"/>
  <c r="J47" i="113" s="1"/>
  <c r="F47" i="1"/>
  <c r="F47" i="113" s="1"/>
  <c r="L19" i="1"/>
  <c r="L19" i="113" s="1"/>
  <c r="J19" i="1"/>
  <c r="J19" i="113" s="1"/>
  <c r="S19" i="1"/>
  <c r="S19" i="113" s="1"/>
  <c r="F19" i="1"/>
  <c r="F19" i="113" s="1"/>
  <c r="N19" i="1"/>
  <c r="N19" i="113" s="1"/>
  <c r="R47" i="1"/>
  <c r="R47" i="113" s="1"/>
  <c r="M47" i="1"/>
  <c r="M47" i="113" s="1"/>
  <c r="R19" i="1"/>
  <c r="R19" i="113" s="1"/>
  <c r="Y19" i="1"/>
  <c r="Y19" i="113" s="1"/>
  <c r="M19" i="1"/>
  <c r="M19" i="113" s="1"/>
  <c r="H19" i="1"/>
  <c r="H19" i="113" s="1"/>
  <c r="Y47" i="1"/>
  <c r="Y47" i="113" s="1"/>
  <c r="H47" i="1"/>
  <c r="H47" i="113" s="1"/>
  <c r="Q47" i="1"/>
  <c r="Q47" i="113" s="1"/>
  <c r="L47" i="1"/>
  <c r="L47" i="113" s="1"/>
  <c r="W47" i="1"/>
  <c r="W47" i="113" s="1"/>
  <c r="U47" i="1"/>
  <c r="P47" i="1"/>
  <c r="P47" i="113" s="1"/>
  <c r="O47" i="1"/>
  <c r="O47" i="113" s="1"/>
  <c r="G47" i="1"/>
  <c r="G47" i="113" s="1"/>
  <c r="A11" i="3"/>
  <c r="E45" i="113"/>
  <c r="F46" i="113"/>
  <c r="I10" i="48"/>
  <c r="G41" i="48"/>
  <c r="E24" i="1"/>
  <c r="E27" i="1"/>
  <c r="AB27" i="1" s="1"/>
  <c r="E34" i="1"/>
  <c r="AB34" i="1" s="1"/>
  <c r="E43" i="1"/>
  <c r="AB43" i="1" s="1"/>
  <c r="E52" i="1"/>
  <c r="E54" i="1"/>
  <c r="E55" i="1"/>
  <c r="AB55" i="1" s="1"/>
  <c r="E65" i="1"/>
  <c r="E76" i="1"/>
  <c r="U47" i="113" l="1"/>
  <c r="U49" i="1"/>
  <c r="E18" i="1"/>
  <c r="E78" i="1"/>
  <c r="E52" i="113"/>
  <c r="W10" i="113"/>
  <c r="E15" i="1"/>
  <c r="E15" i="113" s="1"/>
  <c r="E14" i="1"/>
  <c r="H77" i="1"/>
  <c r="H77" i="113" s="1"/>
  <c r="O77" i="1"/>
  <c r="O77" i="113" s="1"/>
  <c r="Y77" i="1"/>
  <c r="Y77" i="113" s="1"/>
  <c r="R77" i="1"/>
  <c r="R77" i="113" s="1"/>
  <c r="M77" i="1"/>
  <c r="M77" i="113" s="1"/>
  <c r="AB24" i="1"/>
  <c r="E24" i="113"/>
  <c r="E54" i="113"/>
  <c r="E43" i="113"/>
  <c r="N49" i="1"/>
  <c r="U77" i="1"/>
  <c r="U77" i="113" s="1"/>
  <c r="E55" i="113"/>
  <c r="J49" i="1"/>
  <c r="Q49" i="1"/>
  <c r="E34" i="113"/>
  <c r="E27" i="113"/>
  <c r="L77" i="1"/>
  <c r="L77" i="113" s="1"/>
  <c r="L49" i="1"/>
  <c r="X77" i="1"/>
  <c r="X77" i="113" s="1"/>
  <c r="H10" i="1"/>
  <c r="I10" i="1" s="1"/>
  <c r="Q77" i="1"/>
  <c r="Q77" i="113" s="1"/>
  <c r="X49" i="1"/>
  <c r="X49" i="113" s="1"/>
  <c r="F49" i="1"/>
  <c r="F52" i="1" s="1"/>
  <c r="W77" i="1"/>
  <c r="W77" i="113" s="1"/>
  <c r="P77" i="1"/>
  <c r="P77" i="113" s="1"/>
  <c r="G77" i="1"/>
  <c r="G77" i="113" s="1"/>
  <c r="S49" i="1"/>
  <c r="Y49" i="1"/>
  <c r="F74" i="113"/>
  <c r="F77" i="1"/>
  <c r="S77" i="1"/>
  <c r="S77" i="113" s="1"/>
  <c r="M49" i="1"/>
  <c r="H49" i="1"/>
  <c r="N77" i="1"/>
  <c r="N77" i="113" s="1"/>
  <c r="R49" i="1"/>
  <c r="J77" i="1"/>
  <c r="J77" i="113" s="1"/>
  <c r="O49" i="1"/>
  <c r="O49" i="113" s="1"/>
  <c r="W49" i="1"/>
  <c r="W49" i="113" s="1"/>
  <c r="G49" i="1"/>
  <c r="G52" i="1" s="1"/>
  <c r="P49" i="1"/>
  <c r="E23" i="1"/>
  <c r="A1" i="3"/>
  <c r="A14" i="3" l="1"/>
  <c r="A15" i="48" s="1"/>
  <c r="I10" i="113"/>
  <c r="Y49" i="113"/>
  <c r="Y52" i="1"/>
  <c r="Y52" i="113" s="1"/>
  <c r="Q49" i="113"/>
  <c r="Q52" i="1"/>
  <c r="Q52" i="113" s="1"/>
  <c r="L49" i="113"/>
  <c r="L52" i="1"/>
  <c r="L52" i="113" s="1"/>
  <c r="N49" i="113"/>
  <c r="N52" i="1"/>
  <c r="N52" i="113" s="1"/>
  <c r="M49" i="113"/>
  <c r="M52" i="1"/>
  <c r="P49" i="113"/>
  <c r="P52" i="1"/>
  <c r="P52" i="113" s="1"/>
  <c r="S49" i="113"/>
  <c r="S52" i="1"/>
  <c r="S52" i="113" s="1"/>
  <c r="R49" i="113"/>
  <c r="R52" i="1"/>
  <c r="R52" i="113" s="1"/>
  <c r="U49" i="113"/>
  <c r="U52" i="1"/>
  <c r="U52" i="113" s="1"/>
  <c r="H49" i="113"/>
  <c r="H52" i="1"/>
  <c r="H52" i="113" s="1"/>
  <c r="J49" i="113"/>
  <c r="J52" i="1"/>
  <c r="J52" i="113" s="1"/>
  <c r="H10" i="113"/>
  <c r="X54" i="113"/>
  <c r="AB15" i="1"/>
  <c r="G49" i="113"/>
  <c r="G52" i="113"/>
  <c r="R81" i="1"/>
  <c r="R81" i="113" s="1"/>
  <c r="M81" i="1"/>
  <c r="M81" i="113" s="1"/>
  <c r="Y81" i="1"/>
  <c r="Y81" i="113" s="1"/>
  <c r="O81" i="1"/>
  <c r="H81" i="1"/>
  <c r="H81" i="113" s="1"/>
  <c r="AB14" i="1"/>
  <c r="E14" i="113"/>
  <c r="AB18" i="1"/>
  <c r="E18" i="113"/>
  <c r="AB23" i="1"/>
  <c r="E23" i="113"/>
  <c r="F49" i="113"/>
  <c r="U81" i="1"/>
  <c r="U81" i="113" s="1"/>
  <c r="G81" i="1"/>
  <c r="G81" i="113" s="1"/>
  <c r="X81" i="1"/>
  <c r="X81" i="113" s="1"/>
  <c r="Q81" i="1"/>
  <c r="L81" i="1"/>
  <c r="L81" i="113" s="1"/>
  <c r="P81" i="1"/>
  <c r="P81" i="113" s="1"/>
  <c r="W81" i="1"/>
  <c r="W81" i="113" s="1"/>
  <c r="N81" i="1"/>
  <c r="N81" i="113" s="1"/>
  <c r="S81" i="1"/>
  <c r="S81" i="113" s="1"/>
  <c r="J81" i="1"/>
  <c r="J81" i="113" s="1"/>
  <c r="F77" i="113"/>
  <c r="F81" i="1"/>
  <c r="F52" i="113"/>
  <c r="E24" i="51" l="1"/>
  <c r="O81" i="113"/>
  <c r="M52" i="113"/>
  <c r="AB54" i="1"/>
  <c r="Q81" i="113"/>
  <c r="E22" i="3"/>
  <c r="F23" i="48" s="1"/>
  <c r="G23" i="48" s="1"/>
  <c r="E25" i="3"/>
  <c r="F26" i="48" s="1"/>
  <c r="G26" i="48" s="1"/>
  <c r="E13" i="3"/>
  <c r="E12" i="3"/>
  <c r="F81" i="113"/>
  <c r="E8" i="48" l="1"/>
  <c r="E47" i="48" s="1"/>
  <c r="A31" i="3" l="1"/>
  <c r="A31" i="48" l="1"/>
  <c r="C13" i="3"/>
  <c r="A13" i="3"/>
  <c r="A72" i="48"/>
  <c r="C53" i="48"/>
  <c r="E60" i="48" s="1"/>
  <c r="A69" i="48"/>
  <c r="A70" i="48"/>
  <c r="A113" i="48"/>
  <c r="B113" i="48"/>
  <c r="F113" i="48"/>
  <c r="B116" i="48"/>
  <c r="F116" i="48"/>
  <c r="C129" i="48"/>
  <c r="C130" i="48"/>
  <c r="B11" i="48"/>
  <c r="C11" i="3"/>
  <c r="A12" i="3"/>
  <c r="C12" i="3"/>
  <c r="A15" i="3"/>
  <c r="C15" i="3"/>
  <c r="A17" i="3"/>
  <c r="A18" i="48" s="1"/>
  <c r="C17" i="3"/>
  <c r="B18" i="48" s="1"/>
  <c r="A18" i="3"/>
  <c r="A19" i="48" s="1"/>
  <c r="C18" i="3"/>
  <c r="B19" i="48" s="1"/>
  <c r="A19" i="3"/>
  <c r="A20" i="48" s="1"/>
  <c r="C19" i="3"/>
  <c r="B20" i="48" s="1"/>
  <c r="A20" i="3"/>
  <c r="A21" i="48" s="1"/>
  <c r="C20" i="3"/>
  <c r="B21" i="48" s="1"/>
  <c r="A29" i="3"/>
  <c r="A28" i="48" s="1"/>
  <c r="C29" i="3"/>
  <c r="B28" i="48" s="1"/>
  <c r="A30" i="3"/>
  <c r="A29" i="48" s="1"/>
  <c r="C30" i="3"/>
  <c r="B29" i="48" s="1"/>
  <c r="C21" i="3"/>
  <c r="B22" i="48" s="1"/>
  <c r="C22" i="3"/>
  <c r="B23" i="48" s="1"/>
  <c r="C23" i="3"/>
  <c r="B24" i="48" s="1"/>
  <c r="C24" i="3"/>
  <c r="B25" i="48" s="1"/>
  <c r="C26" i="3"/>
  <c r="B27" i="48" s="1"/>
  <c r="C28" i="3"/>
  <c r="B32" i="48" s="1"/>
  <c r="A76" i="48"/>
  <c r="B76" i="48"/>
  <c r="A77" i="48"/>
  <c r="B77" i="48"/>
  <c r="A78" i="48"/>
  <c r="B78" i="48"/>
  <c r="A79" i="48"/>
  <c r="B79" i="48"/>
  <c r="A80" i="48"/>
  <c r="B80" i="48"/>
  <c r="A81" i="48"/>
  <c r="B81" i="48"/>
  <c r="A82" i="48"/>
  <c r="B82" i="48"/>
  <c r="A83" i="48"/>
  <c r="B83" i="48"/>
  <c r="A84" i="48"/>
  <c r="B84" i="48"/>
  <c r="A85" i="48"/>
  <c r="B85" i="48"/>
  <c r="A86" i="48"/>
  <c r="B86" i="48"/>
  <c r="A87" i="48"/>
  <c r="B87" i="48"/>
  <c r="A88" i="48"/>
  <c r="B88" i="48"/>
  <c r="A89" i="48"/>
  <c r="B89" i="48"/>
  <c r="A90" i="48"/>
  <c r="B90" i="48"/>
  <c r="A91" i="48"/>
  <c r="B91" i="48"/>
  <c r="A92" i="48"/>
  <c r="B92" i="48"/>
  <c r="A93" i="48"/>
  <c r="B93" i="48"/>
  <c r="A94" i="48"/>
  <c r="B94" i="48"/>
  <c r="A95" i="48"/>
  <c r="B95" i="48"/>
  <c r="A96" i="48"/>
  <c r="B96" i="48"/>
  <c r="A98" i="48"/>
  <c r="B98" i="48"/>
  <c r="A99" i="48"/>
  <c r="B99" i="48"/>
  <c r="A100" i="48"/>
  <c r="B100" i="48"/>
  <c r="A101" i="48"/>
  <c r="B101" i="48"/>
  <c r="A102" i="48"/>
  <c r="B102" i="48"/>
  <c r="A103" i="48"/>
  <c r="B103" i="48"/>
  <c r="A104" i="48"/>
  <c r="B104" i="48"/>
  <c r="A105" i="48"/>
  <c r="B105" i="48"/>
  <c r="A106" i="48"/>
  <c r="B106" i="48"/>
  <c r="A107" i="48"/>
  <c r="B107" i="48"/>
  <c r="A108" i="48"/>
  <c r="B108" i="48"/>
  <c r="A109" i="48"/>
  <c r="B109" i="48"/>
  <c r="A110" i="48"/>
  <c r="B110" i="48"/>
  <c r="A111" i="48"/>
  <c r="B111" i="48"/>
  <c r="A112" i="48"/>
  <c r="B112" i="48"/>
  <c r="T13" i="51"/>
  <c r="T15" i="51"/>
  <c r="R17" i="51"/>
  <c r="S17" i="51"/>
  <c r="F112" i="48"/>
  <c r="F111" i="48"/>
  <c r="C67" i="48"/>
  <c r="C145" i="48" s="1"/>
  <c r="C59" i="48"/>
  <c r="C137" i="48" s="1"/>
  <c r="C63" i="48"/>
  <c r="C141" i="48" s="1"/>
  <c r="C62" i="48"/>
  <c r="C140" i="48" s="1"/>
  <c r="C58" i="48"/>
  <c r="C136" i="48" s="1"/>
  <c r="C66" i="48"/>
  <c r="C144" i="48" s="1"/>
  <c r="C57" i="48"/>
  <c r="C135" i="48" s="1"/>
  <c r="F94" i="48"/>
  <c r="F108" i="48"/>
  <c r="F110" i="48"/>
  <c r="F100" i="48"/>
  <c r="F84" i="48"/>
  <c r="F92" i="48"/>
  <c r="F106" i="48"/>
  <c r="F104" i="48"/>
  <c r="F107" i="48"/>
  <c r="F79" i="48"/>
  <c r="F88" i="48"/>
  <c r="F86" i="48"/>
  <c r="F90" i="48"/>
  <c r="F101" i="48"/>
  <c r="F109" i="48"/>
  <c r="F89" i="48"/>
  <c r="F105" i="48"/>
  <c r="F80" i="48"/>
  <c r="F83" i="48"/>
  <c r="F87" i="48"/>
  <c r="F85" i="48"/>
  <c r="F91" i="48"/>
  <c r="F102" i="48"/>
  <c r="F82" i="48"/>
  <c r="F95" i="48"/>
  <c r="F103" i="48"/>
  <c r="F96" i="48"/>
  <c r="F76" i="48"/>
  <c r="F114" i="48" s="1"/>
  <c r="F77" i="48"/>
  <c r="F81" i="48"/>
  <c r="F98" i="48"/>
  <c r="F78" i="48"/>
  <c r="F93" i="48"/>
  <c r="F99" i="48"/>
  <c r="T17" i="51" l="1"/>
  <c r="V17" i="51" s="1"/>
  <c r="B16" i="48"/>
  <c r="A16" i="48"/>
  <c r="A13" i="48"/>
  <c r="A12" i="48"/>
  <c r="B14" i="48"/>
  <c r="B13" i="48"/>
  <c r="B12" i="48"/>
  <c r="A14" i="48"/>
  <c r="C64" i="48"/>
  <c r="D63" i="48" s="1"/>
  <c r="C138" i="48"/>
  <c r="D135" i="48" s="1"/>
  <c r="C68" i="48"/>
  <c r="D66" i="48" s="1"/>
  <c r="D68" i="48" s="1"/>
  <c r="C142" i="48"/>
  <c r="D140" i="48" s="1"/>
  <c r="C131" i="48"/>
  <c r="E138" i="48" s="1"/>
  <c r="C146" i="48"/>
  <c r="D144" i="48" s="1"/>
  <c r="C60" i="48"/>
  <c r="D57" i="48" s="1"/>
  <c r="F118" i="48"/>
  <c r="F122" i="48" s="1"/>
  <c r="F125" i="48" s="1"/>
  <c r="D62" i="48" l="1"/>
  <c r="D64" i="48" s="1"/>
  <c r="U17" i="51"/>
  <c r="D141" i="48"/>
  <c r="D142" i="48" s="1"/>
  <c r="D136" i="48"/>
  <c r="E136" i="48" s="1"/>
  <c r="E146" i="48" s="1"/>
  <c r="E144" i="48" s="1"/>
  <c r="D137" i="48"/>
  <c r="E137" i="48" s="1"/>
  <c r="D67" i="48"/>
  <c r="D146" i="48"/>
  <c r="E57" i="48"/>
  <c r="E64" i="48" s="1"/>
  <c r="D145" i="48"/>
  <c r="D59" i="48"/>
  <c r="E59" i="48" s="1"/>
  <c r="D58" i="48"/>
  <c r="E58" i="48" s="1"/>
  <c r="E68" i="48" s="1"/>
  <c r="E135" i="48"/>
  <c r="E142" i="48" s="1"/>
  <c r="E87" i="1" l="1"/>
  <c r="A21" i="3"/>
  <c r="A22" i="48" s="1"/>
  <c r="D138" i="48"/>
  <c r="E145" i="48"/>
  <c r="E66" i="48"/>
  <c r="E67" i="48"/>
  <c r="E63" i="48"/>
  <c r="E62" i="48"/>
  <c r="D60" i="48"/>
  <c r="E140" i="48"/>
  <c r="E141" i="48"/>
  <c r="E19" i="3" l="1"/>
  <c r="F20" i="48" s="1"/>
  <c r="G20" i="48" s="1"/>
  <c r="A22" i="3"/>
  <c r="A23" i="48" s="1"/>
  <c r="E18" i="3"/>
  <c r="F19" i="48" s="1"/>
  <c r="G19" i="48" s="1"/>
  <c r="E28" i="3"/>
  <c r="F32" i="48" s="1"/>
  <c r="G32" i="48" s="1"/>
  <c r="E15" i="3"/>
  <c r="F16" i="48" s="1"/>
  <c r="E24" i="3" l="1"/>
  <c r="F25" i="48" s="1"/>
  <c r="G25" i="48" s="1"/>
  <c r="E17" i="3"/>
  <c r="F18" i="48" s="1"/>
  <c r="G18" i="48" s="1"/>
  <c r="E21" i="3"/>
  <c r="F22" i="48" s="1"/>
  <c r="G22" i="48" s="1"/>
  <c r="F14" i="48"/>
  <c r="E29" i="3"/>
  <c r="F28" i="48" s="1"/>
  <c r="G28" i="48" s="1"/>
  <c r="E20" i="3"/>
  <c r="F21" i="48" s="1"/>
  <c r="G21" i="48" s="1"/>
  <c r="E26" i="3"/>
  <c r="F27" i="48" s="1"/>
  <c r="G27" i="48" s="1"/>
  <c r="E30" i="3"/>
  <c r="F29" i="48" s="1"/>
  <c r="G29" i="48" s="1"/>
  <c r="F13" i="48"/>
  <c r="A23" i="3"/>
  <c r="A24" i="48" s="1"/>
  <c r="E23" i="3"/>
  <c r="E11" i="3"/>
  <c r="F12" i="48" s="1"/>
  <c r="G16" i="48"/>
  <c r="F24" i="48" l="1"/>
  <c r="G24" i="48" s="1"/>
  <c r="G12" i="48"/>
  <c r="G13" i="48"/>
  <c r="A24" i="3"/>
  <c r="A25" i="48" s="1"/>
  <c r="G14" i="48"/>
  <c r="F35" i="48" l="1"/>
  <c r="A26" i="3"/>
  <c r="A27" i="48" s="1"/>
  <c r="A28" i="3" l="1"/>
  <c r="A32" i="48" s="1"/>
  <c r="M13" i="51" l="1"/>
  <c r="Z53" i="1" l="1"/>
  <c r="Z53" i="113" s="1"/>
  <c r="U53" i="1"/>
  <c r="U53" i="113" s="1"/>
  <c r="Q53" i="1"/>
  <c r="Q53" i="113" s="1"/>
  <c r="H53" i="1"/>
  <c r="H53" i="113" s="1"/>
  <c r="L53" i="1"/>
  <c r="L53" i="113" s="1"/>
  <c r="V53" i="1"/>
  <c r="T53" i="1"/>
  <c r="P53" i="1"/>
  <c r="P53" i="113" s="1"/>
  <c r="I53" i="1"/>
  <c r="M53" i="1"/>
  <c r="M53" i="113" s="1"/>
  <c r="Y53" i="1"/>
  <c r="Y53" i="113" s="1"/>
  <c r="S53" i="1"/>
  <c r="S53" i="113" s="1"/>
  <c r="O53" i="1"/>
  <c r="O53" i="113" s="1"/>
  <c r="J53" i="1"/>
  <c r="J53" i="113" s="1"/>
  <c r="N53" i="1"/>
  <c r="N53" i="113" s="1"/>
  <c r="AA53" i="1"/>
  <c r="AA57" i="1" s="1"/>
  <c r="X53" i="1"/>
  <c r="X53" i="113" s="1"/>
  <c r="R53" i="1"/>
  <c r="R53" i="113" s="1"/>
  <c r="G53" i="1"/>
  <c r="G53" i="113" s="1"/>
  <c r="K53" i="1"/>
  <c r="K53" i="113" s="1"/>
  <c r="F53" i="1"/>
  <c r="F53" i="113" s="1"/>
  <c r="E37" i="48"/>
  <c r="E12" i="51"/>
  <c r="E85" i="1" s="1"/>
  <c r="I14" i="48" l="1"/>
  <c r="I57" i="1"/>
  <c r="I53" i="113"/>
  <c r="I15" i="48"/>
  <c r="I30" i="48"/>
  <c r="I33" i="48"/>
  <c r="O57" i="1"/>
  <c r="O57" i="113" s="1"/>
  <c r="V53" i="113"/>
  <c r="V57" i="1"/>
  <c r="AA53" i="113"/>
  <c r="I12" i="48"/>
  <c r="I32" i="48"/>
  <c r="I21" i="48"/>
  <c r="I17" i="48"/>
  <c r="I18" i="48"/>
  <c r="I19" i="48"/>
  <c r="I23" i="48"/>
  <c r="I24" i="48"/>
  <c r="I27" i="48"/>
  <c r="I22" i="48"/>
  <c r="I29" i="48"/>
  <c r="I25" i="48"/>
  <c r="I26" i="48"/>
  <c r="I28" i="48"/>
  <c r="I20" i="48"/>
  <c r="I31" i="48"/>
  <c r="Z57" i="1"/>
  <c r="Z57" i="113" s="1"/>
  <c r="T57" i="1"/>
  <c r="T57" i="113" s="1"/>
  <c r="T53" i="113"/>
  <c r="J57" i="1"/>
  <c r="J57" i="113" s="1"/>
  <c r="S57" i="1"/>
  <c r="S57" i="113" s="1"/>
  <c r="L57" i="1"/>
  <c r="L57" i="113" s="1"/>
  <c r="P57" i="1"/>
  <c r="P57" i="113" s="1"/>
  <c r="Y57" i="1"/>
  <c r="Y57" i="113" s="1"/>
  <c r="K57" i="1"/>
  <c r="M57" i="1"/>
  <c r="M57" i="113" s="1"/>
  <c r="Q57" i="1"/>
  <c r="Q57" i="113" s="1"/>
  <c r="U57" i="1"/>
  <c r="U57" i="113" s="1"/>
  <c r="N57" i="1"/>
  <c r="N57" i="113" s="1"/>
  <c r="R57" i="1"/>
  <c r="R57" i="113" s="1"/>
  <c r="H57" i="1"/>
  <c r="H57" i="113" s="1"/>
  <c r="AB53" i="1"/>
  <c r="F57" i="1"/>
  <c r="G57" i="1"/>
  <c r="G57" i="113" s="1"/>
  <c r="X57" i="1"/>
  <c r="X57" i="113" s="1"/>
  <c r="I16" i="48"/>
  <c r="I13" i="48"/>
  <c r="F37" i="48"/>
  <c r="F39" i="48" s="1"/>
  <c r="F43" i="48" s="1"/>
  <c r="F46" i="48" s="1"/>
  <c r="T88" i="1" l="1"/>
  <c r="D14" i="3"/>
  <c r="I57" i="113"/>
  <c r="I88" i="1"/>
  <c r="I89" i="1" s="1"/>
  <c r="I83" i="1" s="1"/>
  <c r="AA88" i="1"/>
  <c r="D20" i="3"/>
  <c r="V57" i="113"/>
  <c r="D27" i="3"/>
  <c r="V88" i="1"/>
  <c r="AA57" i="113"/>
  <c r="D32" i="3"/>
  <c r="D31" i="3"/>
  <c r="Z88" i="1"/>
  <c r="D25" i="3"/>
  <c r="D15" i="3"/>
  <c r="O88" i="1"/>
  <c r="J88" i="1"/>
  <c r="K88" i="1"/>
  <c r="K57" i="113"/>
  <c r="D17" i="3"/>
  <c r="L88" i="1"/>
  <c r="D30" i="3"/>
  <c r="P88" i="1"/>
  <c r="D13" i="3"/>
  <c r="D24" i="3"/>
  <c r="S88" i="1"/>
  <c r="N88" i="1"/>
  <c r="H88" i="1"/>
  <c r="D12" i="3"/>
  <c r="D21" i="3"/>
  <c r="Y88" i="1"/>
  <c r="D19" i="3"/>
  <c r="Q88" i="1"/>
  <c r="D11" i="3"/>
  <c r="R88" i="1"/>
  <c r="U88" i="1"/>
  <c r="D23" i="3"/>
  <c r="D22" i="3"/>
  <c r="F88" i="1"/>
  <c r="F57" i="113"/>
  <c r="D16" i="3"/>
  <c r="G88" i="1"/>
  <c r="X88" i="1"/>
  <c r="D26" i="3"/>
  <c r="D18" i="3"/>
  <c r="M88" i="1"/>
  <c r="D29" i="3"/>
  <c r="R89" i="1" l="1"/>
  <c r="R83" i="1" s="1"/>
  <c r="Y89" i="1"/>
  <c r="Y83" i="1" s="1"/>
  <c r="H89" i="1"/>
  <c r="H83" i="1" s="1"/>
  <c r="P89" i="1"/>
  <c r="P83" i="1" s="1"/>
  <c r="L89" i="1"/>
  <c r="L83" i="1" s="1"/>
  <c r="O89" i="1"/>
  <c r="O83" i="1" s="1"/>
  <c r="M89" i="1"/>
  <c r="M83" i="1" s="1"/>
  <c r="N89" i="1"/>
  <c r="N83" i="1" s="1"/>
  <c r="K89" i="1"/>
  <c r="K83" i="1" s="1"/>
  <c r="T89" i="1"/>
  <c r="T83" i="1" s="1"/>
  <c r="V89" i="1"/>
  <c r="V83" i="1" s="1"/>
  <c r="X89" i="1"/>
  <c r="X83" i="1" s="1"/>
  <c r="Q89" i="1"/>
  <c r="Q83" i="1" s="1"/>
  <c r="S89" i="1"/>
  <c r="S83" i="1" s="1"/>
  <c r="Z89" i="1"/>
  <c r="Z83" i="1" s="1"/>
  <c r="G89" i="1"/>
  <c r="G83" i="1" s="1"/>
  <c r="F89" i="1"/>
  <c r="F83" i="1" s="1"/>
  <c r="U89" i="1"/>
  <c r="U83" i="1" s="1"/>
  <c r="J89" i="1"/>
  <c r="J83" i="1" s="1"/>
  <c r="AA89" i="1"/>
  <c r="AA83" i="1" s="1"/>
  <c r="E78" i="113" l="1"/>
  <c r="E63" i="1"/>
  <c r="E63" i="113" s="1"/>
  <c r="E76" i="113"/>
  <c r="E70" i="1"/>
  <c r="E70" i="113" s="1"/>
  <c r="E69" i="1"/>
  <c r="E64" i="1"/>
  <c r="E64" i="113" s="1"/>
  <c r="E65" i="113"/>
  <c r="E72" i="1"/>
  <c r="E71" i="1"/>
  <c r="AB71" i="1" s="1"/>
  <c r="E68" i="1"/>
  <c r="E79" i="1"/>
  <c r="E62" i="1"/>
  <c r="E61" i="1"/>
  <c r="E16" i="1" l="1"/>
  <c r="E16" i="113" s="1"/>
  <c r="AB64" i="1"/>
  <c r="E71" i="113"/>
  <c r="AB63" i="1"/>
  <c r="AB70" i="1"/>
  <c r="AB76" i="1"/>
  <c r="E69" i="113"/>
  <c r="E68" i="113"/>
  <c r="AB68" i="1"/>
  <c r="AB65" i="1"/>
  <c r="AB62" i="1"/>
  <c r="E62" i="113"/>
  <c r="AB79" i="1"/>
  <c r="E79" i="113"/>
  <c r="E66" i="1"/>
  <c r="AB61" i="1"/>
  <c r="E61" i="113"/>
  <c r="E72" i="113"/>
  <c r="AB72" i="1"/>
  <c r="AB69" i="1"/>
  <c r="E73" i="1"/>
  <c r="E73" i="113" s="1"/>
  <c r="AB78" i="1"/>
  <c r="AB16" i="1" l="1"/>
  <c r="AB17" i="1" s="1"/>
  <c r="E17" i="1"/>
  <c r="E19" i="1" s="1"/>
  <c r="AB73" i="1"/>
  <c r="E66" i="113"/>
  <c r="E74" i="1"/>
  <c r="AB66" i="1"/>
  <c r="E17" i="113" l="1"/>
  <c r="E74" i="113"/>
  <c r="E77" i="1"/>
  <c r="AB74" i="1"/>
  <c r="AB77" i="1" s="1"/>
  <c r="AB81" i="1" s="1"/>
  <c r="AB19" i="1"/>
  <c r="E19" i="113"/>
  <c r="E77" i="113" l="1"/>
  <c r="E81" i="1"/>
  <c r="E81" i="113" l="1"/>
  <c r="E10" i="3"/>
  <c r="E11" i="48" l="1"/>
  <c r="I11" i="48" s="1"/>
  <c r="E34" i="3"/>
  <c r="D5" i="116" s="1"/>
  <c r="D7" i="116" l="1"/>
  <c r="I39" i="48"/>
  <c r="I46" i="48" s="1"/>
  <c r="E35" i="48"/>
  <c r="E39" i="48" s="1"/>
  <c r="G11" i="48"/>
  <c r="G35" i="48" s="1"/>
  <c r="K35" i="48" s="1"/>
  <c r="E43" i="48" l="1"/>
  <c r="E46" i="48" s="1"/>
  <c r="W52" i="1" s="1"/>
  <c r="K46" i="48" s="1"/>
  <c r="G39" i="48"/>
  <c r="D10" i="116" s="1"/>
  <c r="E14" i="51" l="1"/>
  <c r="G43" i="48"/>
  <c r="G46" i="48" l="1"/>
  <c r="W52" i="113" l="1"/>
  <c r="AB52" i="1"/>
  <c r="W57" i="1"/>
  <c r="W57" i="113" s="1"/>
  <c r="D28" i="3" l="1"/>
  <c r="W88" i="1"/>
  <c r="W89" i="1" l="1"/>
  <c r="W83" i="1" s="1"/>
  <c r="F263" i="111" l="1"/>
  <c r="F24" i="51" l="1"/>
  <c r="F26" i="51" s="1"/>
  <c r="E16" i="51" l="1"/>
  <c r="E18" i="51" l="1"/>
  <c r="E22" i="51" s="1"/>
  <c r="E30" i="51" l="1"/>
  <c r="E26" i="51"/>
  <c r="F229" i="111"/>
  <c r="F249" i="111"/>
  <c r="F221" i="111"/>
  <c r="F282" i="111"/>
  <c r="F211" i="111"/>
  <c r="F253" i="111"/>
  <c r="F251" i="111"/>
  <c r="F191" i="111"/>
  <c r="F225" i="111"/>
  <c r="F196" i="111"/>
  <c r="F200" i="111"/>
  <c r="F284" i="111"/>
  <c r="F39" i="111" s="1"/>
  <c r="F227" i="111"/>
  <c r="F214" i="111"/>
  <c r="F292" i="111"/>
  <c r="F277" i="111"/>
  <c r="F226" i="111"/>
  <c r="F203" i="111"/>
  <c r="F190" i="111"/>
  <c r="F252" i="111"/>
  <c r="F205" i="111"/>
  <c r="F264" i="111"/>
  <c r="F247" i="111"/>
  <c r="F243" i="111"/>
  <c r="F293" i="111"/>
  <c r="F269" i="111"/>
  <c r="F244" i="111"/>
  <c r="F223" i="111"/>
  <c r="F283" i="111"/>
  <c r="F268" i="111"/>
  <c r="F271" i="111"/>
  <c r="F199" i="111"/>
  <c r="F256" i="111"/>
  <c r="F237" i="111"/>
  <c r="F193" i="111"/>
  <c r="F260" i="111"/>
  <c r="F212" i="111"/>
  <c r="F188" i="111"/>
  <c r="F290" i="111"/>
  <c r="F202" i="111"/>
  <c r="F267" i="111"/>
  <c r="F272" i="111"/>
  <c r="F37" i="111" s="1"/>
  <c r="F281" i="111"/>
  <c r="F276" i="111"/>
  <c r="F278" i="111"/>
  <c r="F38" i="111" s="1"/>
  <c r="E38" i="1" s="1"/>
  <c r="F192" i="111"/>
  <c r="F257" i="111"/>
  <c r="F31" i="111" s="1"/>
  <c r="F215" i="111"/>
  <c r="F297" i="111"/>
  <c r="F238" i="111"/>
  <c r="F295" i="111"/>
  <c r="F294" i="111"/>
  <c r="F288" i="111"/>
  <c r="F296" i="111"/>
  <c r="F241" i="111"/>
  <c r="F240" i="111"/>
  <c r="F231" i="111"/>
  <c r="F255" i="111"/>
  <c r="F208" i="111"/>
  <c r="F235" i="111"/>
  <c r="F207" i="111"/>
  <c r="F224" i="111"/>
  <c r="F298" i="111"/>
  <c r="F206" i="111"/>
  <c r="F210" i="111"/>
  <c r="F248" i="111"/>
  <c r="F289" i="111"/>
  <c r="F194" i="111"/>
  <c r="F239" i="111"/>
  <c r="F250" i="111"/>
  <c r="F262" i="111"/>
  <c r="F222" i="111"/>
  <c r="F259" i="111"/>
  <c r="F254" i="111"/>
  <c r="F189" i="111"/>
  <c r="F198" i="111"/>
  <c r="F201" i="111"/>
  <c r="F236" i="111"/>
  <c r="F187" i="111"/>
  <c r="F213" i="111"/>
  <c r="F204" i="111"/>
  <c r="F195" i="111"/>
  <c r="F270" i="111"/>
  <c r="F291" i="111"/>
  <c r="F197" i="111"/>
  <c r="F209" i="111"/>
  <c r="F242" i="111"/>
  <c r="F287" i="111"/>
  <c r="F299" i="111"/>
  <c r="F42" i="111" s="1"/>
  <c r="E42" i="111" s="1"/>
  <c r="F26" i="111" l="1"/>
  <c r="E26" i="1" s="1"/>
  <c r="F25" i="111"/>
  <c r="E25" i="1" s="1"/>
  <c r="F32" i="111"/>
  <c r="E32" i="1" s="1"/>
  <c r="AB38" i="1"/>
  <c r="E38" i="113"/>
  <c r="E37" i="1"/>
  <c r="E37" i="111"/>
  <c r="H37" i="111" s="1"/>
  <c r="E46" i="111"/>
  <c r="H42" i="111"/>
  <c r="E31" i="111"/>
  <c r="E31" i="1"/>
  <c r="E39" i="111"/>
  <c r="H39" i="111" s="1"/>
  <c r="E39" i="1"/>
  <c r="E42" i="1"/>
  <c r="F46" i="111"/>
  <c r="E38" i="111"/>
  <c r="H38" i="111" s="1"/>
  <c r="E32" i="111" l="1"/>
  <c r="H32" i="111" s="1"/>
  <c r="E25" i="111"/>
  <c r="F28" i="111"/>
  <c r="E26" i="111"/>
  <c r="E28" i="111" s="1"/>
  <c r="F35" i="111"/>
  <c r="F47" i="111" s="1"/>
  <c r="F49" i="111" s="1"/>
  <c r="F57" i="111" s="1"/>
  <c r="F82" i="111" s="1"/>
  <c r="H46" i="111"/>
  <c r="E39" i="113"/>
  <c r="AB39" i="1"/>
  <c r="AB26" i="1"/>
  <c r="E26" i="113"/>
  <c r="E35" i="111"/>
  <c r="H31" i="111"/>
  <c r="H25" i="111"/>
  <c r="AB42" i="1"/>
  <c r="AB46" i="1" s="1"/>
  <c r="E42" i="113"/>
  <c r="E46" i="1"/>
  <c r="AB25" i="1"/>
  <c r="E28" i="1"/>
  <c r="E28" i="113" s="1"/>
  <c r="E25" i="113"/>
  <c r="E37" i="113"/>
  <c r="AB37" i="1"/>
  <c r="E35" i="1"/>
  <c r="E35" i="113" s="1"/>
  <c r="E31" i="113"/>
  <c r="AB31" i="1"/>
  <c r="AB32" i="1"/>
  <c r="E32" i="113"/>
  <c r="H35" i="111" l="1"/>
  <c r="AB28" i="1"/>
  <c r="AB35" i="1"/>
  <c r="E46" i="113"/>
  <c r="E47" i="1"/>
  <c r="H28" i="111"/>
  <c r="E47" i="111"/>
  <c r="AB47" i="1" l="1"/>
  <c r="AB49" i="1" s="1"/>
  <c r="AB57" i="1" s="1"/>
  <c r="AB88" i="1" s="1"/>
  <c r="AB89" i="1" s="1"/>
  <c r="AB83" i="1" s="1"/>
  <c r="E49" i="111"/>
  <c r="H47" i="111"/>
  <c r="E47" i="113"/>
  <c r="E49" i="1"/>
  <c r="E49" i="113" l="1"/>
  <c r="E57" i="1"/>
  <c r="H49" i="111"/>
  <c r="E57" i="111"/>
  <c r="E82" i="111" l="1"/>
  <c r="H57" i="111"/>
  <c r="E82" i="1"/>
  <c r="E57" i="113"/>
  <c r="E88" i="1"/>
  <c r="E89" i="1" s="1"/>
  <c r="E83" i="1" s="1"/>
  <c r="D10" i="3"/>
  <c r="F10" i="3" l="1"/>
  <c r="D34" i="3"/>
  <c r="F34" i="3" l="1"/>
  <c r="D9" i="116"/>
  <c r="D11" i="116" l="1"/>
  <c r="D12" i="116" s="1"/>
  <c r="E5" i="116" l="1"/>
  <c r="E7" i="116" l="1"/>
  <c r="F5" i="116"/>
  <c r="F7" i="116" s="1"/>
  <c r="E10" i="116" l="1"/>
  <c r="F10" i="116" s="1"/>
  <c r="E9" i="116" l="1"/>
  <c r="E11" i="116" l="1"/>
  <c r="E12" i="116" s="1"/>
  <c r="F9" i="116"/>
  <c r="F11" i="116" s="1"/>
  <c r="F12" i="1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Liz Andrews</author>
  </authors>
  <commentList>
    <comment ref="W52" authorId="0" shapeId="0" xr:uid="{00000000-0006-0000-0100-000001000000}">
      <text>
        <r>
          <rPr>
            <b/>
            <sz val="8"/>
            <color indexed="81"/>
            <rFont val="Tahoma"/>
            <family val="2"/>
          </rPr>
          <t>Liz Andrews:</t>
        </r>
        <r>
          <rPr>
            <sz val="8"/>
            <color indexed="81"/>
            <rFont val="Tahoma"/>
            <family val="2"/>
          </rPr>
          <t xml:space="preserve">
per Debt calc.</t>
        </r>
      </text>
    </comment>
    <comment ref="X52" authorId="0" shapeId="0" xr:uid="{00000000-0006-0000-0100-000002000000}">
      <text>
        <r>
          <rPr>
            <b/>
            <sz val="9"/>
            <color indexed="81"/>
            <rFont val="Tahoma"/>
            <family val="2"/>
          </rPr>
          <t>Liz Andrews:</t>
        </r>
        <r>
          <rPr>
            <sz val="9"/>
            <color indexed="81"/>
            <rFont val="Tahoma"/>
            <family val="2"/>
          </rPr>
          <t xml:space="preserve">
adjustment to DFIT - no current tax formula in this column. Check annually to adjustment.
</t>
        </r>
        <r>
          <rPr>
            <b/>
            <sz val="9"/>
            <color indexed="81"/>
            <rFont val="Tahoma"/>
            <family val="2"/>
          </rPr>
          <t>Annette Brandon:</t>
        </r>
        <r>
          <rPr>
            <sz val="9"/>
            <color indexed="81"/>
            <rFont val="Tahoma"/>
            <family val="2"/>
          </rPr>
          <t xml:space="preserve">
Use ERM elimination worksheet</t>
        </r>
      </text>
    </comment>
    <comment ref="X54" authorId="0" shapeId="0" xr:uid="{00000000-0006-0000-0100-000003000000}">
      <text>
        <r>
          <rPr>
            <b/>
            <sz val="9"/>
            <color indexed="81"/>
            <rFont val="Tahoma"/>
            <family val="2"/>
          </rPr>
          <t xml:space="preserve">annette brandon:
</t>
        </r>
        <r>
          <rPr>
            <sz val="9"/>
            <color indexed="81"/>
            <rFont val="Tahoma"/>
            <family val="2"/>
          </rPr>
          <t>use ERM worksheet to input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Joe Miller</author>
  </authors>
  <commentList>
    <comment ref="E28" authorId="0" shapeId="0" xr:uid="{00000000-0006-0000-0200-000001000000}">
      <text>
        <r>
          <rPr>
            <b/>
            <sz val="9"/>
            <color indexed="81"/>
            <rFont val="Tahoma"/>
            <family val="2"/>
          </rPr>
          <t>Joe Miller:</t>
        </r>
        <r>
          <rPr>
            <sz val="9"/>
            <color indexed="81"/>
            <rFont val="Tahoma"/>
            <family val="2"/>
          </rPr>
          <t xml:space="preserve">
From Miller Exhibit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Avista Corp Employee</author>
    <author>rzs589</author>
    <author>A satisfied Microsoft Office user</author>
  </authors>
  <commentList>
    <comment ref="B86" authorId="0" shapeId="0" xr:uid="{00000000-0006-0000-0600-000001000000}">
      <text>
        <r>
          <rPr>
            <b/>
            <sz val="10"/>
            <color indexed="81"/>
            <rFont val="Tahoma"/>
            <family val="2"/>
          </rPr>
          <t>revenue from Montana Noxon customers is included in Idaho.  Is reversed out for Commission Basis reports</t>
        </r>
      </text>
    </comment>
    <comment ref="B104" authorId="0" shapeId="0" xr:uid="{00000000-0006-0000-0600-00000200000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B451" authorId="1" shapeId="0" xr:uid="{00000000-0006-0000-0600-000003000000}">
      <text>
        <r>
          <rPr>
            <b/>
            <sz val="8"/>
            <color indexed="81"/>
            <rFont val="Tahoma"/>
            <family val="2"/>
          </rPr>
          <t>2/6/04 Account 182.31 is fully offset by 283.17</t>
        </r>
        <r>
          <rPr>
            <sz val="8"/>
            <color indexed="81"/>
            <rFont val="Tahoma"/>
            <family val="2"/>
          </rPr>
          <t xml:space="preserve">
</t>
        </r>
      </text>
    </comment>
    <comment ref="A473" authorId="2" shapeId="0" xr:uid="{00000000-0006-0000-0600-000004000000}">
      <text>
        <r>
          <rPr>
            <sz val="9"/>
            <color indexed="81"/>
            <rFont val="Tahoma"/>
            <family val="2"/>
          </rPr>
          <t>Acct 0108.02  System amount is from input matrix.  WA and ID amounts are hard coded, and do not change.</t>
        </r>
      </text>
    </comment>
    <comment ref="B475" authorId="1" shapeId="0" xr:uid="{00000000-0006-0000-0600-000005000000}">
      <text>
        <r>
          <rPr>
            <sz val="8"/>
            <color indexed="81"/>
            <rFont val="Tahoma"/>
            <family val="2"/>
          </rPr>
          <t xml:space="preserve">Write-off recorded 9/04 as the results of the Idaho General Rate Case
</t>
        </r>
      </text>
    </comment>
    <comment ref="M475" authorId="1" shapeId="0" xr:uid="{00000000-0006-0000-0600-000006000000}">
      <text>
        <r>
          <rPr>
            <sz val="8"/>
            <color indexed="81"/>
            <rFont val="Tahoma"/>
            <family val="2"/>
          </rPr>
          <t xml:space="preserve">Write-off recorded 9/04 as the results of the Idaho General Rate Case
</t>
        </r>
      </text>
    </comment>
    <comment ref="B476" authorId="1" shapeId="0" xr:uid="{00000000-0006-0000-0600-000007000000}">
      <text>
        <r>
          <rPr>
            <sz val="8"/>
            <color indexed="81"/>
            <rFont val="Tahoma"/>
            <family val="2"/>
          </rPr>
          <t xml:space="preserve">Write-off recorded 9/04 as the results of the Idaho General Rate Case
</t>
        </r>
      </text>
    </comment>
    <comment ref="M476" authorId="1" shapeId="0" xr:uid="{00000000-0006-0000-0600-000008000000}">
      <text>
        <r>
          <rPr>
            <sz val="8"/>
            <color indexed="81"/>
            <rFont val="Tahoma"/>
            <family val="2"/>
          </rPr>
          <t xml:space="preserve">Write-off recorded 9/04 as the results of the Idaho General Rate Case
</t>
        </r>
      </text>
    </comment>
    <comment ref="B477" authorId="1" shapeId="0" xr:uid="{00000000-0006-0000-0600-000009000000}">
      <text>
        <r>
          <rPr>
            <sz val="8"/>
            <color indexed="81"/>
            <rFont val="Tahoma"/>
            <family val="2"/>
          </rPr>
          <t xml:space="preserve">Write-off recorded 9/04 as the results of the Idaho General Rate Case
</t>
        </r>
      </text>
    </comment>
    <comment ref="M477" authorId="1" shapeId="0" xr:uid="{00000000-0006-0000-0600-00000A000000}">
      <text>
        <r>
          <rPr>
            <sz val="8"/>
            <color indexed="81"/>
            <rFont val="Tahoma"/>
            <family val="2"/>
          </rPr>
          <t xml:space="preserve">Write-off recorded 9/04 as the results of the Idaho General Rate Case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rzk7kq</author>
  </authors>
  <commentList>
    <comment ref="B50" authorId="0" shapeId="0" xr:uid="{00000000-0006-0000-0700-000001000000}">
      <text>
        <r>
          <rPr>
            <b/>
            <sz val="8"/>
            <color indexed="81"/>
            <rFont val="Tahoma"/>
            <family val="2"/>
          </rPr>
          <t xml:space="preserve">rzk7kq: </t>
        </r>
        <r>
          <rPr>
            <sz val="8"/>
            <color indexed="81"/>
            <rFont val="Tahoma"/>
            <family val="2"/>
          </rPr>
          <t xml:space="preserve">
AFUDC Equity - all 419100 accounts
AFUDC Debt - all 432000 accounts</t>
        </r>
      </text>
    </comment>
    <comment ref="F116" authorId="0" shapeId="0" xr:uid="{00000000-0006-0000-0700-00000200000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kznwdg</author>
  </authors>
  <commentList>
    <comment ref="B8" authorId="0" shapeId="0" xr:uid="{00000000-0006-0000-0800-000001000000}">
      <text>
        <r>
          <rPr>
            <b/>
            <sz val="8"/>
            <color indexed="81"/>
            <rFont val="Tahoma"/>
            <family val="2"/>
          </rPr>
          <t>kznwdg:</t>
        </r>
        <r>
          <rPr>
            <sz val="8"/>
            <color indexed="81"/>
            <rFont val="Tahoma"/>
            <family val="2"/>
          </rPr>
          <t xml:space="preserve">
After Taxes (FIT Calc = Taxable Income x .35)</t>
        </r>
      </text>
    </comment>
  </commentList>
</comments>
</file>

<file path=xl/sharedStrings.xml><?xml version="1.0" encoding="utf-8"?>
<sst xmlns="http://schemas.openxmlformats.org/spreadsheetml/2006/main" count="989" uniqueCount="703">
  <si>
    <t>(000'S OF DOLLARS)</t>
  </si>
  <si>
    <t xml:space="preserve">Deferred </t>
  </si>
  <si>
    <t>Settlement</t>
  </si>
  <si>
    <t>Eliminate</t>
  </si>
  <si>
    <t>Injuries</t>
  </si>
  <si>
    <t>Restate</t>
  </si>
  <si>
    <t>Office Space</t>
  </si>
  <si>
    <t>Line</t>
  </si>
  <si>
    <t>FIT</t>
  </si>
  <si>
    <t>Power</t>
  </si>
  <si>
    <t>B &amp; O</t>
  </si>
  <si>
    <t>Property</t>
  </si>
  <si>
    <t>Uncollect.</t>
  </si>
  <si>
    <t>Regulatory</t>
  </si>
  <si>
    <t xml:space="preserve">and </t>
  </si>
  <si>
    <t>Debt</t>
  </si>
  <si>
    <t>Charges to</t>
  </si>
  <si>
    <t>Restated</t>
  </si>
  <si>
    <t>No.</t>
  </si>
  <si>
    <t>DESCRIPTION</t>
  </si>
  <si>
    <t>Rate Base</t>
  </si>
  <si>
    <t>Adjustment</t>
  </si>
  <si>
    <t>Supply</t>
  </si>
  <si>
    <t>Taxes</t>
  </si>
  <si>
    <t>Tax</t>
  </si>
  <si>
    <t>Expense</t>
  </si>
  <si>
    <t>Damages</t>
  </si>
  <si>
    <t>Interest</t>
  </si>
  <si>
    <t>Revenues</t>
  </si>
  <si>
    <t>TOTAL</t>
  </si>
  <si>
    <t>REVENUES</t>
  </si>
  <si>
    <t>Total General Business</t>
  </si>
  <si>
    <t>Interdepartmental Sales</t>
  </si>
  <si>
    <t>Sales for Resale</t>
  </si>
  <si>
    <t>Other Revenue</t>
  </si>
  <si>
    <t>EXPENSES</t>
  </si>
  <si>
    <t>Production and Transmission</t>
  </si>
  <si>
    <t>Purchased Power</t>
  </si>
  <si>
    <t>Distribution</t>
  </si>
  <si>
    <t>Customer Accounting</t>
  </si>
  <si>
    <t>Customer Service &amp; Information</t>
  </si>
  <si>
    <t>Sales Expenses</t>
  </si>
  <si>
    <t>Administrative &amp; General</t>
  </si>
  <si>
    <t>Total Electric Expenses</t>
  </si>
  <si>
    <t>NET OPERATING INCOME</t>
  </si>
  <si>
    <t>RATE BASE</t>
  </si>
  <si>
    <t>PLANT IN SERVICE</t>
  </si>
  <si>
    <t>ACCUMULATED DEPRECIATION</t>
  </si>
  <si>
    <t>TOTAL RATE BASE</t>
  </si>
  <si>
    <t>Idaho</t>
  </si>
  <si>
    <t xml:space="preserve"> </t>
  </si>
  <si>
    <t>Restatement Summary</t>
  </si>
  <si>
    <t>Washington Electric</t>
  </si>
  <si>
    <t>Column</t>
  </si>
  <si>
    <t>Description</t>
  </si>
  <si>
    <t xml:space="preserve">NOI   </t>
  </si>
  <si>
    <t>ROR</t>
  </si>
  <si>
    <t xml:space="preserve">     Restated Total</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</si>
  <si>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</si>
  <si>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</si>
  <si>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</si>
  <si>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</si>
  <si>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</si>
  <si>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</si>
  <si>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</si>
  <si>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</si>
  <si>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</si>
  <si>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</si>
  <si>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</si>
  <si>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</si>
  <si>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</si>
  <si>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</si>
  <si>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</si>
  <si>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</si>
  <si>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</si>
  <si>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</si>
  <si>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</si>
  <si>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</si>
  <si>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</si>
  <si>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</si>
  <si>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</si>
  <si>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</si>
  <si>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</si>
  <si>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</si>
  <si>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</si>
  <si>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</si>
  <si>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</si>
  <si>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</si>
  <si>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</si>
  <si>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</si>
  <si>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</si>
  <si>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</si>
  <si>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</si>
  <si>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</si>
  <si>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</si>
  <si>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</si>
  <si>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</si>
  <si>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</si>
  <si>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</si>
  <si>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</si>
  <si>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</si>
  <si>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</si>
  <si>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</si>
  <si>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</si>
  <si>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</si>
  <si>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Pref Trust</t>
  </si>
  <si>
    <t>Pro Forma Net Operating Income</t>
  </si>
  <si>
    <t>Net Operating Income Deficiency</t>
  </si>
  <si>
    <t>Total</t>
  </si>
  <si>
    <t>Conversion Factor</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</si>
  <si>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</si>
  <si>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</si>
  <si>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</si>
  <si>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</si>
  <si>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</si>
  <si>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</si>
  <si>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</si>
  <si>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</si>
  <si>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</si>
  <si>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</si>
  <si>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</si>
  <si>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</si>
  <si>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</si>
  <si>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</si>
  <si>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</si>
  <si>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</si>
  <si>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</si>
  <si>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</si>
  <si>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</si>
  <si>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</si>
  <si>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</si>
  <si>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</si>
  <si>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</si>
  <si>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</si>
  <si>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</si>
  <si>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</si>
  <si>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</si>
  <si>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</si>
  <si>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</si>
  <si>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</si>
  <si>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Factor</t>
  </si>
  <si>
    <t>Expense:</t>
  </si>
  <si>
    <t xml:space="preserve">  Uncollectibles</t>
  </si>
  <si>
    <t xml:space="preserve">  Commission Fees</t>
  </si>
  <si>
    <t xml:space="preserve">  Washington Excise Tax</t>
  </si>
  <si>
    <t xml:space="preserve">    Total Expense</t>
  </si>
  <si>
    <t>Net Operating Income Before FIT</t>
  </si>
  <si>
    <t>REVENUE CONVERSION FACTOR</t>
  </si>
  <si>
    <t>Pro Forma Rate Base</t>
  </si>
  <si>
    <t>Normalization</t>
  </si>
  <si>
    <t>Restated Rate Base</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</si>
  <si>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</si>
  <si>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</si>
  <si>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</si>
  <si>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</si>
  <si>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</si>
  <si>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</si>
  <si>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</si>
  <si>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</si>
  <si>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</si>
  <si>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</si>
  <si>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</si>
  <si>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</si>
  <si>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</si>
  <si>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</si>
  <si>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</si>
  <si>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</si>
  <si>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</si>
  <si>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</si>
  <si>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</si>
  <si>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</si>
  <si>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</si>
  <si>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</si>
  <si>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</si>
  <si>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</si>
  <si>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</si>
  <si>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</si>
  <si>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</si>
  <si>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</si>
  <si>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</si>
  <si>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</si>
  <si>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</si>
  <si>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</si>
  <si>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</si>
  <si>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</si>
  <si>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DEFERRED TAXES  </t>
  </si>
  <si>
    <t xml:space="preserve">TOTAL RATE BASE  </t>
  </si>
  <si>
    <t>Net</t>
  </si>
  <si>
    <t>Excise</t>
  </si>
  <si>
    <t>updated for 2006</t>
  </si>
  <si>
    <t>NOI Requirement</t>
  </si>
  <si>
    <t>WA wtd debt</t>
  </si>
  <si>
    <t>ID wtd debt</t>
  </si>
  <si>
    <t>ID excludes STD</t>
  </si>
  <si>
    <t>Not Necessary - this calcuation should not be removed from above to determine adj. - LMA</t>
  </si>
  <si>
    <t>Below</t>
  </si>
  <si>
    <t xml:space="preserve"> Interest Per Results (E-FIT-12A)</t>
  </si>
  <si>
    <t xml:space="preserve">(Breakdown </t>
  </si>
  <si>
    <t>b/w LTD &amp; STD)</t>
  </si>
  <si>
    <t>updated for 2007 LMA</t>
  </si>
  <si>
    <t>WASHINGTON ELECTRIC</t>
  </si>
  <si>
    <t>Done</t>
  </si>
  <si>
    <t>Not Done</t>
  </si>
  <si>
    <t>Jeanne</t>
  </si>
  <si>
    <t>Amortized ITC - Noxon</t>
  </si>
  <si>
    <t xml:space="preserve">WORKING CAPITAL </t>
  </si>
  <si>
    <t>Working</t>
  </si>
  <si>
    <t>Losses</t>
  </si>
  <si>
    <t xml:space="preserve">Debits and </t>
  </si>
  <si>
    <t>Credits</t>
  </si>
  <si>
    <t xml:space="preserve">Results of </t>
  </si>
  <si>
    <t xml:space="preserve">Operations </t>
  </si>
  <si>
    <t>Debt Interest</t>
  </si>
  <si>
    <t>ROO</t>
  </si>
  <si>
    <t xml:space="preserve">Blue = Input </t>
  </si>
  <si>
    <t>Total Accumulated Depreciation</t>
  </si>
  <si>
    <t xml:space="preserve">NET PLANT </t>
  </si>
  <si>
    <t>DEFERRED DEBITS AND CREDITS</t>
  </si>
  <si>
    <t xml:space="preserve">      Total Accumulated Depreciation</t>
  </si>
  <si>
    <t>Black = Formula/Text</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</si>
  <si>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</si>
  <si>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</si>
  <si>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</si>
  <si>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</si>
  <si>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</si>
  <si>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</si>
  <si>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</si>
  <si>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</si>
  <si>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</si>
  <si>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</si>
  <si>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</si>
  <si>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</si>
  <si>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</si>
  <si>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</si>
  <si>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</si>
  <si>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</si>
  <si>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</si>
  <si>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</si>
  <si>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</si>
  <si>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</si>
  <si>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</si>
  <si>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</si>
  <si>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</si>
  <si>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</si>
  <si>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</si>
  <si>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</si>
  <si>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</si>
  <si>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</si>
  <si>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</si>
  <si>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</si>
  <si>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</si>
  <si>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</si>
  <si>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</si>
  <si>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</si>
  <si>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</si>
  <si>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</si>
  <si>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</si>
  <si>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</si>
  <si>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</si>
  <si>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</si>
  <si>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</si>
  <si>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</si>
  <si>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</si>
  <si>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</si>
  <si>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</si>
  <si>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</si>
  <si>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</si>
  <si>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</si>
  <si>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</si>
  <si>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</si>
  <si>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</si>
  <si>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</si>
  <si>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</si>
  <si>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</si>
  <si>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</si>
  <si>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</si>
  <si>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</si>
  <si>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</si>
  <si>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</si>
  <si>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</si>
  <si>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</si>
  <si>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</si>
  <si>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</si>
  <si>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</si>
  <si>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</si>
  <si>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</si>
  <si>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</si>
  <si>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</si>
  <si>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</si>
  <si>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</si>
  <si>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</si>
  <si>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</si>
  <si>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</si>
  <si>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</si>
  <si>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</si>
  <si>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</si>
  <si>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</si>
  <si>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</si>
  <si>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</si>
  <si>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</si>
  <si>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</si>
  <si>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</si>
  <si>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</si>
  <si>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</si>
  <si>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</si>
  <si>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</si>
  <si>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</si>
  <si>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</si>
  <si>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</si>
  <si>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</si>
  <si>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</si>
  <si>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</si>
  <si>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</si>
  <si>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</si>
  <si>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</si>
  <si>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</si>
  <si>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</si>
  <si>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</si>
  <si>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</si>
  <si>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</si>
  <si>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</si>
  <si>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</si>
  <si>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</si>
  <si>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</si>
  <si>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</si>
  <si>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</si>
  <si>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</si>
  <si>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</si>
  <si>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</si>
  <si>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</si>
  <si>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</si>
  <si>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</si>
  <si>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</si>
  <si>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</si>
  <si>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</si>
  <si>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</si>
  <si>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</si>
  <si>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</si>
  <si>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</si>
  <si>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</si>
  <si>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</si>
  <si>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</si>
  <si>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</si>
  <si>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</si>
  <si>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</si>
  <si>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</si>
  <si>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</si>
  <si>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</si>
  <si>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</si>
  <si>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</si>
  <si>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</si>
  <si>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</si>
  <si>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</si>
  <si>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</si>
  <si>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</si>
  <si>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</si>
  <si>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</si>
  <si>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</si>
  <si>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</si>
  <si>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</si>
  <si>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</si>
  <si>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</si>
  <si>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</si>
  <si>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</si>
  <si>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</si>
  <si>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</si>
  <si>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</si>
  <si>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</si>
  <si>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</si>
  <si>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</si>
  <si>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</si>
  <si>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</si>
  <si>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</si>
  <si>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</si>
  <si>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</si>
  <si>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</si>
  <si>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</si>
  <si>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</si>
  <si>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</si>
  <si>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</si>
  <si>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</si>
  <si>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</si>
  <si>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</si>
  <si>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</si>
  <si>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</si>
  <si>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</si>
  <si>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</si>
  <si>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</si>
  <si>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</si>
  <si>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</si>
  <si>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</si>
  <si>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</si>
  <si>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</si>
  <si>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</si>
  <si>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</si>
  <si>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</si>
  <si>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</si>
  <si>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</si>
  <si>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</si>
  <si>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</si>
  <si>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</si>
  <si>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</si>
  <si>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</si>
  <si>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</si>
  <si>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</si>
  <si>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</si>
  <si>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</si>
  <si>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</si>
  <si>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</si>
  <si>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</si>
  <si>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</si>
  <si>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</si>
  <si>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</si>
  <si>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</si>
  <si>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</si>
  <si>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</si>
  <si>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</si>
  <si>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</si>
  <si>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</si>
  <si>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</si>
  <si>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</si>
  <si>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</si>
  <si>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</si>
  <si>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</si>
  <si>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</si>
  <si>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</si>
  <si>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</si>
  <si>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</si>
  <si>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</si>
  <si>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</si>
  <si>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</si>
  <si>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</si>
  <si>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</si>
  <si>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</si>
  <si>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</si>
  <si>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</si>
  <si>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</si>
  <si>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</si>
  <si>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</si>
  <si>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</si>
  <si>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</si>
  <si>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</si>
  <si>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</si>
  <si>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</si>
  <si>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</si>
  <si>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</si>
  <si>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</si>
  <si>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</si>
  <si>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</si>
  <si>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</si>
  <si>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</si>
  <si>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</si>
  <si>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</si>
  <si>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</si>
  <si>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</si>
  <si>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</si>
  <si>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</si>
  <si>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</si>
  <si>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</si>
  <si>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</si>
  <si>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</si>
  <si>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</si>
  <si>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</si>
  <si>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</si>
  <si>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</si>
  <si>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</si>
  <si>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</si>
  <si>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</si>
  <si>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</si>
  <si>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</si>
  <si>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</si>
  <si>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</si>
  <si>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</si>
  <si>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</si>
  <si>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</si>
  <si>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</si>
  <si>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</si>
  <si>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</si>
  <si>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</si>
  <si>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</si>
  <si>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</si>
  <si>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</si>
  <si>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</si>
  <si>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</si>
  <si>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</si>
  <si>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</si>
  <si>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</si>
  <si>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</si>
  <si>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</si>
  <si>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</si>
  <si>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</si>
  <si>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</si>
  <si>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</si>
  <si>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</si>
  <si>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</si>
  <si>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</si>
  <si>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</si>
  <si>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</si>
  <si>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</si>
  <si>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</si>
  <si>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</si>
  <si>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</si>
  <si>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</si>
  <si>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</si>
  <si>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</si>
  <si>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</si>
  <si>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</si>
  <si>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</si>
  <si>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</si>
  <si>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</si>
  <si>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</si>
  <si>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</si>
  <si>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</si>
  <si>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</si>
  <si>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</si>
  <si>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</si>
  <si>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</si>
  <si>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</si>
  <si>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</si>
  <si>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</si>
  <si>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</si>
  <si>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</si>
  <si>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</si>
  <si>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</si>
  <si>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</si>
  <si>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</si>
  <si>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</si>
  <si>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 xml:space="preserve">Current Accrual </t>
  </si>
  <si>
    <t>Reviewed</t>
  </si>
  <si>
    <t>error?</t>
  </si>
  <si>
    <t>Other</t>
  </si>
  <si>
    <t>CF WA Elec</t>
  </si>
  <si>
    <t xml:space="preserve">All other </t>
  </si>
  <si>
    <t>(Pro Forma Restate Debt)</t>
  </si>
  <si>
    <t>R-Ttl</t>
  </si>
  <si>
    <t>FIT/DFIT/</t>
  </si>
  <si>
    <t>`</t>
  </si>
  <si>
    <t>Totals</t>
  </si>
  <si>
    <t>E-OSC</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</si>
  <si>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</si>
  <si>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</si>
  <si>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</si>
  <si>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</si>
  <si>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</si>
  <si>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</si>
  <si>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</si>
  <si>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</si>
  <si>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</si>
  <si>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</si>
  <si>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</si>
  <si>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</si>
  <si>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</si>
  <si>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</si>
  <si>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</si>
  <si>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</si>
  <si>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</si>
  <si>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</si>
  <si>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</si>
  <si>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</si>
  <si>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</si>
  <si>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 xml:space="preserve">REVENUE REQUIREMENT </t>
  </si>
  <si>
    <t>(3)</t>
  </si>
  <si>
    <t>DEFERRED DEBITS AND CREDITS &amp; OTHER</t>
  </si>
  <si>
    <t xml:space="preserve">RATE OF RETURN  </t>
  </si>
  <si>
    <t xml:space="preserve">Weather </t>
  </si>
  <si>
    <t>E-WN</t>
  </si>
  <si>
    <t>Adder</t>
  </si>
  <si>
    <t>Schedules</t>
  </si>
  <si>
    <t>E-EAS</t>
  </si>
  <si>
    <t>Provision for Rate Refund</t>
  </si>
  <si>
    <t>Energy Storage Equipment</t>
  </si>
  <si>
    <t>Amortization of BPA Settlement</t>
  </si>
  <si>
    <t>Idaho Earnings Test Amortization</t>
  </si>
  <si>
    <t>Amortization of Colstrip Outage Return</t>
  </si>
  <si>
    <t>351XXX</t>
  </si>
  <si>
    <t>Energy Storage Eq/Computer Software</t>
  </si>
  <si>
    <t>E-PMM</t>
  </si>
  <si>
    <t>Amortization of Spokane River TDG</t>
  </si>
  <si>
    <t>Amortization of Schedule 98 REC Rev</t>
  </si>
  <si>
    <t>Project Compass Deferral - ID</t>
  </si>
  <si>
    <t>Misc Intangible Plant-PC Software (C-IPL)</t>
  </si>
  <si>
    <t>RESTATEMENT ADJUSTMENTS</t>
  </si>
  <si>
    <t>Restating Adjustments</t>
  </si>
  <si>
    <t>Non-Utility</t>
  </si>
  <si>
    <t>Misc. Restating</t>
  </si>
  <si>
    <t>Normalize</t>
  </si>
  <si>
    <t>CS2/Colstrip</t>
  </si>
  <si>
    <t xml:space="preserve">Revenue Requirement </t>
  </si>
  <si>
    <t>Total General Business Revenues</t>
  </si>
  <si>
    <t>Major Maint</t>
  </si>
  <si>
    <t xml:space="preserve">Authorized </t>
  </si>
  <si>
    <t>E-APS</t>
  </si>
  <si>
    <t>Joel</t>
  </si>
  <si>
    <t>Amortization of Project Compass</t>
  </si>
  <si>
    <t>Amortization of Colstrip Refund</t>
  </si>
  <si>
    <t>Land Ease Perpetual</t>
  </si>
  <si>
    <t>371XXX</t>
  </si>
  <si>
    <t>Installations on Customers' Premises</t>
  </si>
  <si>
    <t>Electric Charging Stations</t>
  </si>
  <si>
    <t>ITC</t>
  </si>
  <si>
    <t>Incentives</t>
  </si>
  <si>
    <t>Base Rate Change</t>
  </si>
  <si>
    <t>Non-Util / Non-</t>
  </si>
  <si>
    <t>Recurring Expenses</t>
  </si>
  <si>
    <t xml:space="preserve">Restating </t>
  </si>
  <si>
    <t>Actual Results</t>
  </si>
  <si>
    <t xml:space="preserve">WASHINGTON ELECTRIC RESULTS </t>
  </si>
  <si>
    <t>Revenue Requirement Rebuttal</t>
  </si>
  <si>
    <t xml:space="preserve">  Federal Income Tax @ 21%</t>
  </si>
  <si>
    <t>CALCULATION OF REQUESTED GENERAL REVENUE REQUIREMENT</t>
  </si>
  <si>
    <t>E-AMI</t>
  </si>
  <si>
    <t xml:space="preserve">Revenue Conversion Factor </t>
  </si>
  <si>
    <t>Remove</t>
  </si>
  <si>
    <t>AMI</t>
  </si>
  <si>
    <t>Regulatory Deferrals/Amortization</t>
  </si>
  <si>
    <t xml:space="preserve">   Regulatory Deferrals/Amortization</t>
  </si>
  <si>
    <t>Provision for Rate Refund-Tax Reform</t>
  </si>
  <si>
    <t>Rent from Trnsmission Joint Use</t>
  </si>
  <si>
    <t>514XXX</t>
  </si>
  <si>
    <t>Tax Reform Amortization</t>
  </si>
  <si>
    <t>Regulatory Debit - AFUDC Amortization</t>
  </si>
  <si>
    <t>AFUDC Equity DFIT Deferral</t>
  </si>
  <si>
    <t>Existing Meters Excess Deprec. Deferral</t>
  </si>
  <si>
    <t>Regulatory Credit - Deferral - FISERVE</t>
  </si>
  <si>
    <t>Misc Intangible Plant-Software 12.5 YR (C-IPL)</t>
  </si>
  <si>
    <t xml:space="preserve">Misc Intangible Plant-AMI Software </t>
  </si>
  <si>
    <t>ADFIT - Plant AFUDC Equity (282919 from C-DTX)</t>
  </si>
  <si>
    <t>Regulatory Asset - AFUDC (182311)</t>
  </si>
  <si>
    <t>Accumulated Amortization - AFUDC (182318)</t>
  </si>
  <si>
    <t>Rate Base - Regulatory Liability-Non-plant Excess</t>
  </si>
  <si>
    <r>
      <t xml:space="preserve">Total </t>
    </r>
    <r>
      <rPr>
        <u/>
        <sz val="12"/>
        <rFont val="Times New Roman"/>
        <family val="1"/>
      </rPr>
      <t>Billed</t>
    </r>
    <r>
      <rPr>
        <sz val="12"/>
        <rFont val="Times New Roman"/>
        <family val="1"/>
      </rPr>
      <t xml:space="preserve"> General Business Revenues</t>
    </r>
  </si>
  <si>
    <t>Gains &amp;</t>
  </si>
  <si>
    <t xml:space="preserve">(1)  Adjustment 2.18 “CB Power Supply” normalizes power supply costs to reflect the authorized level of net power supply costs for the twelve month period.  The Energy Recovery Mechanism (ERM), approved by the Commission, is designed to share all differences in actual vs authorized net power supply costs within the ERM between customers and the Company based on the pre-determined deadband and sharing bands embedded within the ERM.  The customer portion of the difference between actual vs authorized net power supply costs (higher or lower) is deferred and set aside for future rebate or surcharge to customers.  The Company portion of the deadband and sharing bands (higher or lower) is absorbed by the Company.  By normalizing power supply costs to reflect the authorized level, the Commission Basis Report reflects Company results after removing the agreed-upon treatment of differences in actual vs authorized net power supply costs. </t>
  </si>
  <si>
    <t>Avista Utilities</t>
  </si>
  <si>
    <t>System WA</t>
  </si>
  <si>
    <t>Return on Equity</t>
  </si>
  <si>
    <t>Electric</t>
  </si>
  <si>
    <t>Natural Gas</t>
  </si>
  <si>
    <t>Elec &amp; Nat. Gas</t>
  </si>
  <si>
    <t>Net Utility Ratebase (AMA Basis)</t>
  </si>
  <si>
    <t>Equity Percentage</t>
  </si>
  <si>
    <t>Equity Portion of Net Ratebase</t>
  </si>
  <si>
    <t>Utility Earnings</t>
  </si>
  <si>
    <t xml:space="preserve">Adj. Net Op. Income </t>
  </si>
  <si>
    <t>Less: Interest Charges (X-FIT-12A)</t>
  </si>
  <si>
    <t>Utility Earnings Available for Common</t>
  </si>
  <si>
    <t>ACTUAL COST OF CAPITAL</t>
  </si>
  <si>
    <t>Equity</t>
  </si>
  <si>
    <t xml:space="preserve">   Regulatory Amortization</t>
  </si>
  <si>
    <t>Regulatory amortization</t>
  </si>
  <si>
    <t>Regulatory Amortizations</t>
  </si>
  <si>
    <t>Colstrip Plant Adjustment-Depreciation</t>
  </si>
  <si>
    <t>Colstrip Reg. Asset Amortization</t>
  </si>
  <si>
    <t>Colstrip Regulatory Deferral</t>
  </si>
  <si>
    <t>Regulatory Credit - AMI</t>
  </si>
  <si>
    <t>Regulatory Asset - AFUDC (182332)</t>
  </si>
  <si>
    <t>AMI Existing Meters/ERTs Deferred A/D (108121)</t>
  </si>
  <si>
    <t>Colstrip-Plant Adjustment (101027)</t>
  </si>
  <si>
    <t>Colstrip-Plant Adjustment Accum. Amort. (108027)</t>
  </si>
  <si>
    <t>Colstrip-Regulatory Asset (182327)</t>
  </si>
  <si>
    <t>Colstrip-Regulatory Liability (254027)</t>
  </si>
  <si>
    <t>Colstrip-Plant Adjustment ADFIT (190027)</t>
  </si>
  <si>
    <t>Colstrip Reg Asset ADFIT (283376)</t>
  </si>
  <si>
    <t>Colstrip ARO (317000P)</t>
  </si>
  <si>
    <t>Colstrip ARO A/D (317000A)</t>
  </si>
  <si>
    <t>Colstrip ARO Liability (230027)</t>
  </si>
  <si>
    <t>Colstrip ARO ADFIT (190376)</t>
  </si>
  <si>
    <t>Colstrip ARO ADFIT (283377)</t>
  </si>
  <si>
    <t xml:space="preserve">Annette  </t>
  </si>
  <si>
    <t>TWELVE MONTHS ENDED DECEMBER 31, 2020</t>
  </si>
  <si>
    <t>DECEMBER 31, 2020</t>
  </si>
  <si>
    <t>INTERNAL INFO ONLY - REMOVE BEFORE FILING</t>
  </si>
  <si>
    <t>Justin</t>
  </si>
  <si>
    <t>Tia</t>
  </si>
  <si>
    <t>Marcus</t>
  </si>
  <si>
    <t>Tara</t>
  </si>
  <si>
    <t>Amortization of Colstrip Recovery Offset</t>
  </si>
  <si>
    <t>EIM Deferred O&amp;M</t>
  </si>
  <si>
    <t>Regulatory Debit - FISERVE Amortization</t>
  </si>
  <si>
    <t>Regulatory Credit - Deferral - COVID-19</t>
  </si>
  <si>
    <t>Regulatory Credit - Wild Fire Resiliency Deprec</t>
  </si>
  <si>
    <t>Regulatory Credit - Wild Fire Resiliency</t>
  </si>
  <si>
    <t>Regulatory Credit - COVID-19 Deferral</t>
  </si>
  <si>
    <t>Amortization - 2015 Remand Refund</t>
  </si>
  <si>
    <t>Taxes Other Than FIT--A&amp;G</t>
  </si>
  <si>
    <t>Note: This has been updated - LMA 03.29.2021</t>
  </si>
  <si>
    <t xml:space="preserve">Done </t>
  </si>
  <si>
    <t>Done tlk</t>
  </si>
  <si>
    <t>Commission Basis at 12/31/2020 AMA</t>
  </si>
  <si>
    <t xml:space="preserve">     Earnings Test Restated Total</t>
  </si>
  <si>
    <t>Decoupling</t>
  </si>
  <si>
    <t>Prior Period</t>
  </si>
  <si>
    <t>Earnings Test</t>
  </si>
  <si>
    <t>Weather</t>
  </si>
  <si>
    <t>Provision for</t>
  </si>
  <si>
    <t>Normalized</t>
  </si>
  <si>
    <t>Property Tax</t>
  </si>
  <si>
    <t>FINAL</t>
  </si>
  <si>
    <t>Earnings Test Refund</t>
  </si>
  <si>
    <t>Power Cost</t>
  </si>
  <si>
    <t>True-Up</t>
  </si>
  <si>
    <t>ET-Ttl</t>
  </si>
  <si>
    <t>CB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</si>
</sst>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0.00000"/>
    <numFmt numFmtId="173" formatCode="#,###.0_);\(#,###.0\)"/>
    <numFmt numFmtId="174" formatCode="0000.00"/>
    <numFmt numFmtId="175" formatCode="0000"/>
    <numFmt numFmtId="176" formatCode="_(&quot;$&quot;* #,##0_);_(&quot;$&quot;* \(#,##0\);_(&quot;$&quot;* &quot;-&quot;??_);_(@_)"/>
  </numFmts>
  <fonts count="62">
    <font>
      <sz val="10"/>
      <name val="Arial"/>
    </font>
    <font>
      <sz val="11"/>
      <color theme="1"/>
      <name val="Calibri"/>
      <family val="2"/>
      <scheme val="minor"/>
    </font>
    <font>
      <sz val="11"/>
      <color theme="1"/>
      <name val="Calibri"/>
      <family val="2"/>
      <scheme val="minor"/>
    </font>
    <font>
      <sz val="10"/>
      <name val="Arial"/>
      <family val="2"/>
    </font>
    <font>
      <sz val="10"/>
      <name val="Geneva"/>
      <family val="2"/>
    </font>
    <font>
      <sz val="9"/>
      <name val="Times New Roman"/>
      <family val="1"/>
    </font>
    <font>
      <b/>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b/>
      <sz val="9"/>
      <color indexed="20"/>
      <name val="Times New Roman"/>
      <family val="1"/>
    </font>
    <font>
      <sz val="9"/>
      <color indexed="20"/>
      <name val="Times New Roman"/>
      <family val="1"/>
    </font>
    <font>
      <i/>
      <sz val="10"/>
      <name val="Times New Roman"/>
      <family val="1"/>
    </font>
    <font>
      <b/>
      <sz val="10"/>
      <color indexed="12"/>
      <name val="Times New Roman"/>
      <family val="1"/>
    </font>
    <font>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b/>
      <i/>
      <sz val="10"/>
      <name val="Times New Roman"/>
      <family val="1"/>
    </font>
    <font>
      <sz val="10"/>
      <color indexed="48"/>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sz val="12"/>
      <name val="Times New Roman"/>
      <family val="1"/>
    </font>
    <font>
      <b/>
      <sz val="10"/>
      <color indexed="81"/>
      <name val="Tahoma"/>
      <family val="2"/>
    </font>
    <font>
      <u/>
      <sz val="7.5"/>
      <color theme="0"/>
      <name val="Arial"/>
      <family val="2"/>
    </font>
    <font>
      <sz val="12"/>
      <color indexed="10"/>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sz val="9"/>
      <color rgb="FFC00000"/>
      <name val="Times New Roman"/>
      <family val="1"/>
    </font>
    <font>
      <sz val="10"/>
      <name val="Tahoma"/>
      <family val="2"/>
    </font>
    <font>
      <b/>
      <sz val="9"/>
      <color indexed="81"/>
      <name val="Tahoma"/>
      <family val="2"/>
    </font>
    <font>
      <sz val="12"/>
      <name val="Tms Rmn"/>
    </font>
    <font>
      <b/>
      <sz val="10"/>
      <color rgb="FFFF0000"/>
      <name val="Times New Roman"/>
      <family val="1"/>
    </font>
    <font>
      <b/>
      <sz val="12"/>
      <name val="Times New Roman"/>
      <family val="1"/>
    </font>
    <font>
      <sz val="12"/>
      <color indexed="12"/>
      <name val="Times New Roman"/>
      <family val="1"/>
    </font>
    <font>
      <sz val="10"/>
      <color rgb="FFFF0000"/>
      <name val="Times New Roman"/>
      <family val="1"/>
    </font>
    <font>
      <b/>
      <sz val="12"/>
      <color indexed="10"/>
      <name val="Times New Roman"/>
      <family val="1"/>
    </font>
    <font>
      <b/>
      <u/>
      <sz val="12"/>
      <name val="Times New Roman"/>
      <family val="1"/>
    </font>
    <font>
      <u/>
      <sz val="12"/>
      <name val="Times New Roman"/>
      <family val="1"/>
    </font>
    <font>
      <b/>
      <u/>
      <sz val="10"/>
      <color indexed="62"/>
      <name val="Times New Roman"/>
      <family val="1"/>
    </font>
    <font>
      <b/>
      <sz val="11"/>
      <name val="Arial"/>
      <family val="2"/>
    </font>
    <font>
      <sz val="10"/>
      <color indexed="12"/>
      <name val="Arial"/>
      <family val="2"/>
    </font>
    <font>
      <b/>
      <sz val="14"/>
      <color rgb="FFFF0000"/>
      <name val="Arial"/>
      <family val="2"/>
    </font>
    <font>
      <sz val="14"/>
      <name val="Arial"/>
      <family val="2"/>
    </font>
    <font>
      <b/>
      <u/>
      <sz val="9"/>
      <color theme="1"/>
      <name val="Times New Roman"/>
      <family val="1"/>
    </font>
    <font>
      <sz val="9"/>
      <color theme="1"/>
      <name val="Times New Roman"/>
      <family val="1"/>
    </font>
    <font>
      <b/>
      <sz val="9"/>
      <color theme="1"/>
      <name val="Times New Roman"/>
      <family val="1"/>
    </font>
    <font>
      <b/>
      <sz val="14"/>
      <name val="Times New Roman"/>
      <family val="1"/>
    </font>
    <font>
      <b/>
      <sz val="11"/>
      <name val="Times New Roman"/>
      <family val="1"/>
    </font>
    <font>
      <b/>
      <u/>
      <sz val="9"/>
      <name val="Times New Roman"/>
      <family val="1"/>
    </font>
    <font>
      <sz val="10"/>
      <color rgb="FF0033CC"/>
      <name val="Times New Roman"/>
      <family val="1"/>
    </font>
    <font>
      <u/>
      <sz val="10"/>
      <color rgb="FF0033CC"/>
      <name val="Times New Roman"/>
      <family val="1"/>
    </font>
    <font>
      <b/>
      <sz val="10"/>
      <color rgb="FF0033CC"/>
      <name val="Times New Roman"/>
      <family val="1"/>
    </font>
    <font>
      <b/>
      <sz val="10"/>
      <name val="Arial"/>
      <family val="2"/>
    </font>
  </fonts>
  <fills count="9">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s>
  <cellStyleXfs count="24">
    <xf numFmtId="0" fontId="0"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9" fontId="3" fillId="0" borderId="0" applyFont="0" applyFill="0" applyBorder="0" applyAlignment="0" applyProtection="0"/>
    <xf numFmtId="9" fontId="3" fillId="0" borderId="0" applyFont="0" applyFill="0" applyBorder="0" applyAlignment="0" applyProtection="0"/>
    <xf numFmtId="0" fontId="27" fillId="0" borderId="0"/>
    <xf numFmtId="0" fontId="30" fillId="4" borderId="0"/>
    <xf numFmtId="43" fontId="37"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37" fontId="27" fillId="0" borderId="0"/>
  </cellStyleXfs>
  <cellXfs count="589">
    <xf numFmtId="0" fontId="0" fillId="0" borderId="0" xfId="0"/>
    <xf numFmtId="0" fontId="8" fillId="0" borderId="0" xfId="0" applyFont="1"/>
    <xf numFmtId="0" fontId="9" fillId="0" borderId="0" xfId="0" applyFont="1" applyAlignment="1">
      <alignment horizontal="center"/>
    </xf>
    <xf numFmtId="0" fontId="8" fillId="0" borderId="0" xfId="0" applyFont="1" applyBorder="1"/>
    <xf numFmtId="0" fontId="8" fillId="0" borderId="0" xfId="0" applyFont="1" applyBorder="1" applyAlignment="1">
      <alignment horizontal="center"/>
    </xf>
    <xf numFmtId="0" fontId="8" fillId="0" borderId="10" xfId="0" applyFont="1" applyBorder="1" applyAlignment="1">
      <alignment horizontal="center"/>
    </xf>
    <xf numFmtId="3" fontId="8" fillId="0" borderId="0" xfId="0" applyNumberFormat="1" applyFont="1"/>
    <xf numFmtId="0" fontId="8" fillId="0" borderId="0" xfId="0" applyFont="1" applyFill="1" applyAlignment="1">
      <alignment horizontal="center"/>
    </xf>
    <xf numFmtId="0" fontId="15" fillId="0" borderId="0" xfId="0" applyFont="1"/>
    <xf numFmtId="0" fontId="16" fillId="0" borderId="0" xfId="0" applyFont="1"/>
    <xf numFmtId="0" fontId="8" fillId="0" borderId="0" xfId="0" applyFont="1" applyAlignment="1">
      <alignment horizontal="left"/>
    </xf>
    <xf numFmtId="0" fontId="8" fillId="0" borderId="10" xfId="0" applyFont="1" applyBorder="1" applyAlignment="1">
      <alignment horizontal="left"/>
    </xf>
    <xf numFmtId="9" fontId="8" fillId="0" borderId="0" xfId="0" applyNumberFormat="1" applyFont="1" applyAlignment="1">
      <alignment horizontal="left"/>
    </xf>
    <xf numFmtId="0" fontId="8" fillId="0" borderId="0" xfId="0" applyFont="1" applyBorder="1" applyAlignment="1">
      <alignment horizontal="left"/>
    </xf>
    <xf numFmtId="3" fontId="8" fillId="0" borderId="0" xfId="11" applyNumberFormat="1" applyFont="1" applyAlignment="1">
      <alignment horizontal="centerContinuous"/>
    </xf>
    <xf numFmtId="0" fontId="8" fillId="0" borderId="0" xfId="11" applyFont="1" applyAlignment="1">
      <alignment horizontal="centerContinuous"/>
    </xf>
    <xf numFmtId="3" fontId="8" fillId="0" borderId="0" xfId="11" applyNumberFormat="1" applyFont="1"/>
    <xf numFmtId="3" fontId="8" fillId="0" borderId="0" xfId="11" applyNumberFormat="1" applyFont="1" applyBorder="1" applyAlignment="1">
      <alignment horizontal="centerContinuous"/>
    </xf>
    <xf numFmtId="0" fontId="8" fillId="0" borderId="0" xfId="11" applyFont="1" applyBorder="1" applyAlignment="1">
      <alignment horizontal="centerContinuous"/>
    </xf>
    <xf numFmtId="0" fontId="8" fillId="0" borderId="0" xfId="11" applyFont="1"/>
    <xf numFmtId="3" fontId="8" fillId="0" borderId="0" xfId="11" applyNumberFormat="1" applyFont="1" applyAlignment="1">
      <alignment horizontal="center"/>
    </xf>
    <xf numFmtId="0" fontId="8" fillId="0" borderId="0" xfId="11" applyFont="1" applyAlignment="1">
      <alignment horizontal="center"/>
    </xf>
    <xf numFmtId="3" fontId="8" fillId="0" borderId="10" xfId="11" applyNumberFormat="1" applyFont="1" applyBorder="1" applyAlignment="1">
      <alignment horizontal="center"/>
    </xf>
    <xf numFmtId="164" fontId="8" fillId="0" borderId="0" xfId="11" applyNumberFormat="1" applyFont="1"/>
    <xf numFmtId="164" fontId="8" fillId="0" borderId="3" xfId="11" applyNumberFormat="1" applyFont="1" applyBorder="1"/>
    <xf numFmtId="10" fontId="8" fillId="0" borderId="0" xfId="11" applyNumberFormat="1" applyFont="1"/>
    <xf numFmtId="170" fontId="8" fillId="0" borderId="0" xfId="11" applyNumberFormat="1" applyFont="1"/>
    <xf numFmtId="171" fontId="8" fillId="0" borderId="10" xfId="11" applyNumberFormat="1" applyFont="1" applyBorder="1"/>
    <xf numFmtId="164" fontId="8" fillId="0" borderId="0" xfId="11" applyNumberFormat="1" applyFont="1" applyAlignment="1">
      <alignment horizontal="center"/>
    </xf>
    <xf numFmtId="3" fontId="8" fillId="0" borderId="0" xfId="11" applyNumberFormat="1" applyFont="1" applyBorder="1"/>
    <xf numFmtId="10" fontId="8" fillId="0" borderId="3" xfId="11" applyNumberFormat="1" applyFont="1" applyBorder="1"/>
    <xf numFmtId="168" fontId="8" fillId="0" borderId="0" xfId="14" applyNumberFormat="1" applyFont="1"/>
    <xf numFmtId="168" fontId="8" fillId="0" borderId="0" xfId="11" applyNumberFormat="1" applyFont="1"/>
    <xf numFmtId="168" fontId="8" fillId="0" borderId="3" xfId="11" applyNumberFormat="1" applyFont="1" applyBorder="1"/>
    <xf numFmtId="10" fontId="8" fillId="0" borderId="0" xfId="11" applyNumberFormat="1" applyFont="1" applyBorder="1"/>
    <xf numFmtId="0" fontId="13" fillId="0" borderId="0" xfId="11" applyFont="1"/>
    <xf numFmtId="10" fontId="13" fillId="0" borderId="0" xfId="11" applyNumberFormat="1" applyFont="1"/>
    <xf numFmtId="164" fontId="8" fillId="0" borderId="17" xfId="11" applyNumberFormat="1" applyFont="1" applyBorder="1"/>
    <xf numFmtId="3" fontId="8" fillId="0" borderId="0" xfId="11" applyNumberFormat="1" applyFont="1" applyAlignment="1">
      <alignment horizontal="left"/>
    </xf>
    <xf numFmtId="164" fontId="8" fillId="0" borderId="0" xfId="11" applyNumberFormat="1" applyFont="1" applyFill="1"/>
    <xf numFmtId="10" fontId="8" fillId="0" borderId="0" xfId="11" applyNumberFormat="1" applyFont="1" applyFill="1"/>
    <xf numFmtId="3" fontId="8" fillId="0" borderId="0" xfId="11" applyNumberFormat="1" applyFont="1" applyFill="1" applyBorder="1"/>
    <xf numFmtId="164" fontId="8" fillId="0" borderId="3" xfId="11" applyNumberFormat="1" applyFont="1" applyFill="1" applyBorder="1"/>
    <xf numFmtId="10" fontId="8" fillId="0" borderId="3" xfId="11" applyNumberFormat="1" applyFont="1" applyFill="1" applyBorder="1"/>
    <xf numFmtId="3" fontId="8" fillId="0" borderId="0" xfId="11" applyNumberFormat="1" applyFont="1" applyFill="1"/>
    <xf numFmtId="168" fontId="8" fillId="0" borderId="0" xfId="14" applyNumberFormat="1" applyFont="1" applyFill="1"/>
    <xf numFmtId="168" fontId="8" fillId="0" borderId="0" xfId="11" applyNumberFormat="1" applyFont="1" applyFill="1"/>
    <xf numFmtId="168" fontId="8" fillId="0" borderId="3" xfId="11" applyNumberFormat="1" applyFont="1" applyFill="1" applyBorder="1"/>
    <xf numFmtId="0" fontId="13" fillId="0" borderId="0" xfId="0" applyFont="1"/>
    <xf numFmtId="167" fontId="9" fillId="0" borderId="0" xfId="0" applyNumberFormat="1" applyFont="1"/>
    <xf numFmtId="0" fontId="9" fillId="0" borderId="0" xfId="0" applyFont="1" applyAlignment="1">
      <alignment horizontal="centerContinuous"/>
    </xf>
    <xf numFmtId="169" fontId="8" fillId="0" borderId="0" xfId="1" applyNumberFormat="1" applyFont="1"/>
    <xf numFmtId="169" fontId="9" fillId="0" borderId="0" xfId="1" applyNumberFormat="1" applyFont="1" applyAlignment="1">
      <alignment horizontal="center"/>
    </xf>
    <xf numFmtId="0" fontId="9" fillId="0" borderId="10" xfId="0" applyFont="1" applyBorder="1" applyAlignment="1">
      <alignment horizontal="center"/>
    </xf>
    <xf numFmtId="0" fontId="9" fillId="0" borderId="0" xfId="0" applyFont="1"/>
    <xf numFmtId="169" fontId="8" fillId="0" borderId="0" xfId="1" applyNumberFormat="1" applyFont="1" applyBorder="1"/>
    <xf numFmtId="169" fontId="8" fillId="0" borderId="10" xfId="1" applyNumberFormat="1" applyFont="1" applyBorder="1"/>
    <xf numFmtId="0" fontId="22" fillId="0" borderId="0" xfId="0" applyFont="1"/>
    <xf numFmtId="0" fontId="20" fillId="0" borderId="0" xfId="0" applyFont="1" applyAlignment="1">
      <alignment horizontal="centerContinuous"/>
    </xf>
    <xf numFmtId="0" fontId="20" fillId="0" borderId="0" xfId="0" applyFont="1" applyBorder="1" applyAlignment="1">
      <alignment horizontal="center"/>
    </xf>
    <xf numFmtId="0" fontId="20" fillId="0" borderId="10" xfId="0" applyFont="1" applyBorder="1" applyAlignment="1">
      <alignment horizontal="center"/>
    </xf>
    <xf numFmtId="167" fontId="13" fillId="0" borderId="0" xfId="0" applyNumberFormat="1" applyFont="1"/>
    <xf numFmtId="167" fontId="13" fillId="0" borderId="0" xfId="0" applyNumberFormat="1" applyFont="1" applyBorder="1"/>
    <xf numFmtId="167" fontId="13" fillId="0" borderId="12" xfId="0" applyNumberFormat="1" applyFont="1" applyBorder="1"/>
    <xf numFmtId="3" fontId="16" fillId="0" borderId="0" xfId="11" applyNumberFormat="1" applyFont="1"/>
    <xf numFmtId="164" fontId="16" fillId="0" borderId="0" xfId="11" applyNumberFormat="1" applyFont="1"/>
    <xf numFmtId="10" fontId="9" fillId="0" borderId="0" xfId="0" applyNumberFormat="1" applyFont="1" applyBorder="1" applyAlignment="1">
      <alignment horizontal="left"/>
    </xf>
    <xf numFmtId="37" fontId="8" fillId="0" borderId="0" xfId="11" applyNumberFormat="1" applyFont="1" applyAlignment="1">
      <alignment horizontal="right"/>
    </xf>
    <xf numFmtId="0" fontId="26" fillId="0" borderId="0" xfId="11" applyFont="1"/>
    <xf numFmtId="0" fontId="18" fillId="0" borderId="0" xfId="0" applyFont="1"/>
    <xf numFmtId="0" fontId="18" fillId="0" borderId="0" xfId="0" applyFont="1" applyAlignment="1">
      <alignment horizontal="left"/>
    </xf>
    <xf numFmtId="0" fontId="16" fillId="0" borderId="0" xfId="0" applyFont="1" applyAlignment="1">
      <alignment horizontal="left"/>
    </xf>
    <xf numFmtId="0" fontId="14" fillId="0" borderId="0" xfId="0" applyFont="1" applyAlignment="1">
      <alignment horizontal="center"/>
    </xf>
    <xf numFmtId="169" fontId="8" fillId="0" borderId="13" xfId="1" applyNumberFormat="1" applyFont="1" applyBorder="1"/>
    <xf numFmtId="3" fontId="25" fillId="0" borderId="0" xfId="11" applyNumberFormat="1" applyFont="1"/>
    <xf numFmtId="0" fontId="8" fillId="0" borderId="0" xfId="0" applyFont="1" applyFill="1" applyBorder="1"/>
    <xf numFmtId="3" fontId="16" fillId="0" borderId="10" xfId="11" applyNumberFormat="1" applyFont="1" applyBorder="1"/>
    <xf numFmtId="3" fontId="9" fillId="0" borderId="0" xfId="11" applyNumberFormat="1" applyFont="1"/>
    <xf numFmtId="0" fontId="8" fillId="0" borderId="0" xfId="0" applyFont="1" applyFill="1"/>
    <xf numFmtId="3" fontId="16" fillId="0" borderId="0" xfId="0" applyNumberFormat="1" applyFont="1" applyFill="1"/>
    <xf numFmtId="0" fontId="16" fillId="0" borderId="0" xfId="0" applyFont="1" applyFill="1"/>
    <xf numFmtId="0" fontId="18" fillId="0" borderId="0" xfId="0" applyFont="1" applyFill="1"/>
    <xf numFmtId="0" fontId="18" fillId="0" borderId="0" xfId="0" applyFont="1" applyFill="1" applyAlignment="1">
      <alignment horizontal="left"/>
    </xf>
    <xf numFmtId="0" fontId="8" fillId="0" borderId="0" xfId="0" applyFont="1" applyFill="1" applyAlignment="1">
      <alignment horizontal="left"/>
    </xf>
    <xf numFmtId="10" fontId="26" fillId="0" borderId="10" xfId="11" applyNumberFormat="1" applyFont="1" applyFill="1" applyBorder="1"/>
    <xf numFmtId="3" fontId="25" fillId="0" borderId="0" xfId="11" applyNumberFormat="1" applyFont="1" applyFill="1"/>
    <xf numFmtId="0" fontId="15" fillId="0" borderId="0" xfId="0" applyFont="1" applyFill="1"/>
    <xf numFmtId="169" fontId="8" fillId="0" borderId="0" xfId="1" applyNumberFormat="1" applyFont="1" applyFill="1" applyBorder="1"/>
    <xf numFmtId="5" fontId="8" fillId="0" borderId="0" xfId="1" applyNumberFormat="1" applyFont="1" applyBorder="1"/>
    <xf numFmtId="10" fontId="9" fillId="0" borderId="16" xfId="0" applyNumberFormat="1" applyFont="1" applyBorder="1" applyAlignment="1">
      <alignment horizontal="left"/>
    </xf>
    <xf numFmtId="0" fontId="9" fillId="0" borderId="0" xfId="0" applyFont="1" applyBorder="1" applyAlignment="1">
      <alignment horizontal="left"/>
    </xf>
    <xf numFmtId="0" fontId="9" fillId="0" borderId="0" xfId="0" applyFont="1" applyFill="1" applyAlignment="1">
      <alignment horizontal="left"/>
    </xf>
    <xf numFmtId="3" fontId="8" fillId="0" borderId="0" xfId="0" applyNumberFormat="1" applyFont="1" applyFill="1"/>
    <xf numFmtId="3" fontId="17" fillId="0" borderId="0" xfId="0" applyNumberFormat="1" applyFont="1" applyFill="1" applyAlignment="1">
      <alignment horizontal="center"/>
    </xf>
    <xf numFmtId="10" fontId="8" fillId="0" borderId="0" xfId="0" applyNumberFormat="1" applyFont="1" applyFill="1" applyBorder="1" applyAlignment="1">
      <alignment horizontal="left"/>
    </xf>
    <xf numFmtId="173" fontId="8" fillId="0" borderId="0" xfId="0" applyNumberFormat="1" applyFont="1"/>
    <xf numFmtId="166" fontId="8" fillId="0" borderId="0" xfId="0" applyNumberFormat="1" applyFont="1"/>
    <xf numFmtId="169" fontId="8" fillId="0" borderId="0" xfId="1" applyNumberFormat="1" applyFont="1" applyFill="1"/>
    <xf numFmtId="41" fontId="6" fillId="0" borderId="1" xfId="12" applyNumberFormat="1" applyFont="1" applyFill="1" applyBorder="1" applyAlignment="1">
      <alignment horizontal="center"/>
    </xf>
    <xf numFmtId="41" fontId="6" fillId="0" borderId="10" xfId="12" applyNumberFormat="1" applyFont="1" applyFill="1" applyBorder="1"/>
    <xf numFmtId="4" fontId="8" fillId="0" borderId="0" xfId="0" applyNumberFormat="1" applyFont="1" applyAlignment="1">
      <alignment horizontal="center"/>
    </xf>
    <xf numFmtId="4" fontId="8" fillId="0" borderId="0" xfId="0" applyNumberFormat="1" applyFont="1" applyFill="1" applyAlignment="1">
      <alignment horizontal="center"/>
    </xf>
    <xf numFmtId="41" fontId="8" fillId="0" borderId="0" xfId="0" applyNumberFormat="1" applyFont="1"/>
    <xf numFmtId="41" fontId="8" fillId="0" borderId="10" xfId="0" applyNumberFormat="1" applyFont="1" applyBorder="1"/>
    <xf numFmtId="41" fontId="8" fillId="0" borderId="10" xfId="0" applyNumberFormat="1" applyFont="1" applyBorder="1" applyAlignment="1">
      <alignment horizontal="center"/>
    </xf>
    <xf numFmtId="41" fontId="8" fillId="0" borderId="0" xfId="0" applyNumberFormat="1" applyFont="1" applyBorder="1" applyAlignment="1">
      <alignment horizontal="center"/>
    </xf>
    <xf numFmtId="41" fontId="8" fillId="0" borderId="0" xfId="2" applyNumberFormat="1" applyFont="1" applyBorder="1"/>
    <xf numFmtId="10" fontId="8" fillId="0" borderId="10" xfId="14" applyNumberFormat="1" applyFont="1" applyBorder="1"/>
    <xf numFmtId="10" fontId="5" fillId="0" borderId="0" xfId="14" applyNumberFormat="1" applyFont="1"/>
    <xf numFmtId="41" fontId="8" fillId="0" borderId="0" xfId="0" applyNumberFormat="1" applyFont="1" applyFill="1"/>
    <xf numFmtId="3" fontId="5" fillId="0" borderId="0" xfId="6" applyNumberFormat="1" applyFont="1"/>
    <xf numFmtId="3" fontId="5" fillId="0" borderId="0" xfId="6" applyNumberFormat="1" applyFont="1" applyAlignment="1">
      <alignment horizontal="center"/>
    </xf>
    <xf numFmtId="0" fontId="5" fillId="0" borderId="0" xfId="6" applyFont="1"/>
    <xf numFmtId="3" fontId="5" fillId="0" borderId="0" xfId="6" applyNumberFormat="1" applyFont="1" applyAlignment="1">
      <alignment horizontal="left"/>
    </xf>
    <xf numFmtId="3" fontId="12" fillId="0" borderId="15" xfId="6" applyNumberFormat="1" applyFont="1" applyBorder="1" applyAlignment="1">
      <alignment horizontal="centerContinuous"/>
    </xf>
    <xf numFmtId="3" fontId="12" fillId="0" borderId="12" xfId="6" applyNumberFormat="1" applyFont="1" applyBorder="1" applyAlignment="1">
      <alignment horizontal="centerContinuous"/>
    </xf>
    <xf numFmtId="3" fontId="11" fillId="0" borderId="14" xfId="6" applyNumberFormat="1" applyFont="1" applyBorder="1" applyAlignment="1">
      <alignment horizontal="centerContinuous"/>
    </xf>
    <xf numFmtId="164" fontId="5" fillId="0" borderId="0" xfId="6" applyNumberFormat="1" applyFont="1"/>
    <xf numFmtId="5" fontId="5" fillId="0" borderId="13" xfId="6" applyNumberFormat="1" applyFont="1" applyBorder="1"/>
    <xf numFmtId="164" fontId="5" fillId="0" borderId="0" xfId="6" applyNumberFormat="1" applyFont="1" applyAlignment="1">
      <alignment horizontal="left"/>
    </xf>
    <xf numFmtId="1" fontId="5" fillId="0" borderId="0" xfId="6" applyNumberFormat="1" applyFont="1" applyAlignment="1">
      <alignment horizontal="center"/>
    </xf>
    <xf numFmtId="37" fontId="5" fillId="0" borderId="10" xfId="6" applyNumberFormat="1" applyFont="1" applyBorder="1" applyProtection="1">
      <protection locked="0"/>
    </xf>
    <xf numFmtId="37" fontId="5" fillId="0" borderId="0" xfId="6" applyNumberFormat="1" applyFont="1" applyProtection="1">
      <protection locked="0"/>
    </xf>
    <xf numFmtId="37" fontId="5" fillId="0" borderId="0" xfId="6" applyNumberFormat="1" applyFont="1" applyBorder="1" applyProtection="1">
      <protection locked="0"/>
    </xf>
    <xf numFmtId="37" fontId="5" fillId="0" borderId="0" xfId="6" applyNumberFormat="1" applyFont="1"/>
    <xf numFmtId="5" fontId="5" fillId="0" borderId="0" xfId="6" applyNumberFormat="1" applyFont="1" applyProtection="1">
      <protection locked="0"/>
    </xf>
    <xf numFmtId="165" fontId="5" fillId="0" borderId="0" xfId="6" applyNumberFormat="1" applyFont="1"/>
    <xf numFmtId="37" fontId="5" fillId="0" borderId="10" xfId="6" applyNumberFormat="1" applyFont="1" applyBorder="1"/>
    <xf numFmtId="37" fontId="5" fillId="0" borderId="12" xfId="6" applyNumberFormat="1" applyFont="1" applyBorder="1"/>
    <xf numFmtId="37" fontId="5" fillId="0" borderId="3" xfId="6" applyNumberFormat="1" applyFont="1" applyBorder="1"/>
    <xf numFmtId="37" fontId="5" fillId="0" borderId="0" xfId="6" applyNumberFormat="1" applyFont="1" applyBorder="1"/>
    <xf numFmtId="3" fontId="7" fillId="0" borderId="0" xfId="6" applyNumberFormat="1" applyFont="1" applyAlignment="1">
      <alignment horizontal="center"/>
    </xf>
    <xf numFmtId="3" fontId="5" fillId="0" borderId="10" xfId="6" applyNumberFormat="1" applyFont="1" applyBorder="1" applyAlignment="1">
      <alignment horizontal="center"/>
    </xf>
    <xf numFmtId="3" fontId="5" fillId="0" borderId="0" xfId="6" applyNumberFormat="1" applyFont="1" applyBorder="1" applyAlignment="1">
      <alignment horizontal="centerContinuous"/>
    </xf>
    <xf numFmtId="3" fontId="6" fillId="0" borderId="0" xfId="6" applyNumberFormat="1" applyFont="1" applyBorder="1" applyAlignment="1">
      <alignment horizontal="centerContinuous"/>
    </xf>
    <xf numFmtId="3" fontId="5" fillId="0" borderId="10" xfId="6" applyNumberFormat="1" applyFont="1" applyBorder="1" applyAlignment="1">
      <alignment horizontal="centerContinuous"/>
    </xf>
    <xf numFmtId="3" fontId="6" fillId="0" borderId="10" xfId="6" applyNumberFormat="1" applyFont="1" applyBorder="1" applyAlignment="1">
      <alignment horizontal="centerContinuous"/>
    </xf>
    <xf numFmtId="3" fontId="5" fillId="0" borderId="0" xfId="6" applyNumberFormat="1" applyFont="1" applyAlignment="1">
      <alignment horizontal="centerContinuous"/>
    </xf>
    <xf numFmtId="0" fontId="5" fillId="0" borderId="0" xfId="6" applyFont="1" applyAlignment="1">
      <alignment horizontal="centerContinuous"/>
    </xf>
    <xf numFmtId="5" fontId="6" fillId="0" borderId="0" xfId="12" applyNumberFormat="1" applyFont="1" applyFill="1"/>
    <xf numFmtId="174" fontId="31" fillId="0" borderId="0" xfId="0" applyNumberFormat="1" applyFont="1" applyAlignment="1">
      <alignment horizontal="left"/>
    </xf>
    <xf numFmtId="0" fontId="31" fillId="0" borderId="0" xfId="0" applyFont="1"/>
    <xf numFmtId="3" fontId="31" fillId="0" borderId="0" xfId="0" applyNumberFormat="1" applyFont="1"/>
    <xf numFmtId="175" fontId="31" fillId="0" borderId="0" xfId="0" applyNumberFormat="1" applyFont="1" applyAlignment="1">
      <alignment horizontal="left"/>
    </xf>
    <xf numFmtId="175" fontId="31" fillId="0" borderId="0" xfId="0" applyNumberFormat="1" applyFont="1" applyFill="1" applyAlignment="1">
      <alignment horizontal="left"/>
    </xf>
    <xf numFmtId="3" fontId="31" fillId="0" borderId="0" xfId="0" applyNumberFormat="1" applyFont="1" applyFill="1"/>
    <xf numFmtId="0" fontId="31" fillId="0" borderId="0" xfId="0" applyFont="1" applyFill="1"/>
    <xf numFmtId="174" fontId="31" fillId="0" borderId="0" xfId="0" applyNumberFormat="1" applyFont="1" applyFill="1" applyAlignment="1">
      <alignment horizontal="left"/>
    </xf>
    <xf numFmtId="3" fontId="31" fillId="0" borderId="0" xfId="0" applyNumberFormat="1" applyFont="1" applyAlignment="1">
      <alignment horizontal="left"/>
    </xf>
    <xf numFmtId="174" fontId="31" fillId="0" borderId="0" xfId="0" applyNumberFormat="1" applyFont="1"/>
    <xf numFmtId="175" fontId="31" fillId="0" borderId="0" xfId="0" applyNumberFormat="1" applyFont="1" applyFill="1" applyAlignment="1">
      <alignment horizontal="center"/>
    </xf>
    <xf numFmtId="175" fontId="31" fillId="0" borderId="0" xfId="0" applyNumberFormat="1" applyFont="1" applyAlignment="1">
      <alignment horizontal="center"/>
    </xf>
    <xf numFmtId="0" fontId="31" fillId="0" borderId="0" xfId="0" applyNumberFormat="1" applyFont="1"/>
    <xf numFmtId="0" fontId="31" fillId="0" borderId="0" xfId="0" applyNumberFormat="1" applyFont="1" applyAlignment="1">
      <alignment horizontal="center"/>
    </xf>
    <xf numFmtId="174" fontId="31" fillId="0" borderId="0" xfId="0" applyNumberFormat="1" applyFont="1" applyAlignment="1">
      <alignment horizontal="center"/>
    </xf>
    <xf numFmtId="175" fontId="31" fillId="0" borderId="0" xfId="0" applyNumberFormat="1" applyFont="1"/>
    <xf numFmtId="174" fontId="31" fillId="5" borderId="0" xfId="0" applyNumberFormat="1" applyFont="1" applyFill="1"/>
    <xf numFmtId="3" fontId="31" fillId="5" borderId="0" xfId="0" applyNumberFormat="1" applyFont="1" applyFill="1"/>
    <xf numFmtId="0" fontId="31" fillId="5" borderId="0" xfId="0" applyFont="1" applyFill="1"/>
    <xf numFmtId="3" fontId="31" fillId="0" borderId="0" xfId="0" applyNumberFormat="1" applyFont="1" applyAlignment="1">
      <alignment horizontal="center"/>
    </xf>
    <xf numFmtId="3" fontId="31" fillId="0" borderId="0" xfId="0" applyNumberFormat="1" applyFont="1" applyFill="1" applyAlignment="1">
      <alignment horizontal="center"/>
    </xf>
    <xf numFmtId="3" fontId="31" fillId="5" borderId="0" xfId="0" applyNumberFormat="1" applyFont="1" applyFill="1" applyAlignment="1">
      <alignment horizontal="center"/>
    </xf>
    <xf numFmtId="174" fontId="31" fillId="0" borderId="0" xfId="0" applyNumberFormat="1" applyFont="1" applyFill="1"/>
    <xf numFmtId="3" fontId="5" fillId="0" borderId="0" xfId="6" applyNumberFormat="1" applyFont="1" applyFill="1" applyAlignment="1">
      <alignment horizontal="center"/>
    </xf>
    <xf numFmtId="3" fontId="5" fillId="0" borderId="3" xfId="6" applyNumberFormat="1" applyFont="1" applyBorder="1"/>
    <xf numFmtId="37" fontId="6" fillId="0" borderId="0" xfId="12" applyNumberFormat="1" applyFont="1" applyFill="1"/>
    <xf numFmtId="37" fontId="6" fillId="0" borderId="10" xfId="12" applyNumberFormat="1" applyFont="1" applyFill="1" applyBorder="1"/>
    <xf numFmtId="37" fontId="6" fillId="0" borderId="3" xfId="12" applyNumberFormat="1" applyFont="1" applyBorder="1"/>
    <xf numFmtId="37" fontId="6" fillId="0" borderId="3" xfId="12" applyNumberFormat="1" applyFont="1" applyFill="1" applyBorder="1"/>
    <xf numFmtId="5" fontId="6" fillId="0" borderId="13" xfId="12" applyNumberFormat="1" applyFont="1" applyFill="1" applyBorder="1"/>
    <xf numFmtId="5" fontId="8" fillId="0" borderId="0" xfId="11" applyNumberFormat="1" applyFont="1" applyAlignment="1">
      <alignment horizontal="right"/>
    </xf>
    <xf numFmtId="37" fontId="6" fillId="0" borderId="0" xfId="12" applyNumberFormat="1" applyFont="1" applyFill="1" applyBorder="1"/>
    <xf numFmtId="4" fontId="8" fillId="0" borderId="0" xfId="11" applyNumberFormat="1" applyFont="1" applyBorder="1" applyAlignment="1">
      <alignment horizontal="centerContinuous"/>
    </xf>
    <xf numFmtId="4" fontId="8" fillId="0" borderId="0" xfId="11" applyNumberFormat="1" applyFont="1" applyAlignment="1">
      <alignment horizontal="center"/>
    </xf>
    <xf numFmtId="4" fontId="26" fillId="0" borderId="0" xfId="11" applyNumberFormat="1" applyFont="1" applyAlignment="1">
      <alignment horizontal="center"/>
    </xf>
    <xf numFmtId="4" fontId="9" fillId="0" borderId="0" xfId="11" applyNumberFormat="1" applyFont="1" applyAlignment="1">
      <alignment horizontal="centerContinuous"/>
    </xf>
    <xf numFmtId="4" fontId="19" fillId="0" borderId="0" xfId="11" applyNumberFormat="1" applyFont="1" applyBorder="1" applyAlignment="1">
      <alignment horizontal="centerContinuous"/>
    </xf>
    <xf numFmtId="4" fontId="8" fillId="0" borderId="0" xfId="11" applyNumberFormat="1" applyFont="1" applyAlignment="1">
      <alignment horizontal="centerContinuous"/>
    </xf>
    <xf numFmtId="4" fontId="8" fillId="0" borderId="0" xfId="11" applyNumberFormat="1" applyFont="1"/>
    <xf numFmtId="3" fontId="8" fillId="0" borderId="0" xfId="11" applyNumberFormat="1" applyFont="1" applyBorder="1" applyAlignment="1">
      <alignment horizontal="left"/>
    </xf>
    <xf numFmtId="3" fontId="8" fillId="0" borderId="10" xfId="11" applyNumberFormat="1" applyFont="1" applyBorder="1" applyAlignment="1">
      <alignment horizontal="left"/>
    </xf>
    <xf numFmtId="4" fontId="8" fillId="0" borderId="0" xfId="11" applyNumberFormat="1" applyFont="1" applyAlignment="1">
      <alignment horizontal="left"/>
    </xf>
    <xf numFmtId="3" fontId="26" fillId="0" borderId="0" xfId="11" applyNumberFormat="1" applyFont="1" applyAlignment="1">
      <alignment horizontal="left"/>
    </xf>
    <xf numFmtId="41" fontId="8" fillId="0" borderId="0" xfId="11" applyNumberFormat="1" applyFont="1" applyAlignment="1">
      <alignment horizontal="right"/>
    </xf>
    <xf numFmtId="0" fontId="8" fillId="0" borderId="10" xfId="11" applyFont="1" applyBorder="1" applyAlignment="1">
      <alignment horizontal="center"/>
    </xf>
    <xf numFmtId="169" fontId="16" fillId="0" borderId="10" xfId="1" applyNumberFormat="1" applyFont="1" applyFill="1" applyBorder="1"/>
    <xf numFmtId="0" fontId="8" fillId="0" borderId="0" xfId="11" applyFont="1" applyBorder="1"/>
    <xf numFmtId="43" fontId="8" fillId="0" borderId="10" xfId="1" applyNumberFormat="1" applyFont="1" applyBorder="1"/>
    <xf numFmtId="0" fontId="8" fillId="0" borderId="10" xfId="0" applyFont="1" applyBorder="1" applyAlignment="1">
      <alignment horizontal="center"/>
    </xf>
    <xf numFmtId="3" fontId="5" fillId="0" borderId="0" xfId="6" applyNumberFormat="1" applyFont="1" applyBorder="1" applyAlignment="1">
      <alignment horizontal="center"/>
    </xf>
    <xf numFmtId="0" fontId="6" fillId="0" borderId="0" xfId="12" applyNumberFormat="1" applyFont="1" applyBorder="1" applyAlignment="1">
      <alignment horizontal="center"/>
    </xf>
    <xf numFmtId="41" fontId="6" fillId="0" borderId="10" xfId="12" applyNumberFormat="1" applyFont="1" applyFill="1" applyBorder="1" applyAlignment="1">
      <alignment horizontal="center"/>
    </xf>
    <xf numFmtId="2" fontId="6" fillId="0" borderId="10" xfId="12" applyNumberFormat="1" applyFont="1" applyBorder="1" applyAlignment="1">
      <alignment horizontal="center"/>
    </xf>
    <xf numFmtId="2" fontId="5" fillId="0" borderId="10" xfId="12" applyNumberFormat="1" applyFont="1" applyBorder="1" applyAlignment="1">
      <alignment horizontal="left"/>
    </xf>
    <xf numFmtId="0" fontId="6" fillId="0" borderId="10" xfId="12" applyNumberFormat="1" applyFont="1" applyBorder="1" applyAlignment="1">
      <alignment horizontal="center"/>
    </xf>
    <xf numFmtId="0" fontId="6" fillId="0" borderId="10" xfId="12" applyFont="1" applyBorder="1" applyAlignment="1">
      <alignment horizontal="left"/>
    </xf>
    <xf numFmtId="4" fontId="8" fillId="0" borderId="0" xfId="0" applyNumberFormat="1" applyFont="1" applyAlignment="1">
      <alignment horizontal="left"/>
    </xf>
    <xf numFmtId="3" fontId="33" fillId="6" borderId="0" xfId="11" applyNumberFormat="1" applyFont="1" applyFill="1"/>
    <xf numFmtId="41" fontId="6" fillId="0" borderId="13" xfId="12" applyNumberFormat="1" applyFont="1" applyFill="1" applyBorder="1"/>
    <xf numFmtId="0" fontId="8" fillId="0" borderId="0" xfId="11" applyFont="1" applyBorder="1" applyAlignment="1">
      <alignment horizontal="center"/>
    </xf>
    <xf numFmtId="41" fontId="34" fillId="0" borderId="0" xfId="11" applyNumberFormat="1" applyFont="1" applyAlignment="1">
      <alignment horizontal="right"/>
    </xf>
    <xf numFmtId="3" fontId="35" fillId="0" borderId="0" xfId="11" applyNumberFormat="1" applyFont="1"/>
    <xf numFmtId="169" fontId="8" fillId="3" borderId="27" xfId="1" applyNumberFormat="1" applyFont="1" applyFill="1" applyBorder="1"/>
    <xf numFmtId="4" fontId="8" fillId="3" borderId="28" xfId="11" applyNumberFormat="1" applyFont="1" applyFill="1" applyBorder="1" applyAlignment="1">
      <alignment horizontal="center"/>
    </xf>
    <xf numFmtId="0" fontId="8" fillId="3" borderId="29" xfId="11" applyFont="1" applyFill="1" applyBorder="1" applyAlignment="1">
      <alignment horizontal="center"/>
    </xf>
    <xf numFmtId="0" fontId="13" fillId="0" borderId="0" xfId="0" applyFont="1" applyFill="1"/>
    <xf numFmtId="4" fontId="8" fillId="0" borderId="0" xfId="0" applyNumberFormat="1" applyFont="1" applyFill="1" applyBorder="1" applyAlignment="1">
      <alignment horizontal="left"/>
    </xf>
    <xf numFmtId="3" fontId="8" fillId="0" borderId="0" xfId="0" applyNumberFormat="1" applyFont="1" applyFill="1" applyBorder="1"/>
    <xf numFmtId="3" fontId="36" fillId="0" borderId="0" xfId="6" applyNumberFormat="1" applyFont="1" applyFill="1"/>
    <xf numFmtId="167" fontId="8" fillId="0" borderId="0" xfId="0" applyNumberFormat="1" applyFont="1"/>
    <xf numFmtId="169" fontId="5" fillId="0" borderId="0" xfId="1" applyNumberFormat="1" applyFont="1"/>
    <xf numFmtId="41" fontId="16" fillId="0" borderId="0" xfId="0" applyNumberFormat="1" applyFont="1" applyFill="1" applyBorder="1"/>
    <xf numFmtId="41" fontId="8" fillId="0" borderId="12" xfId="2" applyNumberFormat="1" applyFont="1" applyFill="1" applyBorder="1"/>
    <xf numFmtId="41" fontId="6" fillId="0" borderId="0" xfId="12" quotePrefix="1" applyNumberFormat="1" applyFont="1" applyFill="1" applyAlignment="1">
      <alignment horizontal="center"/>
    </xf>
    <xf numFmtId="0" fontId="9" fillId="0" borderId="0" xfId="0" applyFont="1" applyAlignment="1"/>
    <xf numFmtId="0" fontId="8" fillId="8" borderId="0" xfId="0" quotePrefix="1" applyFont="1" applyFill="1" applyAlignment="1">
      <alignment horizontal="center"/>
    </xf>
    <xf numFmtId="3" fontId="39" fillId="0" borderId="0" xfId="0" applyNumberFormat="1" applyFont="1"/>
    <xf numFmtId="175" fontId="39" fillId="0" borderId="0" xfId="0" applyNumberFormat="1" applyFont="1" applyAlignment="1">
      <alignment horizontal="left"/>
    </xf>
    <xf numFmtId="175" fontId="39" fillId="0" borderId="0" xfId="0" applyNumberFormat="1" applyFont="1" applyFill="1" applyAlignment="1">
      <alignment horizontal="left"/>
    </xf>
    <xf numFmtId="3" fontId="39" fillId="0" borderId="0" xfId="0" applyNumberFormat="1" applyFont="1" applyFill="1"/>
    <xf numFmtId="0" fontId="39" fillId="0" borderId="0" xfId="0" applyFont="1"/>
    <xf numFmtId="175" fontId="39" fillId="0" borderId="0" xfId="0" applyNumberFormat="1" applyFont="1" applyAlignment="1">
      <alignment horizontal="center"/>
    </xf>
    <xf numFmtId="0" fontId="39" fillId="0" borderId="0" xfId="0" applyFont="1" applyFill="1"/>
    <xf numFmtId="3" fontId="39" fillId="5" borderId="0" xfId="0" applyNumberFormat="1" applyFont="1" applyFill="1"/>
    <xf numFmtId="174" fontId="39" fillId="5" borderId="0" xfId="0" applyNumberFormat="1" applyFont="1" applyFill="1"/>
    <xf numFmtId="174" fontId="39" fillId="0" borderId="0" xfId="0" applyNumberFormat="1" applyFont="1"/>
    <xf numFmtId="174" fontId="39" fillId="0" borderId="0" xfId="0" applyNumberFormat="1" applyFont="1" applyFill="1"/>
    <xf numFmtId="4" fontId="8" fillId="0" borderId="0" xfId="0" applyNumberFormat="1" applyFont="1" applyFill="1" applyBorder="1" applyAlignment="1">
      <alignment horizontal="center"/>
    </xf>
    <xf numFmtId="0" fontId="8" fillId="0" borderId="0" xfId="0" applyFont="1" applyFill="1" applyBorder="1" applyAlignment="1">
      <alignment horizontal="left"/>
    </xf>
    <xf numFmtId="0" fontId="5" fillId="0" borderId="0" xfId="12" applyFont="1"/>
    <xf numFmtId="0" fontId="5" fillId="0" borderId="0" xfId="12" applyNumberFormat="1" applyFont="1" applyAlignment="1">
      <alignment horizontal="center"/>
    </xf>
    <xf numFmtId="0" fontId="6" fillId="0" borderId="0" xfId="12" applyNumberFormat="1" applyFont="1" applyAlignment="1">
      <alignment horizontal="center"/>
    </xf>
    <xf numFmtId="0" fontId="6" fillId="0" borderId="0" xfId="12" applyFont="1" applyAlignment="1">
      <alignment horizontal="center"/>
    </xf>
    <xf numFmtId="0" fontId="6" fillId="0" borderId="1" xfId="12" applyNumberFormat="1" applyFont="1" applyBorder="1" applyAlignment="1">
      <alignment horizontal="center"/>
    </xf>
    <xf numFmtId="0" fontId="6" fillId="0" borderId="2" xfId="12" applyFont="1" applyBorder="1" applyAlignment="1">
      <alignment horizontal="center"/>
    </xf>
    <xf numFmtId="0" fontId="6" fillId="0" borderId="3" xfId="12" applyFont="1" applyBorder="1" applyAlignment="1">
      <alignment horizontal="center"/>
    </xf>
    <xf numFmtId="0" fontId="6" fillId="0" borderId="5" xfId="12" applyNumberFormat="1" applyFont="1" applyBorder="1" applyAlignment="1">
      <alignment horizontal="center"/>
    </xf>
    <xf numFmtId="0" fontId="6" fillId="0" borderId="6" xfId="12" applyFont="1" applyBorder="1" applyAlignment="1">
      <alignment horizontal="center"/>
    </xf>
    <xf numFmtId="0" fontId="6" fillId="0" borderId="0" xfId="12" applyFont="1" applyBorder="1" applyAlignment="1">
      <alignment horizontal="center"/>
    </xf>
    <xf numFmtId="0" fontId="6" fillId="0" borderId="8" xfId="12" applyNumberFormat="1" applyFont="1" applyBorder="1" applyAlignment="1">
      <alignment horizontal="center"/>
    </xf>
    <xf numFmtId="0" fontId="6" fillId="0" borderId="9" xfId="12" applyFont="1" applyBorder="1" applyAlignment="1">
      <alignment horizontal="center"/>
    </xf>
    <xf numFmtId="0" fontId="6" fillId="0" borderId="10" xfId="12" applyFont="1" applyBorder="1" applyAlignment="1">
      <alignment horizontal="center"/>
    </xf>
    <xf numFmtId="37" fontId="5" fillId="0" borderId="0" xfId="12" applyNumberFormat="1" applyFont="1" applyAlignment="1">
      <alignment horizontal="center"/>
    </xf>
    <xf numFmtId="5" fontId="5" fillId="0" borderId="0" xfId="12" applyNumberFormat="1" applyFont="1"/>
    <xf numFmtId="37" fontId="5" fillId="0" borderId="0" xfId="12"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37" fontId="5" fillId="0" borderId="0" xfId="12" applyNumberFormat="1" applyFont="1" applyFill="1"/>
    <xf numFmtId="10" fontId="5" fillId="0" borderId="0" xfId="14" applyNumberFormat="1" applyFont="1" applyFill="1"/>
    <xf numFmtId="169" fontId="8" fillId="0" borderId="0" xfId="1" applyNumberFormat="1" applyFont="1" applyFill="1" applyBorder="1"/>
    <xf numFmtId="0" fontId="5" fillId="0" borderId="0" xfId="12" applyFont="1" applyBorder="1"/>
    <xf numFmtId="37" fontId="5" fillId="0" borderId="0" xfId="12" applyNumberFormat="1" applyFont="1" applyFill="1" applyBorder="1"/>
    <xf numFmtId="5" fontId="5" fillId="0" borderId="0" xfId="12" applyNumberFormat="1" applyFont="1" applyFill="1" applyBorder="1"/>
    <xf numFmtId="0" fontId="5" fillId="0" borderId="0" xfId="12" applyNumberFormat="1" applyFont="1" applyBorder="1" applyAlignment="1">
      <alignment horizontal="center"/>
    </xf>
    <xf numFmtId="41" fontId="6" fillId="0" borderId="0" xfId="12" applyNumberFormat="1" applyFont="1" applyFill="1"/>
    <xf numFmtId="41" fontId="5" fillId="0" borderId="0" xfId="12" applyNumberFormat="1" applyFont="1"/>
    <xf numFmtId="41" fontId="5" fillId="0" borderId="0" xfId="12" applyNumberFormat="1" applyFont="1" applyFill="1"/>
    <xf numFmtId="41" fontId="6" fillId="0" borderId="0" xfId="12" applyNumberFormat="1" applyFont="1"/>
    <xf numFmtId="41" fontId="6" fillId="0" borderId="0" xfId="12" applyNumberFormat="1" applyFont="1" applyFill="1" applyAlignment="1">
      <alignment horizontal="center"/>
    </xf>
    <xf numFmtId="41" fontId="5" fillId="0" borderId="0" xfId="13" applyNumberFormat="1" applyFont="1" applyAlignment="1">
      <alignment horizontal="center"/>
    </xf>
    <xf numFmtId="41" fontId="6" fillId="0" borderId="5" xfId="12" applyNumberFormat="1" applyFont="1" applyFill="1" applyBorder="1" applyAlignment="1">
      <alignment horizontal="center"/>
    </xf>
    <xf numFmtId="41" fontId="6" fillId="0" borderId="8" xfId="12" applyNumberFormat="1" applyFont="1" applyFill="1" applyBorder="1" applyAlignment="1">
      <alignment horizontal="center"/>
    </xf>
    <xf numFmtId="41" fontId="5" fillId="0" borderId="0" xfId="12" applyNumberFormat="1" applyFont="1" applyFill="1" applyBorder="1"/>
    <xf numFmtId="41" fontId="5" fillId="0" borderId="10" xfId="12" applyNumberFormat="1" applyFont="1" applyFill="1" applyBorder="1"/>
    <xf numFmtId="41" fontId="5" fillId="0" borderId="10" xfId="12" applyNumberFormat="1" applyFont="1" applyBorder="1"/>
    <xf numFmtId="41" fontId="5" fillId="0" borderId="0" xfId="14" applyNumberFormat="1" applyFont="1" applyFill="1"/>
    <xf numFmtId="37" fontId="5" fillId="0" borderId="0" xfId="12" applyNumberFormat="1" applyFont="1" applyFill="1" applyAlignment="1">
      <alignment horizontal="center"/>
    </xf>
    <xf numFmtId="5" fontId="5" fillId="0" borderId="0" xfId="12" applyNumberFormat="1" applyFont="1" applyFill="1"/>
    <xf numFmtId="41" fontId="5" fillId="0" borderId="12" xfId="12" applyNumberFormat="1" applyFont="1" applyFill="1" applyBorder="1"/>
    <xf numFmtId="3" fontId="5" fillId="0" borderId="0" xfId="9" applyNumberFormat="1" applyFont="1" applyFill="1" applyAlignment="1">
      <alignment horizontal="center"/>
    </xf>
    <xf numFmtId="41" fontId="5" fillId="0" borderId="3" xfId="12" applyNumberFormat="1" applyFont="1" applyFill="1" applyBorder="1"/>
    <xf numFmtId="37" fontId="5" fillId="0" borderId="10" xfId="12" applyNumberFormat="1" applyFont="1" applyFill="1" applyBorder="1"/>
    <xf numFmtId="5" fontId="5" fillId="0" borderId="13" xfId="12" applyNumberFormat="1" applyFont="1" applyFill="1" applyBorder="1"/>
    <xf numFmtId="5" fontId="5" fillId="0" borderId="13" xfId="12" applyNumberFormat="1" applyFont="1" applyBorder="1"/>
    <xf numFmtId="5" fontId="5" fillId="0" borderId="0" xfId="10" applyNumberFormat="1" applyFont="1" applyFill="1" applyBorder="1"/>
    <xf numFmtId="2" fontId="6" fillId="0" borderId="0" xfId="12" applyNumberFormat="1" applyFont="1" applyAlignment="1">
      <alignment horizontal="center"/>
    </xf>
    <xf numFmtId="2" fontId="6" fillId="0" borderId="0" xfId="4" applyNumberFormat="1" applyFont="1" applyAlignment="1" applyProtection="1">
      <alignment horizontal="center"/>
    </xf>
    <xf numFmtId="2" fontId="6" fillId="0" borderId="0" xfId="4" applyNumberFormat="1" applyFont="1" applyFill="1" applyAlignment="1" applyProtection="1">
      <alignment horizontal="center"/>
    </xf>
    <xf numFmtId="2" fontId="5" fillId="0" borderId="0" xfId="12" applyNumberFormat="1" applyFont="1" applyAlignment="1">
      <alignment horizontal="left"/>
    </xf>
    <xf numFmtId="41" fontId="6" fillId="0" borderId="0" xfId="12" applyNumberFormat="1" applyFont="1" applyBorder="1" applyAlignment="1">
      <alignment horizontal="center"/>
    </xf>
    <xf numFmtId="41" fontId="6" fillId="0" borderId="10" xfId="12" applyNumberFormat="1" applyFont="1" applyBorder="1" applyAlignment="1">
      <alignment horizontal="center"/>
    </xf>
    <xf numFmtId="2" fontId="6" fillId="0" borderId="10" xfId="4" applyNumberFormat="1" applyFont="1" applyBorder="1" applyAlignment="1" applyProtection="1">
      <alignment horizontal="center"/>
    </xf>
    <xf numFmtId="0" fontId="5" fillId="0" borderId="0" xfId="12" applyFont="1" applyAlignment="1">
      <alignment vertical="top"/>
    </xf>
    <xf numFmtId="3" fontId="6" fillId="0" borderId="0" xfId="13" applyNumberFormat="1" applyFont="1" applyFill="1" applyAlignment="1">
      <alignment horizontal="center"/>
    </xf>
    <xf numFmtId="0" fontId="5" fillId="0" borderId="0" xfId="12" applyFont="1" applyFill="1"/>
    <xf numFmtId="41" fontId="6" fillId="0" borderId="0" xfId="12" applyNumberFormat="1" applyFont="1" applyFill="1" applyBorder="1"/>
    <xf numFmtId="0" fontId="8" fillId="0" borderId="10" xfId="11" applyFont="1" applyBorder="1"/>
    <xf numFmtId="164" fontId="8" fillId="0" borderId="10" xfId="11" applyNumberFormat="1" applyFont="1" applyBorder="1"/>
    <xf numFmtId="5" fontId="8" fillId="0" borderId="10" xfId="11" applyNumberFormat="1" applyFont="1" applyBorder="1" applyAlignment="1">
      <alignment horizontal="right"/>
    </xf>
    <xf numFmtId="3" fontId="18" fillId="0" borderId="10" xfId="11" applyNumberFormat="1" applyFont="1" applyBorder="1"/>
    <xf numFmtId="3" fontId="8" fillId="0" borderId="10" xfId="11" applyNumberFormat="1" applyFont="1" applyBorder="1"/>
    <xf numFmtId="169" fontId="33" fillId="6" borderId="0" xfId="1" applyNumberFormat="1" applyFont="1" applyFill="1"/>
    <xf numFmtId="37" fontId="27" fillId="5" borderId="19" xfId="12" applyNumberFormat="1" applyFont="1" applyFill="1" applyBorder="1"/>
    <xf numFmtId="37" fontId="27" fillId="5" borderId="0" xfId="12" applyNumberFormat="1" applyFont="1" applyFill="1" applyBorder="1"/>
    <xf numFmtId="37" fontId="42" fillId="5" borderId="0" xfId="12" applyNumberFormat="1" applyFont="1" applyFill="1" applyBorder="1"/>
    <xf numFmtId="0" fontId="27" fillId="5" borderId="0" xfId="0" applyFont="1" applyFill="1" applyBorder="1"/>
    <xf numFmtId="0" fontId="41" fillId="5" borderId="10" xfId="0" applyFont="1" applyFill="1" applyBorder="1" applyAlignment="1">
      <alignment horizontal="center"/>
    </xf>
    <xf numFmtId="0" fontId="41" fillId="5" borderId="33" xfId="0" applyFont="1" applyFill="1" applyBorder="1" applyAlignment="1">
      <alignment horizontal="center"/>
    </xf>
    <xf numFmtId="37" fontId="27" fillId="5" borderId="20" xfId="12" applyNumberFormat="1" applyFont="1" applyFill="1" applyBorder="1"/>
    <xf numFmtId="10" fontId="27" fillId="5" borderId="0" xfId="14" applyNumberFormat="1" applyFont="1" applyFill="1" applyBorder="1"/>
    <xf numFmtId="10" fontId="27" fillId="5" borderId="20" xfId="14" applyNumberFormat="1" applyFont="1" applyFill="1" applyBorder="1"/>
    <xf numFmtId="168" fontId="27" fillId="5" borderId="0" xfId="14" applyNumberFormat="1" applyFont="1" applyFill="1" applyBorder="1"/>
    <xf numFmtId="168" fontId="42" fillId="5" borderId="0" xfId="14" applyNumberFormat="1" applyFont="1" applyFill="1" applyBorder="1"/>
    <xf numFmtId="10" fontId="27" fillId="5" borderId="16" xfId="14" applyNumberFormat="1" applyFont="1" applyFill="1" applyBorder="1"/>
    <xf numFmtId="10" fontId="27" fillId="5" borderId="34" xfId="14" applyNumberFormat="1" applyFont="1" applyFill="1" applyBorder="1"/>
    <xf numFmtId="37" fontId="27" fillId="5" borderId="21" xfId="12" applyNumberFormat="1" applyFont="1" applyFill="1" applyBorder="1"/>
    <xf numFmtId="0" fontId="27" fillId="5" borderId="22" xfId="0" applyFont="1" applyFill="1" applyBorder="1"/>
    <xf numFmtId="10" fontId="27" fillId="5" borderId="22" xfId="14" applyNumberFormat="1" applyFont="1" applyFill="1" applyBorder="1"/>
    <xf numFmtId="10" fontId="42" fillId="5" borderId="22" xfId="14" applyNumberFormat="1" applyFont="1" applyFill="1" applyBorder="1"/>
    <xf numFmtId="10" fontId="27" fillId="5" borderId="23" xfId="14" applyNumberFormat="1" applyFont="1" applyFill="1" applyBorder="1"/>
    <xf numFmtId="0" fontId="5" fillId="0" borderId="0" xfId="12" applyNumberFormat="1" applyFont="1" applyAlignment="1">
      <alignment horizontal="left"/>
    </xf>
    <xf numFmtId="0" fontId="9" fillId="0" borderId="0" xfId="0" applyFont="1" applyBorder="1" applyAlignment="1">
      <alignment horizontal="center"/>
    </xf>
    <xf numFmtId="0" fontId="8" fillId="8" borderId="0" xfId="0" quotePrefix="1" applyFont="1" applyFill="1" applyBorder="1" applyAlignment="1">
      <alignment horizontal="center"/>
    </xf>
    <xf numFmtId="0" fontId="9" fillId="0" borderId="0" xfId="0" applyFont="1" applyFill="1" applyBorder="1"/>
    <xf numFmtId="175" fontId="39" fillId="0" borderId="0" xfId="0" applyNumberFormat="1" applyFont="1" applyFill="1" applyAlignment="1">
      <alignment horizontal="center"/>
    </xf>
    <xf numFmtId="0" fontId="0" fillId="0" borderId="0" xfId="0" applyAlignment="1">
      <alignment shrinkToFit="1"/>
    </xf>
    <xf numFmtId="41" fontId="6" fillId="0" borderId="0" xfId="12" applyNumberFormat="1" applyFont="1" applyFill="1" applyBorder="1" applyAlignment="1">
      <alignment horizontal="center"/>
    </xf>
    <xf numFmtId="0" fontId="8" fillId="0" borderId="0" xfId="0" applyFont="1" applyFill="1" applyAlignment="1">
      <alignment horizontal="center"/>
    </xf>
    <xf numFmtId="0" fontId="5" fillId="0" borderId="0" xfId="12" applyNumberFormat="1" applyFont="1" applyAlignment="1">
      <alignment horizontal="left"/>
    </xf>
    <xf numFmtId="0" fontId="5" fillId="0" borderId="0" xfId="12" applyNumberFormat="1" applyFont="1" applyFill="1" applyBorder="1" applyAlignment="1">
      <alignment horizontal="center"/>
    </xf>
    <xf numFmtId="0" fontId="5" fillId="0" borderId="0" xfId="12" applyFont="1" applyFill="1" applyBorder="1"/>
    <xf numFmtId="10" fontId="27" fillId="0" borderId="0" xfId="14" applyNumberFormat="1" applyFont="1" applyFill="1" applyBorder="1"/>
    <xf numFmtId="0" fontId="8" fillId="0" borderId="0" xfId="0" applyFont="1" applyFill="1" applyAlignment="1">
      <alignment horizontal="right"/>
    </xf>
    <xf numFmtId="0" fontId="13" fillId="0" borderId="0" xfId="0" applyFont="1" applyAlignment="1">
      <alignment horizontal="left"/>
    </xf>
    <xf numFmtId="167" fontId="13" fillId="0" borderId="0" xfId="0" applyNumberFormat="1" applyFont="1" applyBorder="1" applyAlignment="1">
      <alignment horizontal="left"/>
    </xf>
    <xf numFmtId="167" fontId="8" fillId="0" borderId="0" xfId="0" quotePrefix="1" applyNumberFormat="1" applyFont="1" applyAlignment="1">
      <alignment horizontal="right"/>
    </xf>
    <xf numFmtId="41" fontId="8" fillId="0" borderId="0" xfId="0" applyNumberFormat="1" applyFont="1" applyBorder="1"/>
    <xf numFmtId="0" fontId="40" fillId="0" borderId="0" xfId="0" applyFont="1" applyFill="1"/>
    <xf numFmtId="0" fontId="9" fillId="0" borderId="0" xfId="0" applyFont="1" applyBorder="1" applyAlignment="1">
      <alignment horizontal="center"/>
    </xf>
    <xf numFmtId="169" fontId="8" fillId="0" borderId="0" xfId="0" applyNumberFormat="1" applyFont="1" applyBorder="1"/>
    <xf numFmtId="0" fontId="5" fillId="0" borderId="0" xfId="12" applyNumberFormat="1" applyFont="1" applyFill="1" applyAlignment="1">
      <alignment horizontal="center"/>
    </xf>
    <xf numFmtId="0" fontId="9" fillId="0" borderId="0" xfId="0" applyFont="1" applyBorder="1" applyAlignment="1">
      <alignment horizontal="center"/>
    </xf>
    <xf numFmtId="0" fontId="9" fillId="0" borderId="0" xfId="0" applyFont="1" applyAlignment="1">
      <alignment horizontal="center"/>
    </xf>
    <xf numFmtId="0" fontId="8" fillId="0" borderId="0" xfId="0" applyFont="1" applyAlignment="1">
      <alignment horizontal="center"/>
    </xf>
    <xf numFmtId="167" fontId="13" fillId="0" borderId="0" xfId="0" applyNumberFormat="1" applyFont="1" applyFill="1"/>
    <xf numFmtId="167" fontId="13" fillId="0" borderId="0" xfId="0" applyNumberFormat="1" applyFont="1" applyFill="1" applyBorder="1"/>
    <xf numFmtId="167" fontId="8" fillId="0" borderId="0" xfId="0" applyNumberFormat="1" applyFont="1" applyFill="1"/>
    <xf numFmtId="10" fontId="21" fillId="0" borderId="0" xfId="0" applyNumberFormat="1" applyFont="1" applyFill="1"/>
    <xf numFmtId="167" fontId="13" fillId="0" borderId="10" xfId="0" applyNumberFormat="1" applyFont="1" applyFill="1" applyBorder="1"/>
    <xf numFmtId="167" fontId="9" fillId="0" borderId="0" xfId="0" applyNumberFormat="1" applyFont="1" applyFill="1"/>
    <xf numFmtId="167" fontId="13" fillId="0" borderId="13" xfId="0" applyNumberFormat="1" applyFont="1" applyFill="1" applyBorder="1"/>
    <xf numFmtId="9" fontId="5" fillId="0" borderId="0" xfId="14" applyFont="1" applyFill="1"/>
    <xf numFmtId="169" fontId="43" fillId="0" borderId="10" xfId="1" applyNumberFormat="1" applyFont="1" applyFill="1" applyBorder="1"/>
    <xf numFmtId="1" fontId="5" fillId="0" borderId="0" xfId="6" applyNumberFormat="1" applyFont="1" applyProtection="1">
      <protection locked="0"/>
    </xf>
    <xf numFmtId="1" fontId="5" fillId="0" borderId="10" xfId="6" applyNumberFormat="1" applyFont="1" applyBorder="1" applyProtection="1">
      <protection locked="0"/>
    </xf>
    <xf numFmtId="0" fontId="41" fillId="5" borderId="0" xfId="0" applyFont="1" applyFill="1" applyBorder="1" applyAlignment="1">
      <alignment horizontal="center"/>
    </xf>
    <xf numFmtId="0" fontId="41" fillId="5" borderId="20" xfId="0" applyFont="1" applyFill="1" applyBorder="1" applyAlignment="1">
      <alignment horizontal="center"/>
    </xf>
    <xf numFmtId="0" fontId="41" fillId="0" borderId="0" xfId="0" applyFont="1" applyFill="1" applyBorder="1" applyAlignment="1">
      <alignment horizontal="center"/>
    </xf>
    <xf numFmtId="0" fontId="8" fillId="0" borderId="0" xfId="12" applyNumberFormat="1" applyFont="1" applyAlignment="1">
      <alignment horizontal="left"/>
    </xf>
    <xf numFmtId="0" fontId="41" fillId="0" borderId="0" xfId="0" applyFont="1" applyAlignment="1">
      <alignment horizontal="centerContinuous"/>
    </xf>
    <xf numFmtId="0" fontId="27" fillId="0" borderId="0" xfId="0" applyFont="1"/>
    <xf numFmtId="0" fontId="41" fillId="0" borderId="0" xfId="0" applyFont="1" applyAlignment="1"/>
    <xf numFmtId="0" fontId="41" fillId="0" borderId="0" xfId="0" applyFont="1" applyAlignment="1">
      <alignment horizontal="center"/>
    </xf>
    <xf numFmtId="0" fontId="27" fillId="8" borderId="0" xfId="0" quotePrefix="1" applyFont="1" applyFill="1" applyAlignment="1">
      <alignment horizontal="center"/>
    </xf>
    <xf numFmtId="0" fontId="41" fillId="0" borderId="0" xfId="0" applyFont="1" applyBorder="1" applyAlignment="1">
      <alignment horizontal="center"/>
    </xf>
    <xf numFmtId="0" fontId="41" fillId="7" borderId="0" xfId="0" applyFont="1" applyFill="1" applyAlignment="1">
      <alignment horizontal="center"/>
    </xf>
    <xf numFmtId="0" fontId="27" fillId="0" borderId="0" xfId="0" applyFont="1" applyBorder="1"/>
    <xf numFmtId="14" fontId="41" fillId="7" borderId="10" xfId="0" quotePrefix="1" applyNumberFormat="1" applyFont="1" applyFill="1" applyBorder="1" applyAlignment="1">
      <alignment horizontal="center"/>
    </xf>
    <xf numFmtId="0" fontId="41" fillId="0" borderId="10" xfId="0" applyFont="1" applyBorder="1" applyAlignment="1">
      <alignment horizontal="center"/>
    </xf>
    <xf numFmtId="14" fontId="41" fillId="0" borderId="0" xfId="0" applyNumberFormat="1" applyFont="1" applyFill="1" applyBorder="1" applyAlignment="1">
      <alignment horizontal="center"/>
    </xf>
    <xf numFmtId="37" fontId="27" fillId="0" borderId="0" xfId="12" applyNumberFormat="1" applyFont="1" applyFill="1" applyBorder="1"/>
    <xf numFmtId="0" fontId="41" fillId="7" borderId="10" xfId="0" applyFont="1" applyFill="1" applyBorder="1" applyAlignment="1">
      <alignment horizontal="center"/>
    </xf>
    <xf numFmtId="0" fontId="27" fillId="0" borderId="0" xfId="0" applyFont="1" applyFill="1" applyBorder="1"/>
    <xf numFmtId="37" fontId="41" fillId="0" borderId="0" xfId="12" applyNumberFormat="1" applyFont="1" applyFill="1" applyBorder="1"/>
    <xf numFmtId="37" fontId="44" fillId="0" borderId="0" xfId="12" applyNumberFormat="1" applyFont="1" applyAlignment="1">
      <alignment horizontal="left"/>
    </xf>
    <xf numFmtId="37" fontId="27" fillId="0" borderId="0" xfId="12" applyNumberFormat="1" applyFont="1" applyBorder="1"/>
    <xf numFmtId="37" fontId="41" fillId="0" borderId="0" xfId="12" applyNumberFormat="1" applyFont="1"/>
    <xf numFmtId="37" fontId="27" fillId="0" borderId="0" xfId="12" applyNumberFormat="1" applyFont="1"/>
    <xf numFmtId="0" fontId="27" fillId="0" borderId="0" xfId="0" applyFont="1" applyAlignment="1">
      <alignment horizontal="center"/>
    </xf>
    <xf numFmtId="176" fontId="27" fillId="0" borderId="0" xfId="2" applyNumberFormat="1" applyFont="1"/>
    <xf numFmtId="176" fontId="27" fillId="0" borderId="0" xfId="2" applyNumberFormat="1" applyFont="1" applyBorder="1"/>
    <xf numFmtId="176" fontId="27" fillId="0" borderId="0" xfId="0" applyNumberFormat="1" applyFont="1" applyBorder="1"/>
    <xf numFmtId="5" fontId="27" fillId="0" borderId="0" xfId="0" applyNumberFormat="1" applyFont="1"/>
    <xf numFmtId="10" fontId="41" fillId="0" borderId="0" xfId="14" applyNumberFormat="1" applyFont="1" applyFill="1" applyBorder="1" applyAlignment="1">
      <alignment horizontal="center"/>
    </xf>
    <xf numFmtId="0" fontId="44" fillId="0" borderId="0" xfId="0" applyFont="1" applyAlignment="1">
      <alignment horizontal="left"/>
    </xf>
    <xf numFmtId="5" fontId="27" fillId="0" borderId="0" xfId="0" applyNumberFormat="1" applyFont="1" applyBorder="1"/>
    <xf numFmtId="10" fontId="27" fillId="0" borderId="10" xfId="14" applyNumberFormat="1" applyFont="1" applyBorder="1"/>
    <xf numFmtId="168" fontId="27" fillId="0" borderId="0" xfId="14" applyNumberFormat="1" applyFont="1" applyBorder="1"/>
    <xf numFmtId="10" fontId="27" fillId="0" borderId="0" xfId="14" applyNumberFormat="1" applyFont="1" applyBorder="1"/>
    <xf numFmtId="10" fontId="27" fillId="0" borderId="0" xfId="14" applyNumberFormat="1" applyFont="1"/>
    <xf numFmtId="5" fontId="27" fillId="0" borderId="0" xfId="0" applyNumberFormat="1" applyFont="1" applyFill="1"/>
    <xf numFmtId="5" fontId="27" fillId="0" borderId="0" xfId="0" applyNumberFormat="1" applyFont="1" applyFill="1" applyBorder="1"/>
    <xf numFmtId="169" fontId="27" fillId="0" borderId="0" xfId="1" applyNumberFormat="1" applyFont="1" applyBorder="1"/>
    <xf numFmtId="37" fontId="27" fillId="0" borderId="0" xfId="12" applyNumberFormat="1" applyFont="1" applyFill="1"/>
    <xf numFmtId="0" fontId="42" fillId="0" borderId="0" xfId="0" applyFont="1"/>
    <xf numFmtId="0" fontId="44" fillId="0" borderId="0" xfId="0" applyFont="1"/>
    <xf numFmtId="169" fontId="44" fillId="0" borderId="0" xfId="1" applyNumberFormat="1" applyFont="1" applyBorder="1"/>
    <xf numFmtId="10" fontId="44" fillId="0" borderId="0" xfId="14" applyNumberFormat="1" applyFont="1"/>
    <xf numFmtId="41" fontId="27" fillId="0" borderId="10" xfId="0" applyNumberFormat="1" applyFont="1" applyBorder="1"/>
    <xf numFmtId="5" fontId="27" fillId="0" borderId="10" xfId="0" applyNumberFormat="1" applyFont="1" applyBorder="1"/>
    <xf numFmtId="41" fontId="27" fillId="0" borderId="0" xfId="0" applyNumberFormat="1" applyFont="1" applyBorder="1"/>
    <xf numFmtId="0" fontId="41" fillId="0" borderId="0" xfId="0" applyFont="1" applyFill="1"/>
    <xf numFmtId="37" fontId="41" fillId="2" borderId="0" xfId="12" applyNumberFormat="1" applyFont="1" applyFill="1"/>
    <xf numFmtId="166" fontId="27" fillId="0" borderId="0" xfId="0" applyNumberFormat="1" applyFont="1"/>
    <xf numFmtId="10" fontId="30" fillId="0" borderId="0" xfId="0" applyNumberFormat="1" applyFont="1" applyFill="1"/>
    <xf numFmtId="10" fontId="44" fillId="2" borderId="0" xfId="14" applyNumberFormat="1" applyFont="1" applyFill="1"/>
    <xf numFmtId="10" fontId="27" fillId="0" borderId="0" xfId="0" applyNumberFormat="1" applyFont="1"/>
    <xf numFmtId="0" fontId="42" fillId="0" borderId="0" xfId="0" applyFont="1" applyBorder="1"/>
    <xf numFmtId="167" fontId="27" fillId="0" borderId="0" xfId="0" applyNumberFormat="1" applyFont="1"/>
    <xf numFmtId="167" fontId="27" fillId="0" borderId="0" xfId="0" applyNumberFormat="1" applyFont="1" applyFill="1" applyBorder="1"/>
    <xf numFmtId="41" fontId="27" fillId="0" borderId="0" xfId="0" applyNumberFormat="1" applyFont="1" applyFill="1" applyBorder="1"/>
    <xf numFmtId="0" fontId="42" fillId="0" borderId="0" xfId="0" applyFont="1" applyFill="1" applyBorder="1"/>
    <xf numFmtId="0" fontId="41" fillId="0" borderId="10" xfId="0" applyFont="1" applyBorder="1" applyAlignment="1">
      <alignment horizontal="center" vertical="center" wrapText="1"/>
    </xf>
    <xf numFmtId="0" fontId="41" fillId="0" borderId="0" xfId="0" applyFont="1" applyFill="1" applyBorder="1" applyAlignment="1">
      <alignment horizontal="center" vertical="center" wrapText="1"/>
    </xf>
    <xf numFmtId="0" fontId="45" fillId="0" borderId="0" xfId="0" applyFont="1" applyFill="1" applyBorder="1" applyAlignment="1">
      <alignment horizontal="center"/>
    </xf>
    <xf numFmtId="5" fontId="41" fillId="0" borderId="18" xfId="0" applyNumberFormat="1" applyFont="1" applyFill="1" applyBorder="1"/>
    <xf numFmtId="5" fontId="41" fillId="6" borderId="24" xfId="0" applyNumberFormat="1" applyFont="1" applyFill="1" applyBorder="1"/>
    <xf numFmtId="5" fontId="41" fillId="0" borderId="0" xfId="0" applyNumberFormat="1" applyFont="1" applyFill="1" applyBorder="1"/>
    <xf numFmtId="0" fontId="27" fillId="0" borderId="0" xfId="0" applyFont="1" applyBorder="1" applyAlignment="1">
      <alignment horizontal="center"/>
    </xf>
    <xf numFmtId="169" fontId="27" fillId="0" borderId="0" xfId="1" applyNumberFormat="1" applyFont="1" applyFill="1" applyBorder="1"/>
    <xf numFmtId="0" fontId="41" fillId="0" borderId="0" xfId="0" applyFont="1" applyFill="1" applyBorder="1"/>
    <xf numFmtId="10" fontId="42" fillId="0" borderId="0" xfId="14" applyNumberFormat="1" applyFont="1" applyFill="1" applyBorder="1" applyAlignment="1">
      <alignment horizontal="center"/>
    </xf>
    <xf numFmtId="168" fontId="27" fillId="0" borderId="0" xfId="14" applyNumberFormat="1" applyFont="1" applyFill="1" applyBorder="1"/>
    <xf numFmtId="169" fontId="27" fillId="0" borderId="0" xfId="0" applyNumberFormat="1" applyFont="1" applyFill="1" applyBorder="1"/>
    <xf numFmtId="0" fontId="27" fillId="0" borderId="0" xfId="0" applyFont="1" applyFill="1" applyBorder="1" applyAlignment="1">
      <alignment horizontal="right"/>
    </xf>
    <xf numFmtId="0" fontId="41" fillId="0" borderId="0" xfId="0" applyFont="1" applyFill="1" applyBorder="1" applyAlignment="1">
      <alignment horizontal="left"/>
    </xf>
    <xf numFmtId="10" fontId="41" fillId="0" borderId="16" xfId="14" applyNumberFormat="1" applyFont="1" applyBorder="1"/>
    <xf numFmtId="10" fontId="41" fillId="0" borderId="0" xfId="14" applyNumberFormat="1" applyFont="1" applyFill="1" applyBorder="1"/>
    <xf numFmtId="37" fontId="42" fillId="0" borderId="0" xfId="12" applyNumberFormat="1" applyFont="1" applyFill="1" applyBorder="1"/>
    <xf numFmtId="0" fontId="27" fillId="0" borderId="0" xfId="12" applyFont="1"/>
    <xf numFmtId="0" fontId="27" fillId="0" borderId="0" xfId="12" applyFont="1" applyBorder="1"/>
    <xf numFmtId="0" fontId="27" fillId="0" borderId="0" xfId="12" applyFont="1" applyFill="1" applyBorder="1"/>
    <xf numFmtId="0" fontId="41" fillId="0" borderId="0" xfId="12" quotePrefix="1" applyFont="1" applyFill="1" applyBorder="1" applyAlignment="1">
      <alignment horizontal="right"/>
    </xf>
    <xf numFmtId="0" fontId="27" fillId="0" borderId="0" xfId="0" applyFont="1" applyFill="1" applyBorder="1" applyAlignment="1">
      <alignment horizontal="left"/>
    </xf>
    <xf numFmtId="0" fontId="27" fillId="0" borderId="0" xfId="0" applyFont="1" applyFill="1"/>
    <xf numFmtId="5" fontId="27" fillId="0" borderId="0" xfId="14" applyNumberFormat="1" applyFont="1" applyFill="1" applyBorder="1"/>
    <xf numFmtId="10" fontId="41" fillId="0" borderId="16" xfId="14" applyNumberFormat="1" applyFont="1" applyFill="1" applyBorder="1"/>
    <xf numFmtId="10" fontId="41" fillId="0" borderId="0" xfId="14" applyNumberFormat="1" applyFont="1" applyBorder="1"/>
    <xf numFmtId="5" fontId="27" fillId="0" borderId="0" xfId="12" applyNumberFormat="1" applyFont="1" applyBorder="1"/>
    <xf numFmtId="172" fontId="27" fillId="0" borderId="0" xfId="0" applyNumberFormat="1" applyFont="1" applyFill="1" applyBorder="1"/>
    <xf numFmtId="176" fontId="27" fillId="0" borderId="0" xfId="0" applyNumberFormat="1" applyFont="1" applyFill="1" applyBorder="1"/>
    <xf numFmtId="3" fontId="27" fillId="0" borderId="0" xfId="11" applyNumberFormat="1" applyFont="1" applyFill="1" applyBorder="1" applyAlignment="1">
      <alignment horizontal="left"/>
    </xf>
    <xf numFmtId="10" fontId="27" fillId="0" borderId="0" xfId="0" applyNumberFormat="1" applyFont="1" applyFill="1" applyBorder="1"/>
    <xf numFmtId="1" fontId="27" fillId="0" borderId="0" xfId="0" applyNumberFormat="1" applyFont="1" applyFill="1" applyBorder="1"/>
    <xf numFmtId="0" fontId="27" fillId="0" borderId="0" xfId="12" applyFont="1" applyFill="1"/>
    <xf numFmtId="3" fontId="47" fillId="0" borderId="0" xfId="0" applyNumberFormat="1" applyFont="1" applyFill="1" applyAlignment="1">
      <alignment horizontal="left"/>
    </xf>
    <xf numFmtId="0" fontId="0" fillId="0" borderId="0" xfId="0" applyFill="1"/>
    <xf numFmtId="0" fontId="3" fillId="0" borderId="0" xfId="0" applyFont="1"/>
    <xf numFmtId="0" fontId="8" fillId="0" borderId="0" xfId="12" applyFont="1"/>
    <xf numFmtId="0" fontId="3" fillId="0" borderId="0" xfId="0" applyFont="1" applyFill="1" applyBorder="1" applyAlignment="1">
      <alignment horizontal="center"/>
    </xf>
    <xf numFmtId="0" fontId="3" fillId="8" borderId="0" xfId="0" applyFont="1" applyFill="1" applyBorder="1" applyAlignment="1">
      <alignment horizontal="center"/>
    </xf>
    <xf numFmtId="0" fontId="49" fillId="0" borderId="0" xfId="0" applyFont="1"/>
    <xf numFmtId="37" fontId="3" fillId="0" borderId="0" xfId="23" applyFont="1" applyFill="1"/>
    <xf numFmtId="37" fontId="3" fillId="8" borderId="0" xfId="23" applyFont="1" applyFill="1"/>
    <xf numFmtId="37" fontId="3" fillId="0" borderId="0" xfId="0" applyNumberFormat="1" applyFont="1" applyFill="1" applyBorder="1" applyAlignment="1">
      <alignment horizontal="right"/>
    </xf>
    <xf numFmtId="37" fontId="3" fillId="8" borderId="0" xfId="0" applyNumberFormat="1" applyFont="1" applyFill="1" applyBorder="1" applyAlignment="1">
      <alignment horizontal="right"/>
    </xf>
    <xf numFmtId="0" fontId="3" fillId="0" borderId="0" xfId="0" applyFont="1" applyFill="1"/>
    <xf numFmtId="10" fontId="3" fillId="0" borderId="0" xfId="0" applyNumberFormat="1" applyFont="1" applyFill="1" applyBorder="1" applyAlignment="1">
      <alignment horizontal="right"/>
    </xf>
    <xf numFmtId="10" fontId="3" fillId="8" borderId="0" xfId="0" applyNumberFormat="1" applyFont="1" applyFill="1" applyBorder="1" applyAlignment="1">
      <alignment horizontal="right"/>
    </xf>
    <xf numFmtId="37" fontId="3" fillId="0" borderId="3" xfId="0" applyNumberFormat="1" applyFont="1" applyFill="1" applyBorder="1" applyAlignment="1">
      <alignment horizontal="right"/>
    </xf>
    <xf numFmtId="37" fontId="3" fillId="8" borderId="3" xfId="0" applyNumberFormat="1" applyFont="1" applyFill="1" applyBorder="1" applyAlignment="1">
      <alignment horizontal="right"/>
    </xf>
    <xf numFmtId="0" fontId="3" fillId="0" borderId="0" xfId="0" applyFont="1" applyFill="1" applyBorder="1"/>
    <xf numFmtId="0" fontId="3" fillId="8" borderId="0" xfId="0" applyFont="1" applyFill="1" applyBorder="1"/>
    <xf numFmtId="37" fontId="49" fillId="0" borderId="0" xfId="0" applyNumberFormat="1" applyFont="1" applyFill="1" applyBorder="1" applyAlignment="1">
      <alignment horizontal="right"/>
    </xf>
    <xf numFmtId="37" fontId="49" fillId="8" borderId="0" xfId="0" applyNumberFormat="1" applyFont="1" applyFill="1" applyBorder="1" applyAlignment="1">
      <alignment horizontal="right"/>
    </xf>
    <xf numFmtId="37" fontId="3" fillId="0" borderId="3" xfId="0" applyNumberFormat="1" applyFont="1" applyFill="1" applyBorder="1"/>
    <xf numFmtId="37" fontId="3" fillId="8" borderId="3" xfId="0" applyNumberFormat="1" applyFont="1" applyFill="1" applyBorder="1"/>
    <xf numFmtId="0" fontId="0" fillId="0" borderId="22" xfId="0" applyBorder="1"/>
    <xf numFmtId="10" fontId="3" fillId="0" borderId="16" xfId="14" applyNumberFormat="1" applyFont="1" applyBorder="1"/>
    <xf numFmtId="10" fontId="3" fillId="8" borderId="16" xfId="14" applyNumberFormat="1" applyFont="1" applyFill="1" applyBorder="1"/>
    <xf numFmtId="10" fontId="3" fillId="0" borderId="16" xfId="14" applyNumberFormat="1" applyFont="1" applyFill="1" applyBorder="1"/>
    <xf numFmtId="37" fontId="5" fillId="0" borderId="0" xfId="1" applyNumberFormat="1" applyFont="1" applyBorder="1" applyAlignment="1">
      <alignment horizontal="right" shrinkToFit="1"/>
    </xf>
    <xf numFmtId="3" fontId="5" fillId="0" borderId="0" xfId="0" applyNumberFormat="1" applyFont="1"/>
    <xf numFmtId="0" fontId="50" fillId="0" borderId="0" xfId="0" applyFont="1"/>
    <xf numFmtId="0" fontId="51" fillId="0" borderId="0" xfId="0" applyFont="1"/>
    <xf numFmtId="0" fontId="43" fillId="0" borderId="0" xfId="0" applyFont="1" applyAlignment="1">
      <alignment horizontal="center"/>
    </xf>
    <xf numFmtId="3" fontId="52" fillId="0" borderId="6" xfId="13" applyNumberFormat="1" applyFont="1" applyBorder="1"/>
    <xf numFmtId="0" fontId="53" fillId="0" borderId="6" xfId="12" applyFont="1" applyBorder="1"/>
    <xf numFmtId="3" fontId="54" fillId="0" borderId="6" xfId="13" applyNumberFormat="1" applyFont="1" applyBorder="1" applyAlignment="1">
      <alignment horizontal="center"/>
    </xf>
    <xf numFmtId="41" fontId="54" fillId="0" borderId="6" xfId="12" applyNumberFormat="1" applyFont="1" applyFill="1" applyBorder="1" applyAlignment="1">
      <alignment horizontal="center"/>
    </xf>
    <xf numFmtId="0" fontId="54" fillId="0" borderId="0" xfId="12" applyFont="1" applyAlignment="1">
      <alignment horizontal="center"/>
    </xf>
    <xf numFmtId="0" fontId="54" fillId="0" borderId="1" xfId="12" applyFont="1" applyBorder="1" applyAlignment="1">
      <alignment horizontal="center"/>
    </xf>
    <xf numFmtId="41" fontId="54" fillId="0" borderId="5" xfId="12" applyNumberFormat="1" applyFont="1" applyFill="1" applyBorder="1" applyAlignment="1">
      <alignment horizontal="center"/>
    </xf>
    <xf numFmtId="41" fontId="54" fillId="0" borderId="8" xfId="12" applyNumberFormat="1" applyFont="1" applyFill="1" applyBorder="1" applyAlignment="1">
      <alignment horizontal="center"/>
    </xf>
    <xf numFmtId="2" fontId="54" fillId="0" borderId="0" xfId="4" applyNumberFormat="1" applyFont="1" applyAlignment="1" applyProtection="1">
      <alignment horizontal="center"/>
    </xf>
    <xf numFmtId="41" fontId="53" fillId="0" borderId="0" xfId="12" applyNumberFormat="1" applyFont="1" applyFill="1"/>
    <xf numFmtId="5" fontId="53" fillId="0" borderId="0" xfId="12" applyNumberFormat="1" applyFont="1" applyFill="1"/>
    <xf numFmtId="37" fontId="53" fillId="0" borderId="0" xfId="12" applyNumberFormat="1" applyFont="1" applyFill="1"/>
    <xf numFmtId="37" fontId="53" fillId="0" borderId="10" xfId="12" applyNumberFormat="1" applyFont="1" applyFill="1" applyBorder="1"/>
    <xf numFmtId="37" fontId="53" fillId="0" borderId="0" xfId="12" applyNumberFormat="1" applyFont="1" applyFill="1" applyBorder="1"/>
    <xf numFmtId="5" fontId="53" fillId="0" borderId="13" xfId="12" applyNumberFormat="1" applyFont="1" applyFill="1" applyBorder="1"/>
    <xf numFmtId="5" fontId="53" fillId="0" borderId="0" xfId="12" applyNumberFormat="1" applyFont="1" applyFill="1" applyBorder="1"/>
    <xf numFmtId="41" fontId="53" fillId="0" borderId="3" xfId="12" applyNumberFormat="1" applyFont="1" applyFill="1" applyBorder="1"/>
    <xf numFmtId="41" fontId="53" fillId="0" borderId="0" xfId="12" applyNumberFormat="1" applyFont="1" applyFill="1" applyBorder="1"/>
    <xf numFmtId="41" fontId="53" fillId="0" borderId="10" xfId="12" applyNumberFormat="1" applyFont="1" applyFill="1" applyBorder="1"/>
    <xf numFmtId="41" fontId="53" fillId="0" borderId="13" xfId="12" applyNumberFormat="1" applyFont="1" applyFill="1" applyBorder="1"/>
    <xf numFmtId="10" fontId="53" fillId="0" borderId="0" xfId="14" applyNumberFormat="1" applyFont="1" applyFill="1"/>
    <xf numFmtId="41" fontId="53" fillId="0" borderId="0" xfId="14" applyNumberFormat="1" applyFont="1" applyFill="1"/>
    <xf numFmtId="0" fontId="53" fillId="0" borderId="0" xfId="12" applyFont="1"/>
    <xf numFmtId="168" fontId="53" fillId="0" borderId="0" xfId="14" applyNumberFormat="1" applyFont="1" applyFill="1"/>
    <xf numFmtId="41" fontId="53" fillId="0" borderId="12" xfId="12" applyNumberFormat="1" applyFont="1" applyFill="1" applyBorder="1"/>
    <xf numFmtId="41" fontId="6" fillId="0" borderId="4" xfId="12" applyNumberFormat="1" applyFont="1" applyFill="1" applyBorder="1" applyAlignment="1">
      <alignment horizontal="center"/>
    </xf>
    <xf numFmtId="41" fontId="6" fillId="0" borderId="7" xfId="12" applyNumberFormat="1" applyFont="1" applyFill="1" applyBorder="1" applyAlignment="1">
      <alignment horizontal="center"/>
    </xf>
    <xf numFmtId="41" fontId="6" fillId="0" borderId="11" xfId="12" applyNumberFormat="1" applyFont="1" applyFill="1" applyBorder="1" applyAlignment="1">
      <alignment horizontal="center"/>
    </xf>
    <xf numFmtId="41" fontId="5" fillId="0" borderId="0" xfId="14" applyNumberFormat="1" applyFont="1"/>
    <xf numFmtId="41" fontId="5" fillId="0" borderId="0" xfId="12" applyNumberFormat="1" applyFont="1" applyBorder="1"/>
    <xf numFmtId="41" fontId="6" fillId="0" borderId="4" xfId="12" applyNumberFormat="1" applyFont="1" applyBorder="1" applyAlignment="1">
      <alignment horizontal="center"/>
    </xf>
    <xf numFmtId="41" fontId="6" fillId="0" borderId="7" xfId="12" applyNumberFormat="1" applyFont="1" applyBorder="1" applyAlignment="1">
      <alignment horizontal="center"/>
    </xf>
    <xf numFmtId="41" fontId="6" fillId="0" borderId="11" xfId="12" applyNumberFormat="1" applyFont="1" applyBorder="1" applyAlignment="1">
      <alignment horizontal="center"/>
    </xf>
    <xf numFmtId="3" fontId="6" fillId="0" borderId="0" xfId="13" applyNumberFormat="1" applyFont="1" applyBorder="1" applyAlignment="1">
      <alignment horizontal="center"/>
    </xf>
    <xf numFmtId="41" fontId="55" fillId="0" borderId="0" xfId="12" applyNumberFormat="1" applyFont="1" applyFill="1" applyAlignment="1"/>
    <xf numFmtId="41" fontId="6" fillId="0" borderId="0" xfId="12" applyNumberFormat="1" applyFont="1" applyFill="1" applyBorder="1" applyAlignment="1">
      <alignment horizontal="center" wrapText="1"/>
    </xf>
    <xf numFmtId="41" fontId="6" fillId="0" borderId="0" xfId="12" applyNumberFormat="1" applyFont="1" applyFill="1" applyBorder="1" applyAlignment="1">
      <alignment vertical="center" wrapText="1"/>
    </xf>
    <xf numFmtId="41" fontId="5" fillId="0" borderId="0" xfId="12" applyNumberFormat="1" applyFont="1" applyFill="1" applyAlignment="1">
      <alignment horizontal="center"/>
    </xf>
    <xf numFmtId="41" fontId="6" fillId="0" borderId="1" xfId="10" applyNumberFormat="1" applyFont="1" applyFill="1" applyBorder="1" applyAlignment="1">
      <alignment horizontal="center"/>
    </xf>
    <xf numFmtId="2" fontId="6" fillId="0" borderId="0" xfId="4" applyNumberFormat="1" applyFont="1" applyFill="1" applyBorder="1" applyAlignment="1" applyProtection="1">
      <alignment horizontal="center"/>
    </xf>
    <xf numFmtId="41" fontId="5" fillId="0" borderId="13" xfId="12" applyNumberFormat="1" applyFont="1" applyFill="1" applyBorder="1"/>
    <xf numFmtId="41" fontId="6" fillId="0" borderId="0" xfId="12" applyNumberFormat="1" applyFont="1" applyFill="1" applyBorder="1" applyAlignment="1">
      <alignment horizontal="right"/>
    </xf>
    <xf numFmtId="41" fontId="5" fillId="0" borderId="0" xfId="13" applyNumberFormat="1" applyFont="1" applyFill="1" applyAlignment="1">
      <alignment horizontal="center"/>
    </xf>
    <xf numFmtId="3" fontId="6" fillId="0" borderId="0" xfId="13" applyNumberFormat="1" applyFont="1" applyFill="1" applyBorder="1" applyAlignment="1">
      <alignment horizontal="center"/>
    </xf>
    <xf numFmtId="41" fontId="6" fillId="0" borderId="0" xfId="12" applyNumberFormat="1" applyFont="1" applyFill="1" applyBorder="1" applyAlignment="1">
      <alignment wrapText="1"/>
    </xf>
    <xf numFmtId="3" fontId="6" fillId="0" borderId="10" xfId="13" applyNumberFormat="1" applyFont="1" applyFill="1" applyBorder="1" applyAlignment="1">
      <alignment horizontal="center"/>
    </xf>
    <xf numFmtId="41" fontId="6" fillId="0" borderId="0" xfId="13" applyNumberFormat="1" applyFont="1" applyFill="1" applyAlignment="1">
      <alignment horizontal="center"/>
    </xf>
    <xf numFmtId="41" fontId="6" fillId="0" borderId="1" xfId="13" applyNumberFormat="1" applyFont="1" applyFill="1" applyBorder="1" applyAlignment="1">
      <alignment horizontal="center"/>
    </xf>
    <xf numFmtId="41" fontId="6" fillId="0" borderId="0" xfId="12" applyNumberFormat="1" applyFont="1" applyFill="1" applyBorder="1" applyAlignment="1"/>
    <xf numFmtId="41" fontId="6" fillId="0" borderId="10" xfId="12" applyNumberFormat="1" applyFont="1" applyFill="1" applyBorder="1" applyAlignment="1"/>
    <xf numFmtId="10" fontId="27" fillId="5" borderId="0" xfId="14" applyNumberFormat="1" applyFont="1" applyFill="1"/>
    <xf numFmtId="165" fontId="27" fillId="5" borderId="0" xfId="14" applyNumberFormat="1" applyFont="1" applyFill="1"/>
    <xf numFmtId="41" fontId="6" fillId="0" borderId="0" xfId="12" applyNumberFormat="1" applyFont="1" applyFill="1" applyBorder="1" applyAlignment="1">
      <alignment horizontal="center" vertical="center"/>
    </xf>
    <xf numFmtId="41" fontId="56" fillId="0" borderId="0" xfId="12" applyNumberFormat="1" applyFont="1" applyFill="1" applyAlignment="1">
      <alignment horizontal="center"/>
    </xf>
    <xf numFmtId="3" fontId="56" fillId="0" borderId="0" xfId="13" applyNumberFormat="1" applyFont="1" applyFill="1" applyBorder="1" applyAlignment="1">
      <alignment horizontal="center" vertical="center"/>
    </xf>
    <xf numFmtId="3" fontId="6" fillId="0" borderId="10" xfId="13" applyNumberFormat="1" applyFont="1" applyFill="1" applyBorder="1" applyAlignment="1">
      <alignment vertical="center"/>
    </xf>
    <xf numFmtId="41" fontId="6" fillId="0" borderId="5" xfId="10" applyNumberFormat="1" applyFont="1" applyFill="1" applyBorder="1" applyAlignment="1">
      <alignment horizontal="center"/>
    </xf>
    <xf numFmtId="3" fontId="57" fillId="0" borderId="0" xfId="13" applyNumberFormat="1" applyFont="1" applyBorder="1"/>
    <xf numFmtId="0" fontId="8" fillId="0" borderId="0" xfId="0" applyFont="1" applyAlignment="1">
      <alignment horizontal="center"/>
    </xf>
    <xf numFmtId="0" fontId="10" fillId="0" borderId="0" xfId="0" applyFont="1" applyAlignment="1">
      <alignment horizontal="center"/>
    </xf>
    <xf numFmtId="0" fontId="8" fillId="0" borderId="0" xfId="0" applyFont="1" applyAlignment="1">
      <alignment horizontal="center"/>
    </xf>
    <xf numFmtId="0" fontId="43" fillId="0" borderId="0" xfId="0" applyFont="1"/>
    <xf numFmtId="0" fontId="43" fillId="0" borderId="0" xfId="0" applyFont="1" applyFill="1"/>
    <xf numFmtId="0" fontId="40" fillId="0" borderId="0" xfId="0" applyFont="1" applyFill="1" applyBorder="1"/>
    <xf numFmtId="0" fontId="43" fillId="0" borderId="0" xfId="0" applyFont="1" applyFill="1" applyBorder="1"/>
    <xf numFmtId="0" fontId="58" fillId="0" borderId="0" xfId="0" applyFont="1" applyAlignment="1">
      <alignment horizontal="center"/>
    </xf>
    <xf numFmtId="0" fontId="59" fillId="0" borderId="0" xfId="0" applyFont="1" applyAlignment="1">
      <alignment horizontal="center"/>
    </xf>
    <xf numFmtId="0" fontId="58" fillId="0" borderId="0" xfId="0" applyFont="1"/>
    <xf numFmtId="0" fontId="58" fillId="0" borderId="0" xfId="0" applyFont="1" applyFill="1" applyAlignment="1">
      <alignment horizontal="center"/>
    </xf>
    <xf numFmtId="0" fontId="58" fillId="0" borderId="0" xfId="0" applyFont="1" applyFill="1"/>
    <xf numFmtId="10" fontId="60" fillId="0" borderId="0" xfId="0" applyNumberFormat="1" applyFont="1" applyBorder="1" applyAlignment="1">
      <alignment horizontal="left"/>
    </xf>
    <xf numFmtId="0" fontId="58" fillId="0" borderId="0" xfId="0" applyFont="1" applyAlignment="1">
      <alignment horizontal="left"/>
    </xf>
    <xf numFmtId="0" fontId="10" fillId="0" borderId="0" xfId="0" applyFont="1"/>
    <xf numFmtId="0" fontId="8" fillId="0" borderId="0" xfId="0" applyFont="1" applyAlignment="1">
      <alignment horizontal="center"/>
    </xf>
    <xf numFmtId="41" fontId="6" fillId="0" borderId="5" xfId="13" applyNumberFormat="1" applyFont="1" applyFill="1" applyBorder="1" applyAlignment="1">
      <alignment horizontal="center"/>
    </xf>
    <xf numFmtId="41" fontId="6" fillId="0" borderId="8" xfId="13" applyNumberFormat="1" applyFont="1" applyFill="1" applyBorder="1" applyAlignment="1">
      <alignment horizontal="center"/>
    </xf>
    <xf numFmtId="0" fontId="8" fillId="0" borderId="0" xfId="0" applyFont="1" applyAlignment="1">
      <alignment horizontal="center"/>
    </xf>
    <xf numFmtId="0" fontId="61" fillId="0" borderId="0" xfId="0" applyFont="1"/>
    <xf numFmtId="0" fontId="8" fillId="0" borderId="0" xfId="0" applyFont="1" applyAlignment="1">
      <alignment horizontal="center"/>
    </xf>
    <xf numFmtId="10" fontId="9" fillId="0" borderId="0" xfId="0" applyNumberFormat="1" applyFont="1" applyAlignment="1">
      <alignment horizontal="left"/>
    </xf>
    <xf numFmtId="0" fontId="56" fillId="0" borderId="0" xfId="0" applyFont="1"/>
    <xf numFmtId="41" fontId="8" fillId="0" borderId="16" xfId="2" applyNumberFormat="1" applyFont="1" applyFill="1" applyBorder="1"/>
    <xf numFmtId="41" fontId="6" fillId="0" borderId="1" xfId="12" applyNumberFormat="1" applyFont="1" applyBorder="1" applyAlignment="1">
      <alignment horizontal="center"/>
    </xf>
    <xf numFmtId="41" fontId="6" fillId="0" borderId="5" xfId="12" applyNumberFormat="1" applyFont="1" applyBorder="1" applyAlignment="1">
      <alignment horizontal="center"/>
    </xf>
    <xf numFmtId="41" fontId="6" fillId="0" borderId="8" xfId="12" applyNumberFormat="1" applyFont="1" applyBorder="1" applyAlignment="1">
      <alignment horizontal="center"/>
    </xf>
    <xf numFmtId="5" fontId="5" fillId="0" borderId="0" xfId="10" applyNumberFormat="1" applyFont="1"/>
    <xf numFmtId="5" fontId="6" fillId="0" borderId="0" xfId="12" applyNumberFormat="1" applyFont="1"/>
    <xf numFmtId="41" fontId="6" fillId="0" borderId="10" xfId="12" applyNumberFormat="1" applyFont="1" applyBorder="1"/>
    <xf numFmtId="41" fontId="5" fillId="0" borderId="3" xfId="12" applyNumberFormat="1" applyFont="1" applyBorder="1"/>
    <xf numFmtId="41" fontId="5" fillId="0" borderId="12" xfId="12" applyNumberFormat="1" applyFont="1" applyBorder="1"/>
    <xf numFmtId="41" fontId="5" fillId="0" borderId="13" xfId="12" applyNumberFormat="1" applyFont="1" applyBorder="1"/>
    <xf numFmtId="41" fontId="6" fillId="0" borderId="13" xfId="12" applyNumberFormat="1" applyFont="1" applyBorder="1"/>
    <xf numFmtId="37" fontId="6" fillId="0" borderId="0" xfId="12" applyNumberFormat="1" applyFont="1"/>
    <xf numFmtId="37" fontId="6" fillId="0" borderId="10" xfId="12" applyNumberFormat="1" applyFont="1" applyBorder="1"/>
    <xf numFmtId="5" fontId="6" fillId="0" borderId="13" xfId="12" applyNumberFormat="1" applyFont="1" applyBorder="1"/>
    <xf numFmtId="41" fontId="6" fillId="0" borderId="0" xfId="12" applyNumberFormat="1" applyFont="1" applyAlignment="1">
      <alignment horizontal="right"/>
    </xf>
    <xf numFmtId="41" fontId="6" fillId="0" borderId="0" xfId="12" quotePrefix="1" applyNumberFormat="1" applyFont="1" applyAlignment="1">
      <alignment horizontal="center"/>
    </xf>
    <xf numFmtId="0" fontId="9"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8" fillId="0" borderId="0" xfId="0" quotePrefix="1" applyFont="1" applyAlignment="1">
      <alignment horizontal="left" vertical="top" wrapText="1"/>
    </xf>
    <xf numFmtId="0" fontId="8" fillId="0" borderId="0" xfId="0" applyFont="1" applyAlignment="1">
      <alignment horizontal="left" vertical="top" wrapText="1"/>
    </xf>
    <xf numFmtId="3" fontId="9" fillId="0" borderId="0" xfId="0" applyNumberFormat="1" applyFont="1" applyFill="1" applyAlignment="1">
      <alignment horizontal="center"/>
    </xf>
    <xf numFmtId="3" fontId="41" fillId="0" borderId="0" xfId="0" applyNumberFormat="1" applyFont="1" applyFill="1" applyAlignment="1">
      <alignment horizontal="center"/>
    </xf>
    <xf numFmtId="0" fontId="41" fillId="5" borderId="30" xfId="0" applyFont="1" applyFill="1" applyBorder="1" applyAlignment="1">
      <alignment horizontal="center"/>
    </xf>
    <xf numFmtId="0" fontId="41" fillId="5" borderId="31" xfId="0" applyFont="1" applyFill="1" applyBorder="1" applyAlignment="1">
      <alignment horizontal="center"/>
    </xf>
    <xf numFmtId="0" fontId="41" fillId="5" borderId="32" xfId="0" applyFont="1" applyFill="1" applyBorder="1" applyAlignment="1">
      <alignment horizontal="center"/>
    </xf>
    <xf numFmtId="0" fontId="41" fillId="5" borderId="19" xfId="0" applyFont="1" applyFill="1" applyBorder="1" applyAlignment="1">
      <alignment horizontal="center"/>
    </xf>
    <xf numFmtId="0" fontId="41" fillId="5" borderId="0" xfId="0" applyFont="1" applyFill="1" applyBorder="1" applyAlignment="1">
      <alignment horizontal="center"/>
    </xf>
    <xf numFmtId="0" fontId="41" fillId="5" borderId="20" xfId="0" applyFont="1" applyFill="1" applyBorder="1" applyAlignment="1">
      <alignment horizontal="center"/>
    </xf>
    <xf numFmtId="15" fontId="41" fillId="0" borderId="35" xfId="0" quotePrefix="1" applyNumberFormat="1" applyFont="1" applyFill="1" applyBorder="1" applyAlignment="1">
      <alignment horizontal="center"/>
    </xf>
    <xf numFmtId="0" fontId="41" fillId="0" borderId="10" xfId="0" applyFont="1" applyFill="1" applyBorder="1" applyAlignment="1">
      <alignment horizontal="center"/>
    </xf>
    <xf numFmtId="0" fontId="41" fillId="0" borderId="33" xfId="0" applyFont="1" applyFill="1" applyBorder="1" applyAlignment="1">
      <alignment horizontal="center"/>
    </xf>
    <xf numFmtId="0" fontId="41" fillId="0" borderId="0" xfId="0" applyFont="1" applyAlignment="1">
      <alignment horizontal="center"/>
    </xf>
    <xf numFmtId="167" fontId="9" fillId="0" borderId="0" xfId="0" applyNumberFormat="1" applyFont="1" applyAlignment="1">
      <alignment horizontal="center"/>
    </xf>
    <xf numFmtId="41" fontId="6" fillId="0" borderId="0" xfId="12" applyNumberFormat="1" applyFont="1" applyBorder="1" applyAlignment="1">
      <alignment horizontal="center" vertical="center" wrapText="1"/>
    </xf>
    <xf numFmtId="0" fontId="8" fillId="0" borderId="24" xfId="11" applyFont="1" applyBorder="1" applyAlignment="1">
      <alignment horizontal="center"/>
    </xf>
    <xf numFmtId="0" fontId="8" fillId="0" borderId="25" xfId="11" applyFont="1" applyBorder="1" applyAlignment="1">
      <alignment horizontal="center"/>
    </xf>
    <xf numFmtId="0" fontId="8" fillId="0" borderId="26" xfId="11" applyFont="1" applyBorder="1" applyAlignment="1">
      <alignment horizontal="center"/>
    </xf>
    <xf numFmtId="4" fontId="9" fillId="0" borderId="0" xfId="11" applyNumberFormat="1" applyFont="1" applyBorder="1" applyAlignment="1">
      <alignment horizontal="center"/>
    </xf>
    <xf numFmtId="4" fontId="10" fillId="0" borderId="0" xfId="11" applyNumberFormat="1" applyFont="1" applyBorder="1" applyAlignment="1">
      <alignment horizontal="center"/>
    </xf>
    <xf numFmtId="4" fontId="8" fillId="0" borderId="0" xfId="11" applyNumberFormat="1" applyFont="1" applyBorder="1" applyAlignment="1">
      <alignment horizontal="center"/>
    </xf>
    <xf numFmtId="0" fontId="48" fillId="0" borderId="0" xfId="0" applyFont="1" applyAlignment="1">
      <alignment horizontal="center"/>
    </xf>
  </cellXfs>
  <cellStyles count="24">
    <cellStyle name="Comma" xfId="1" builtinId="3"/>
    <cellStyle name="Comma 2" xfId="18" xr:uid="{00000000-0005-0000-0000-000001000000}"/>
    <cellStyle name="Comma 3" xfId="20" xr:uid="{00000000-0005-0000-0000-000002000000}"/>
    <cellStyle name="Currency" xfId="2" builtinId="4"/>
    <cellStyle name="Currency 2" xfId="3" xr:uid="{00000000-0005-0000-0000-000004000000}"/>
    <cellStyle name="Followed Hyperlink" xfId="4" builtinId="9" customBuiltin="1"/>
    <cellStyle name="Hyperlink" xfId="5" builtinId="8" customBuiltin="1"/>
    <cellStyle name="Manual-Input" xfId="17" xr:uid="{00000000-0005-0000-0000-000007000000}"/>
    <cellStyle name="Normal" xfId="0" builtinId="0"/>
    <cellStyle name="Normal 2" xfId="16" xr:uid="{00000000-0005-0000-0000-000009000000}"/>
    <cellStyle name="Normal 2 10 3 8 2" xfId="22" xr:uid="{00000000-0005-0000-0000-00000A000000}"/>
    <cellStyle name="Normal 2 2" xfId="6" xr:uid="{00000000-0005-0000-0000-00000B000000}"/>
    <cellStyle name="Normal 2 3" xfId="7" xr:uid="{00000000-0005-0000-0000-00000C000000}"/>
    <cellStyle name="Normal 3" xfId="19" xr:uid="{00000000-0005-0000-0000-00000D000000}"/>
    <cellStyle name="Normal 6" xfId="8" xr:uid="{00000000-0005-0000-0000-00000E000000}"/>
    <cellStyle name="Normal_Avista WA ELEC TY2006 Staff Rebuttal 05 capstruc" xfId="23" xr:uid="{00000000-0005-0000-0000-00000F000000}"/>
    <cellStyle name="Normal_DFIT-WaEle_SUM" xfId="9" xr:uid="{00000000-0005-0000-0000-000010000000}"/>
    <cellStyle name="Normal_IDGas6_97" xfId="10" xr:uid="{00000000-0005-0000-0000-000011000000}"/>
    <cellStyle name="Normal_RestateDebtInt1200case" xfId="11" xr:uid="{00000000-0005-0000-0000-000012000000}"/>
    <cellStyle name="Normal_WAElec6_97" xfId="12" xr:uid="{00000000-0005-0000-0000-000013000000}"/>
    <cellStyle name="Normal_WAGas6_97" xfId="13" xr:uid="{00000000-0005-0000-0000-000014000000}"/>
    <cellStyle name="Percent" xfId="14" builtinId="5"/>
    <cellStyle name="Percent 2" xfId="15" xr:uid="{00000000-0005-0000-0000-000016000000}"/>
    <cellStyle name="Percent 3" xfId="21" xr:uid="{00000000-0005-0000-0000-00001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3CC"/>
      <color rgb="FFFFFF66"/>
      <color rgb="FFFFFF99"/>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WP%20CBR/WWP%202017-12%20CBR/12.2017%20CBR%20WA%20Electric%20Mod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12\2012%20WA%20GRC\Adjustment%20Information\Draft-Avista%20Electric%202012%20GRC-WA%20ELECsumm2011P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gg9990\AppData\Local\Temp\Temp1_NEW-Avista-WA-Electric-Decoupling-Workpapers-5-29-2020.zip\Decoupling%20Earnings%20Test%202019%20CBR%20WA%20Electric%20Mode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WWP%20CBR\WWP%202020-12%20CBR\2020%20CBR%20WA%20Natural%20Gas%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no_Cache_XXXXX"/>
      <sheetName val="ADJ DETAIL-INPUT"/>
      <sheetName val="RR SUMMARY"/>
      <sheetName val="CF "/>
      <sheetName val="LEAD SHEETS-DO NOT ENTER"/>
      <sheetName val="ADJ SUMMARY"/>
      <sheetName val="ROO INPUT"/>
      <sheetName val="DEBT CALC"/>
      <sheetName val="Normalized ROE - Elec&amp;Ga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SUMMARY"/>
      <sheetName val="ADJ DETAIL-INPUT"/>
      <sheetName val="RR SUMMARY"/>
      <sheetName val="CF "/>
      <sheetName val="Acerno_Cache_XXXXX"/>
      <sheetName val="LEAD SHEETS-DO NOT ENTER"/>
      <sheetName val="ROO INPUT"/>
      <sheetName val="DEBT CALC"/>
      <sheetName val="Normalized ROE - Elec&amp;Gas"/>
    </sheetNames>
    <sheetDataSet>
      <sheetData sheetId="0"/>
      <sheetData sheetId="1">
        <row r="7">
          <cell r="AC7" t="str">
            <v>Eliminate</v>
          </cell>
          <cell r="AD7" t="str">
            <v>Eliminate</v>
          </cell>
          <cell r="AE7" t="str">
            <v>Decoupling</v>
          </cell>
          <cell r="AF7" t="str">
            <v>Prior Period</v>
          </cell>
        </row>
        <row r="8">
          <cell r="AC8" t="str">
            <v>Weather</v>
          </cell>
          <cell r="AD8" t="str">
            <v>Provision for</v>
          </cell>
          <cell r="AE8" t="str">
            <v>Normalized</v>
          </cell>
          <cell r="AF8" t="str">
            <v>Property Tax</v>
          </cell>
        </row>
        <row r="9">
          <cell r="AC9" t="str">
            <v>Adjustment</v>
          </cell>
          <cell r="AD9" t="str">
            <v>Earnings Test Refund</v>
          </cell>
          <cell r="AE9" t="str">
            <v>Power Cost</v>
          </cell>
          <cell r="AF9" t="str">
            <v>True-Up</v>
          </cell>
        </row>
        <row r="10">
          <cell r="AC10">
            <v>3</v>
          </cell>
          <cell r="AD10">
            <v>3.01</v>
          </cell>
          <cell r="AE10">
            <v>3.02</v>
          </cell>
          <cell r="AF10">
            <v>3.03</v>
          </cell>
        </row>
        <row r="11">
          <cell r="AC11" t="str">
            <v xml:space="preserve"> </v>
          </cell>
          <cell r="AD11" t="str">
            <v xml:space="preserve"> </v>
          </cell>
          <cell r="AE11" t="str">
            <v xml:space="preserve"> </v>
          </cell>
          <cell r="AF11" t="str">
            <v xml:space="preserve"> </v>
          </cell>
        </row>
      </sheetData>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SUMMARY"/>
      <sheetName val="ADJ DETAIL INPUT"/>
      <sheetName val="RR SUMMARY"/>
      <sheetName val="CF"/>
      <sheetName val="Acerno_Cache_XXXXX"/>
      <sheetName val="DEBT CALC"/>
      <sheetName val="ROO INPUT"/>
      <sheetName val="LEAD SHEETS-DO NOT ENTER"/>
    </sheetNames>
    <sheetDataSet>
      <sheetData sheetId="0">
        <row r="27">
          <cell r="D27">
            <v>24794.584751999999</v>
          </cell>
          <cell r="E27">
            <v>414409</v>
          </cell>
        </row>
      </sheetData>
      <sheetData sheetId="1"/>
      <sheetData sheetId="2"/>
      <sheetData sheetId="3"/>
      <sheetData sheetId="4"/>
      <sheetData sheetId="5">
        <row r="36">
          <cell r="G36">
            <v>10733.193099999999</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N51"/>
  <sheetViews>
    <sheetView tabSelected="1" zoomScaleNormal="100" workbookViewId="0">
      <selection activeCell="D33" sqref="D33"/>
    </sheetView>
  </sheetViews>
  <sheetFormatPr defaultColWidth="11.42578125" defaultRowHeight="12.75"/>
  <cols>
    <col min="1" max="1" width="11.42578125" style="1" customWidth="1"/>
    <col min="2" max="2" width="12.140625" style="1" customWidth="1"/>
    <col min="3" max="3" width="41.5703125" style="1" customWidth="1"/>
    <col min="4" max="4" width="9.5703125" style="102" customWidth="1"/>
    <col min="5" max="5" width="10.85546875" style="102" customWidth="1"/>
    <col min="6" max="6" width="6.5703125" style="10" customWidth="1"/>
    <col min="7" max="7" width="8.42578125" style="531" hidden="1" customWidth="1"/>
    <col min="8" max="8" width="11" style="524" hidden="1" customWidth="1"/>
    <col min="9" max="9" width="8.42578125" style="1" hidden="1" customWidth="1"/>
    <col min="10" max="10" width="15.85546875" style="527" customWidth="1"/>
    <col min="11" max="16384" width="11.42578125" style="1"/>
  </cols>
  <sheetData>
    <row r="1" spans="1:14">
      <c r="A1" s="563" t="str">
        <f>'ADJ DETAIL-INPUT'!A2</f>
        <v xml:space="preserve">AVISTA UTILITIES  </v>
      </c>
      <c r="B1" s="563"/>
      <c r="C1" s="563"/>
      <c r="D1" s="563"/>
      <c r="E1" s="563"/>
      <c r="F1" s="563"/>
    </row>
    <row r="2" spans="1:14">
      <c r="A2" s="564" t="s">
        <v>51</v>
      </c>
      <c r="B2" s="564"/>
      <c r="C2" s="564"/>
      <c r="D2" s="564"/>
      <c r="E2" s="564"/>
      <c r="F2" s="564"/>
    </row>
    <row r="3" spans="1:14">
      <c r="A3" s="564" t="s">
        <v>52</v>
      </c>
      <c r="B3" s="564"/>
      <c r="C3" s="564"/>
      <c r="D3" s="564"/>
      <c r="E3" s="564"/>
      <c r="F3" s="564"/>
    </row>
    <row r="4" spans="1:14">
      <c r="A4" s="565" t="str">
        <f>'ADJ DETAIL-INPUT'!A4</f>
        <v>TWELVE MONTHS ENDED DECEMBER 31, 2020</v>
      </c>
      <c r="B4" s="565"/>
      <c r="C4" s="565"/>
      <c r="D4" s="565"/>
      <c r="E4" s="565"/>
      <c r="F4" s="565"/>
    </row>
    <row r="5" spans="1:14" ht="5.25" customHeight="1"/>
    <row r="7" spans="1:14">
      <c r="D7" s="103"/>
      <c r="E7" s="104" t="s">
        <v>52</v>
      </c>
      <c r="F7" s="11"/>
      <c r="G7" s="532" t="s">
        <v>202</v>
      </c>
      <c r="H7" s="525" t="s">
        <v>201</v>
      </c>
      <c r="I7" s="538" t="s">
        <v>528</v>
      </c>
    </row>
    <row r="8" spans="1:14">
      <c r="A8" s="5" t="s">
        <v>53</v>
      </c>
      <c r="B8" s="188" t="s">
        <v>508</v>
      </c>
      <c r="C8" s="11" t="s">
        <v>113</v>
      </c>
      <c r="D8" s="104" t="s">
        <v>55</v>
      </c>
      <c r="E8" s="104" t="s">
        <v>20</v>
      </c>
      <c r="F8" s="11" t="s">
        <v>56</v>
      </c>
      <c r="J8" s="528"/>
      <c r="K8" s="78"/>
      <c r="L8" s="78"/>
      <c r="M8" s="78"/>
    </row>
    <row r="9" spans="1:14">
      <c r="A9" s="90" t="s">
        <v>582</v>
      </c>
      <c r="B9" s="90"/>
      <c r="C9" s="13"/>
      <c r="D9" s="105"/>
      <c r="E9" s="105"/>
      <c r="F9" s="13"/>
      <c r="J9" s="528"/>
      <c r="K9" s="78"/>
      <c r="L9" s="78"/>
      <c r="M9" s="78"/>
    </row>
    <row r="10" spans="1:14">
      <c r="A10" s="100">
        <f>'ADJ DETAIL-INPUT'!E$10</f>
        <v>1</v>
      </c>
      <c r="B10" s="196" t="str">
        <f>'ADJ DETAIL-INPUT'!E$11</f>
        <v>E-ROO</v>
      </c>
      <c r="C10" s="6" t="str">
        <f>TRIM(CONCATENATE('ADJ DETAIL-INPUT'!E$7," ",'ADJ DETAIL-INPUT'!E$8," ",'ADJ DETAIL-INPUT'!E$9))</f>
        <v>Results of Operations</v>
      </c>
      <c r="D10" s="109">
        <f>'ADJ DETAIL-INPUT'!E$57</f>
        <v>113220</v>
      </c>
      <c r="E10" s="109">
        <f>'ADJ DETAIL-INPUT'!E$81</f>
        <v>1765291</v>
      </c>
      <c r="F10" s="94">
        <f>D10/E10</f>
        <v>6.4136734396765177E-2</v>
      </c>
      <c r="H10" s="524" t="s">
        <v>203</v>
      </c>
      <c r="I10" s="524" t="s">
        <v>686</v>
      </c>
      <c r="J10" s="327"/>
      <c r="K10" s="327"/>
      <c r="L10" s="78"/>
      <c r="M10" s="78"/>
    </row>
    <row r="11" spans="1:14" s="9" customFormat="1">
      <c r="A11" s="100">
        <f>'ADJ DETAIL-INPUT'!F$10</f>
        <v>1.01</v>
      </c>
      <c r="B11" s="196" t="str">
        <f>'ADJ DETAIL-INPUT'!F$11</f>
        <v>E-DFIT</v>
      </c>
      <c r="C11" s="6" t="str">
        <f>TRIM(CONCATENATE('ADJ DETAIL-INPUT'!F$7," ",'ADJ DETAIL-INPUT'!F$8," ",'ADJ DETAIL-INPUT'!F$9))</f>
        <v>Deferred FIT Rate Base</v>
      </c>
      <c r="D11" s="51">
        <f>'ADJ DETAIL-INPUT'!F$57</f>
        <v>-2.2463069999999998</v>
      </c>
      <c r="E11" s="51">
        <f>'ADJ DETAIL-INPUT'!F$81</f>
        <v>-413</v>
      </c>
      <c r="F11" s="71"/>
      <c r="G11" s="531"/>
      <c r="H11" s="524" t="s">
        <v>672</v>
      </c>
      <c r="I11" s="524" t="s">
        <v>686</v>
      </c>
      <c r="J11" s="327"/>
      <c r="K11" s="327"/>
      <c r="L11" s="80"/>
      <c r="M11" s="80"/>
    </row>
    <row r="12" spans="1:14" s="9" customFormat="1">
      <c r="A12" s="100">
        <f>'ADJ DETAIL-INPUT'!G$10</f>
        <v>1.02</v>
      </c>
      <c r="B12" s="196" t="str">
        <f>'ADJ DETAIL-INPUT'!G$11</f>
        <v>E-DDC</v>
      </c>
      <c r="C12" s="6" t="str">
        <f>TRIM(CONCATENATE('ADJ DETAIL-INPUT'!G$7," ",'ADJ DETAIL-INPUT'!G$8," ",'ADJ DETAIL-INPUT'!G$9))</f>
        <v>Deferred Debits and Credits</v>
      </c>
      <c r="D12" s="51">
        <f>'ADJ DETAIL-INPUT'!G$57</f>
        <v>-18.96</v>
      </c>
      <c r="E12" s="51">
        <f>'ADJ DETAIL-INPUT'!G$81</f>
        <v>0</v>
      </c>
      <c r="F12" s="71"/>
      <c r="G12" s="531"/>
      <c r="H12" s="526" t="s">
        <v>592</v>
      </c>
      <c r="I12" s="524" t="s">
        <v>201</v>
      </c>
      <c r="J12" s="528"/>
      <c r="K12" s="80"/>
      <c r="L12" s="80"/>
      <c r="M12" s="80"/>
    </row>
    <row r="13" spans="1:14" s="69" customFormat="1">
      <c r="A13" s="100">
        <f>'ADJ DETAIL-INPUT'!H$10</f>
        <v>1.03</v>
      </c>
      <c r="B13" s="196" t="str">
        <f>'ADJ DETAIL-INPUT'!H$11</f>
        <v xml:space="preserve">E-WC </v>
      </c>
      <c r="C13" s="6" t="str">
        <f>TRIM(CONCATENATE('ADJ DETAIL-INPUT'!H$7," ",'ADJ DETAIL-INPUT'!H$8," ",'ADJ DETAIL-INPUT'!H$9))</f>
        <v>Working Capital</v>
      </c>
      <c r="D13" s="51">
        <f>'ADJ DETAIL-INPUT'!H$57</f>
        <v>0</v>
      </c>
      <c r="E13" s="97">
        <f>'ADJ DETAIL-INPUT'!H$81</f>
        <v>0</v>
      </c>
      <c r="F13" s="70"/>
      <c r="G13" s="531"/>
      <c r="H13" s="524" t="s">
        <v>203</v>
      </c>
      <c r="I13" s="524" t="s">
        <v>686</v>
      </c>
      <c r="J13" s="528"/>
      <c r="K13" s="81"/>
      <c r="L13" s="81"/>
      <c r="M13" s="81"/>
    </row>
    <row r="14" spans="1:14" s="69" customFormat="1">
      <c r="A14" s="100">
        <f>'ADJ DETAIL-INPUT'!I$10</f>
        <v>1.04</v>
      </c>
      <c r="B14" s="196" t="str">
        <f>'ADJ DETAIL-INPUT'!I$11</f>
        <v>E-AMI</v>
      </c>
      <c r="C14" s="6" t="str">
        <f>TRIM(CONCATENATE('ADJ DETAIL-INPUT'!I$7," ",'ADJ DETAIL-INPUT'!I$8," ",'ADJ DETAIL-INPUT'!I$9))</f>
        <v>Remove AMI Rate Base</v>
      </c>
      <c r="D14" s="51">
        <f>'ADJ DETAIL-INPUT'!I$57</f>
        <v>-347.55753899999996</v>
      </c>
      <c r="E14" s="97">
        <f>'ADJ DETAIL-INPUT'!I$81</f>
        <v>-63901</v>
      </c>
      <c r="F14" s="70"/>
      <c r="G14" s="531"/>
      <c r="H14" s="524" t="s">
        <v>203</v>
      </c>
      <c r="I14" s="524" t="s">
        <v>686</v>
      </c>
      <c r="J14" s="528"/>
      <c r="K14" s="81"/>
      <c r="L14" s="81"/>
      <c r="M14" s="81"/>
    </row>
    <row r="15" spans="1:14" s="8" customFormat="1">
      <c r="A15" s="100">
        <f>'ADJ DETAIL-INPUT'!J$10</f>
        <v>2.0099999999999998</v>
      </c>
      <c r="B15" s="196" t="str">
        <f>'ADJ DETAIL-INPUT'!J$11</f>
        <v>E-EBO</v>
      </c>
      <c r="C15" s="6" t="str">
        <f>TRIM(CONCATENATE('ADJ DETAIL-INPUT'!J$7," ",'ADJ DETAIL-INPUT'!J$8," ",'ADJ DETAIL-INPUT'!J$9))</f>
        <v>Eliminate B &amp; O Taxes</v>
      </c>
      <c r="D15" s="51">
        <f>'ADJ DETAIL-INPUT'!J$57</f>
        <v>-29.23</v>
      </c>
      <c r="E15" s="51">
        <f>'ADJ DETAIL-INPUT'!J$81</f>
        <v>0</v>
      </c>
      <c r="F15" s="10"/>
      <c r="G15" s="531"/>
      <c r="H15" s="524" t="s">
        <v>674</v>
      </c>
      <c r="I15" s="524" t="s">
        <v>686</v>
      </c>
      <c r="J15" s="527"/>
    </row>
    <row r="16" spans="1:14" s="8" customFormat="1">
      <c r="A16" s="100">
        <f>'ADJ DETAIL-INPUT'!K$10</f>
        <v>2.0199999999999996</v>
      </c>
      <c r="B16" s="196" t="str">
        <f>'ADJ DETAIL-INPUT'!K$11</f>
        <v>E-RPT</v>
      </c>
      <c r="C16" s="6" t="str">
        <f>TRIM(CONCATENATE('ADJ DETAIL-INPUT'!K$7," ",'ADJ DETAIL-INPUT'!K$8," ",'ADJ DETAIL-INPUT'!K$9))</f>
        <v>Restate Property Tax</v>
      </c>
      <c r="D16" s="51">
        <f>'ADJ DETAIL-INPUT'!K$57</f>
        <v>-454.25</v>
      </c>
      <c r="E16" s="51">
        <f>'ADJ DETAIL-INPUT'!K$81</f>
        <v>0</v>
      </c>
      <c r="F16" s="10"/>
      <c r="G16" s="531"/>
      <c r="H16" s="542" t="s">
        <v>672</v>
      </c>
      <c r="I16" s="524" t="s">
        <v>201</v>
      </c>
      <c r="J16" s="528"/>
      <c r="K16" s="86"/>
      <c r="L16" s="86"/>
      <c r="M16" s="86"/>
      <c r="N16" s="86"/>
    </row>
    <row r="17" spans="1:10" s="8" customFormat="1">
      <c r="A17" s="100">
        <f>'ADJ DETAIL-INPUT'!L$10</f>
        <v>2.0299999999999994</v>
      </c>
      <c r="B17" s="196" t="str">
        <f>'ADJ DETAIL-INPUT'!L$11</f>
        <v>E-UE</v>
      </c>
      <c r="C17" s="6" t="str">
        <f>TRIM(CONCATENATE('ADJ DETAIL-INPUT'!L$7," ",'ADJ DETAIL-INPUT'!L$8," ",'ADJ DETAIL-INPUT'!L$9))</f>
        <v>Uncollect. Expense</v>
      </c>
      <c r="D17" s="51">
        <f>'ADJ DETAIL-INPUT'!L$57</f>
        <v>526.14</v>
      </c>
      <c r="E17" s="51">
        <f>'ADJ DETAIL-INPUT'!L$81</f>
        <v>0</v>
      </c>
      <c r="F17" s="10"/>
      <c r="G17" s="531"/>
      <c r="H17" s="524" t="s">
        <v>672</v>
      </c>
      <c r="I17" s="524" t="s">
        <v>201</v>
      </c>
      <c r="J17" s="528"/>
    </row>
    <row r="18" spans="1:10" s="8" customFormat="1">
      <c r="A18" s="100">
        <f>'ADJ DETAIL-INPUT'!M$10</f>
        <v>2.0399999999999991</v>
      </c>
      <c r="B18" s="196" t="str">
        <f>'ADJ DETAIL-INPUT'!M$11</f>
        <v>E-RE</v>
      </c>
      <c r="C18" s="6" t="str">
        <f>TRIM(CONCATENATE('ADJ DETAIL-INPUT'!M$7," ",'ADJ DETAIL-INPUT'!M$8," ",'ADJ DETAIL-INPUT'!M$9))</f>
        <v>Regulatory Expense</v>
      </c>
      <c r="D18" s="51">
        <f>'ADJ DETAIL-INPUT'!M$57</f>
        <v>229.89</v>
      </c>
      <c r="E18" s="51">
        <f>'ADJ DETAIL-INPUT'!M$81</f>
        <v>0</v>
      </c>
      <c r="F18" s="10"/>
      <c r="G18" s="531"/>
      <c r="H18" s="524" t="s">
        <v>592</v>
      </c>
      <c r="I18" s="524" t="s">
        <v>686</v>
      </c>
      <c r="J18" s="527"/>
    </row>
    <row r="19" spans="1:10" s="8" customFormat="1">
      <c r="A19" s="100">
        <f>'ADJ DETAIL-INPUT'!N$10</f>
        <v>2.0499999999999989</v>
      </c>
      <c r="B19" s="196" t="str">
        <f>'ADJ DETAIL-INPUT'!N$11</f>
        <v>E-ID</v>
      </c>
      <c r="C19" s="6" t="str">
        <f>TRIM(CONCATENATE('ADJ DETAIL-INPUT'!N$7," ",'ADJ DETAIL-INPUT'!N$8," ",'ADJ DETAIL-INPUT'!N$9))</f>
        <v>Injuries and Damages</v>
      </c>
      <c r="D19" s="51">
        <f>'ADJ DETAIL-INPUT'!N$57</f>
        <v>50.56</v>
      </c>
      <c r="E19" s="51">
        <f>'ADJ DETAIL-INPUT'!N$81</f>
        <v>0</v>
      </c>
      <c r="F19" s="10"/>
      <c r="G19" s="531"/>
      <c r="H19" s="524" t="s">
        <v>592</v>
      </c>
      <c r="I19" s="524" t="s">
        <v>686</v>
      </c>
      <c r="J19" s="527"/>
    </row>
    <row r="20" spans="1:10" s="69" customFormat="1">
      <c r="A20" s="100">
        <f>'ADJ DETAIL-INPUT'!O$10</f>
        <v>2.0599999999999987</v>
      </c>
      <c r="B20" s="196" t="str">
        <f>'ADJ DETAIL-INPUT'!O$11</f>
        <v xml:space="preserve">E-FIT </v>
      </c>
      <c r="C20" s="6" t="str">
        <f>TRIM(CONCATENATE('ADJ DETAIL-INPUT'!O$7," ",'ADJ DETAIL-INPUT'!O$8," ",'ADJ DETAIL-INPUT'!O$9))</f>
        <v>FIT/DFIT/ ITC Expense</v>
      </c>
      <c r="D20" s="97">
        <f>'ADJ DETAIL-INPUT'!O$57</f>
        <v>0</v>
      </c>
      <c r="E20" s="51">
        <f>'ADJ DETAIL-INPUT'!O$81</f>
        <v>0</v>
      </c>
      <c r="F20" s="70"/>
      <c r="G20" s="531"/>
      <c r="H20" s="539" t="s">
        <v>672</v>
      </c>
      <c r="I20" s="524" t="s">
        <v>687</v>
      </c>
      <c r="J20" s="527"/>
    </row>
    <row r="21" spans="1:10">
      <c r="A21" s="100">
        <f>'ADJ DETAIL-INPUT'!P$10</f>
        <v>2.0699999999999985</v>
      </c>
      <c r="B21" s="196" t="str">
        <f>'ADJ DETAIL-INPUT'!P$11</f>
        <v>E-OSC</v>
      </c>
      <c r="C21" s="6" t="str">
        <f>TRIM(CONCATENATE('ADJ DETAIL-INPUT'!P$7," ",'ADJ DETAIL-INPUT'!P$8," ",'ADJ DETAIL-INPUT'!P$9))</f>
        <v>Office Space Charges to Non-Utility</v>
      </c>
      <c r="D21" s="51">
        <f>'ADJ DETAIL-INPUT'!P$57</f>
        <v>22.91</v>
      </c>
      <c r="E21" s="51">
        <f>'ADJ DETAIL-INPUT'!P$81</f>
        <v>0</v>
      </c>
      <c r="H21" s="524" t="s">
        <v>592</v>
      </c>
      <c r="I21" s="524" t="s">
        <v>201</v>
      </c>
      <c r="J21" s="528"/>
    </row>
    <row r="22" spans="1:10" s="69" customFormat="1">
      <c r="A22" s="100">
        <f>'ADJ DETAIL-INPUT'!Q$10</f>
        <v>2.0799999999999983</v>
      </c>
      <c r="B22" s="196" t="str">
        <f>'ADJ DETAIL-INPUT'!Q$11</f>
        <v>E-RET</v>
      </c>
      <c r="C22" s="6" t="str">
        <f>TRIM(CONCATENATE('ADJ DETAIL-INPUT'!Q$7," ",'ADJ DETAIL-INPUT'!Q$8," ",'ADJ DETAIL-INPUT'!Q$9))</f>
        <v>Restate Excise Taxes</v>
      </c>
      <c r="D22" s="51">
        <f>'ADJ DETAIL-INPUT'!Q$57</f>
        <v>45.03</v>
      </c>
      <c r="E22" s="51">
        <f>'ADJ DETAIL-INPUT'!Q$81</f>
        <v>0</v>
      </c>
      <c r="F22" s="71"/>
      <c r="G22" s="533"/>
      <c r="H22" s="524" t="s">
        <v>672</v>
      </c>
      <c r="I22" s="524" t="s">
        <v>687</v>
      </c>
      <c r="J22" s="527"/>
    </row>
    <row r="23" spans="1:10" s="69" customFormat="1">
      <c r="A23" s="100">
        <f>'ADJ DETAIL-INPUT'!R$10</f>
        <v>2.0899999999999981</v>
      </c>
      <c r="B23" s="196" t="str">
        <f>'ADJ DETAIL-INPUT'!R$11</f>
        <v>E-NGL</v>
      </c>
      <c r="C23" s="6" t="str">
        <f>TRIM(CONCATENATE('ADJ DETAIL-INPUT'!R$7," ",'ADJ DETAIL-INPUT'!R$8," ",'ADJ DETAIL-INPUT'!R$9))</f>
        <v>Net Gains &amp; Losses</v>
      </c>
      <c r="D23" s="51">
        <f>'ADJ DETAIL-INPUT'!R$57</f>
        <v>66.36</v>
      </c>
      <c r="E23" s="51">
        <f>'ADJ DETAIL-INPUT'!R$81</f>
        <v>0</v>
      </c>
      <c r="F23" s="71"/>
      <c r="G23" s="531"/>
      <c r="H23" s="524" t="s">
        <v>592</v>
      </c>
      <c r="I23" s="524" t="s">
        <v>686</v>
      </c>
      <c r="J23" s="527"/>
    </row>
    <row r="24" spans="1:10">
      <c r="A24" s="100">
        <f>'ADJ DETAIL-INPUT'!S$10</f>
        <v>2.0999999999999979</v>
      </c>
      <c r="B24" s="196" t="str">
        <f>'ADJ DETAIL-INPUT'!S$11</f>
        <v>E-WN</v>
      </c>
      <c r="C24" s="6" t="str">
        <f>TRIM(CONCATENATE('ADJ DETAIL-INPUT'!S$7," ",'ADJ DETAIL-INPUT'!S$8," ",'ADJ DETAIL-INPUT'!S$9))</f>
        <v>Weather Normalization</v>
      </c>
      <c r="D24" s="51">
        <f>'ADJ DETAIL-INPUT'!S$57</f>
        <v>494.53999999999996</v>
      </c>
      <c r="E24" s="51">
        <f>'ADJ DETAIL-INPUT'!S$81</f>
        <v>0</v>
      </c>
      <c r="F24" s="12"/>
      <c r="H24" s="524" t="s">
        <v>592</v>
      </c>
      <c r="I24" s="524" t="s">
        <v>687</v>
      </c>
    </row>
    <row r="25" spans="1:10" s="69" customFormat="1">
      <c r="A25" s="100">
        <f>'ADJ DETAIL-INPUT'!T$10</f>
        <v>2.1099999999999977</v>
      </c>
      <c r="B25" s="196" t="str">
        <f>'ADJ DETAIL-INPUT'!T$11</f>
        <v>E-EAS</v>
      </c>
      <c r="C25" s="6" t="str">
        <f>TRIM(CONCATENATE('ADJ DETAIL-INPUT'!T$7," ",'ADJ DETAIL-INPUT'!T$8," ",'ADJ DETAIL-INPUT'!T$9))</f>
        <v>Eliminate Adder Schedules</v>
      </c>
      <c r="D25" s="97">
        <f>'ADJ DETAIL-INPUT'!T$57</f>
        <v>0</v>
      </c>
      <c r="E25" s="51">
        <f>'ADJ DETAIL-INPUT'!U$81</f>
        <v>0</v>
      </c>
      <c r="F25" s="70"/>
      <c r="G25" s="531"/>
      <c r="H25" s="524" t="s">
        <v>674</v>
      </c>
      <c r="I25" s="524" t="s">
        <v>687</v>
      </c>
      <c r="J25" s="527"/>
    </row>
    <row r="26" spans="1:10" s="69" customFormat="1">
      <c r="A26" s="100">
        <f>'ADJ DETAIL-INPUT'!U$10</f>
        <v>2.1199999999999974</v>
      </c>
      <c r="B26" s="196" t="str">
        <f>'ADJ DETAIL-INPUT'!U$11</f>
        <v>E-MR</v>
      </c>
      <c r="C26" s="6" t="str">
        <f>TRIM(CONCATENATE('ADJ DETAIL-INPUT'!U$7," ",'ADJ DETAIL-INPUT'!U$8," ",'ADJ DETAIL-INPUT'!U$9))</f>
        <v>Misc. Restating Non-Util / Non- Recurring Expenses</v>
      </c>
      <c r="D26" s="97">
        <f>'ADJ DETAIL-INPUT'!U$57</f>
        <v>1105.21</v>
      </c>
      <c r="E26" s="51">
        <f>'ADJ DETAIL-INPUT'!U$81</f>
        <v>0</v>
      </c>
      <c r="F26" s="70"/>
      <c r="G26" s="531"/>
      <c r="H26" s="526" t="s">
        <v>592</v>
      </c>
      <c r="I26" s="524" t="s">
        <v>687</v>
      </c>
      <c r="J26" s="527"/>
    </row>
    <row r="27" spans="1:10" s="8" customFormat="1">
      <c r="A27" s="100">
        <f>'ADJ DETAIL-INPUT'!V$10</f>
        <v>2.1299999999999972</v>
      </c>
      <c r="B27" s="196" t="str">
        <f>'ADJ DETAIL-INPUT'!V$11</f>
        <v>E-RI</v>
      </c>
      <c r="C27" s="6" t="str">
        <f>TRIM(CONCATENATE('ADJ DETAIL-INPUT'!V$7," ",'ADJ DETAIL-INPUT'!V$8," ",'ADJ DETAIL-INPUT'!V$9))</f>
        <v>Restating Incentives</v>
      </c>
      <c r="D27" s="51">
        <f>'ADJ DETAIL-INPUT'!V$57</f>
        <v>-1305.8699999999999</v>
      </c>
      <c r="E27" s="51">
        <f>'ADJ DETAIL-INPUT'!V$81</f>
        <v>0</v>
      </c>
      <c r="F27" s="10"/>
      <c r="G27" s="533"/>
      <c r="H27" s="524" t="s">
        <v>673</v>
      </c>
      <c r="I27" s="524" t="s">
        <v>686</v>
      </c>
      <c r="J27" s="527"/>
    </row>
    <row r="28" spans="1:10" s="81" customFormat="1">
      <c r="A28" s="101">
        <f>'ADJ DETAIL-INPUT'!W$10</f>
        <v>2.139999999999997</v>
      </c>
      <c r="B28" s="196" t="str">
        <f>'ADJ DETAIL-INPUT'!W$11</f>
        <v>E-RDI</v>
      </c>
      <c r="C28" s="92" t="str">
        <f>TRIM(CONCATENATE('ADJ DETAIL-INPUT'!W$7," ",'ADJ DETAIL-INPUT'!W$8," ",'ADJ DETAIL-INPUT'!W$9))</f>
        <v>Restate Debt Interest</v>
      </c>
      <c r="D28" s="87">
        <f>'ADJ DETAIL-INPUT'!W$57</f>
        <v>-234</v>
      </c>
      <c r="E28" s="87">
        <f>'ADJ DETAIL-INPUT'!W$81</f>
        <v>0</v>
      </c>
      <c r="F28" s="82"/>
      <c r="G28" s="534"/>
      <c r="H28" s="317" t="s">
        <v>203</v>
      </c>
      <c r="I28" s="524" t="s">
        <v>686</v>
      </c>
      <c r="J28" s="465"/>
    </row>
    <row r="29" spans="1:10" s="8" customFormat="1">
      <c r="A29" s="100">
        <f>'ADJ DETAIL-INPUT'!X$10</f>
        <v>2.1499999999999968</v>
      </c>
      <c r="B29" s="196" t="str">
        <f>'ADJ DETAIL-INPUT'!X$11</f>
        <v>E-EWPC</v>
      </c>
      <c r="C29" s="6" t="str">
        <f>TRIM(CONCATENATE('ADJ DETAIL-INPUT'!X$7," ",'ADJ DETAIL-INPUT'!X$8," ",'ADJ DETAIL-INPUT'!X$9))</f>
        <v>Eliminate WA Power Cost Defer</v>
      </c>
      <c r="D29" s="51">
        <f>'ADJ DETAIL-INPUT'!X$57</f>
        <v>10166</v>
      </c>
      <c r="E29" s="51">
        <f>'ADJ DETAIL-INPUT'!X$81</f>
        <v>0</v>
      </c>
      <c r="G29" s="533"/>
      <c r="H29" s="524" t="s">
        <v>668</v>
      </c>
      <c r="I29" s="524" t="s">
        <v>686</v>
      </c>
      <c r="J29" s="527"/>
    </row>
    <row r="30" spans="1:10" s="8" customFormat="1">
      <c r="A30" s="100">
        <f>'ADJ DETAIL-INPUT'!Y$10</f>
        <v>2.1599999999999966</v>
      </c>
      <c r="B30" s="196" t="str">
        <f>'ADJ DETAIL-INPUT'!Y$11</f>
        <v>E-NPS</v>
      </c>
      <c r="C30" s="6" t="str">
        <f>TRIM(CONCATENATE('ADJ DETAIL-INPUT'!Y$7," ",'ADJ DETAIL-INPUT'!Y$8," ",'ADJ DETAIL-INPUT'!Y$9))</f>
        <v>Nez Perce Settlement Adjustment</v>
      </c>
      <c r="D30" s="51">
        <f>'ADJ DETAIL-INPUT'!Y$57</f>
        <v>4.74</v>
      </c>
      <c r="E30" s="51">
        <f>'ADJ DETAIL-INPUT'!Y$81</f>
        <v>0</v>
      </c>
      <c r="F30" s="10"/>
      <c r="G30" s="531"/>
      <c r="H30" s="524" t="s">
        <v>592</v>
      </c>
      <c r="I30" s="524" t="s">
        <v>686</v>
      </c>
      <c r="J30" s="527"/>
    </row>
    <row r="31" spans="1:10" s="78" customFormat="1">
      <c r="A31" s="227">
        <f>'ADJ DETAIL-INPUT'!Z$10</f>
        <v>2.1699999999999964</v>
      </c>
      <c r="B31" s="206" t="str">
        <f>'ADJ DETAIL-INPUT'!Z$11</f>
        <v>E-PMM</v>
      </c>
      <c r="C31" s="207" t="str">
        <f>TRIM(CONCATENATE('ADJ DETAIL-INPUT'!Z$7," ",'ADJ DETAIL-INPUT'!Z$8," ",'ADJ DETAIL-INPUT'!Z$9))</f>
        <v>Normalize CS2/Colstrip Major Maint</v>
      </c>
      <c r="D31" s="51">
        <f>'ADJ DETAIL-INPUT'!Z$57</f>
        <v>750.5</v>
      </c>
      <c r="E31" s="249">
        <f>'ADJ DETAIL-INPUT'!Z$81</f>
        <v>0</v>
      </c>
      <c r="F31" s="228"/>
      <c r="G31" s="531"/>
      <c r="H31" s="524" t="s">
        <v>675</v>
      </c>
      <c r="I31" s="524" t="s">
        <v>686</v>
      </c>
      <c r="J31" s="529"/>
    </row>
    <row r="32" spans="1:10" s="69" customFormat="1">
      <c r="A32" s="101">
        <f>'ADJ DETAIL-INPUT'!AA$10</f>
        <v>2.1799999999999962</v>
      </c>
      <c r="B32" s="196" t="str">
        <f>'ADJ DETAIL-INPUT'!AA$11</f>
        <v>E-APS</v>
      </c>
      <c r="C32" s="92" t="str">
        <f>TRIM(CONCATENATE('ADJ DETAIL-INPUT'!AA$7," ",'ADJ DETAIL-INPUT'!AA$8," ",'ADJ DETAIL-INPUT'!AA$9))</f>
        <v>Authorized Power Supply</v>
      </c>
      <c r="D32" s="249">
        <f>'ADJ DETAIL-INPUT'!AA$57</f>
        <v>-15846.61</v>
      </c>
      <c r="E32" s="249">
        <f>'ADJ DETAIL-INPUT'!AA$81</f>
        <v>0</v>
      </c>
      <c r="F32" s="10"/>
      <c r="G32" s="533"/>
      <c r="H32" s="524" t="s">
        <v>668</v>
      </c>
      <c r="I32" s="524" t="s">
        <v>686</v>
      </c>
      <c r="J32" s="527"/>
    </row>
    <row r="33" spans="1:10" s="57" customFormat="1" ht="3.75" customHeight="1">
      <c r="A33" s="93"/>
      <c r="B33" s="93"/>
      <c r="C33" s="79"/>
      <c r="D33" s="211"/>
      <c r="E33" s="211"/>
      <c r="F33" s="83"/>
      <c r="G33" s="533"/>
      <c r="H33" s="524"/>
      <c r="I33" s="1"/>
      <c r="J33" s="527"/>
    </row>
    <row r="34" spans="1:10" ht="13.5" thickBot="1">
      <c r="A34" s="7"/>
      <c r="B34" s="7"/>
      <c r="C34" s="78" t="s">
        <v>57</v>
      </c>
      <c r="D34" s="212">
        <f>SUM(D10:D33)</f>
        <v>108443.15615400001</v>
      </c>
      <c r="E34" s="212">
        <f>SUM(E10:E33)</f>
        <v>1700977</v>
      </c>
      <c r="F34" s="89">
        <f>D34/E34</f>
        <v>6.375345237119609E-2</v>
      </c>
    </row>
    <row r="35" spans="1:10" ht="13.5" thickTop="1">
      <c r="A35" s="100">
        <f>'[3]ADJ DETAIL-INPUT'!AC$10</f>
        <v>3</v>
      </c>
      <c r="B35" s="196" t="str">
        <f>'[3]ADJ DETAIL-INPUT'!AC$11</f>
        <v xml:space="preserve"> </v>
      </c>
      <c r="C35" s="6" t="str">
        <f>TRIM(CONCATENATE('[3]ADJ DETAIL-INPUT'!AC$7," ",'[3]ADJ DETAIL-INPUT'!AC$8," ",'[3]ADJ DETAIL-INPUT'!AC$9))</f>
        <v>Eliminate Weather Adjustment</v>
      </c>
      <c r="D35" s="249">
        <f>'ADJ DETAIL-INPUT'!AC$57</f>
        <v>-494.53999999999996</v>
      </c>
      <c r="E35" s="249">
        <f>'ADJ DETAIL-INPUT'!AC$81</f>
        <v>0</v>
      </c>
      <c r="F35" s="545"/>
      <c r="H35" s="544"/>
    </row>
    <row r="36" spans="1:10">
      <c r="A36" s="100">
        <f>'[3]ADJ DETAIL-INPUT'!AD$10</f>
        <v>3.01</v>
      </c>
      <c r="B36" s="196" t="str">
        <f>'[3]ADJ DETAIL-INPUT'!AD$11</f>
        <v xml:space="preserve"> </v>
      </c>
      <c r="C36" s="6" t="str">
        <f>TRIM(CONCATENATE('[3]ADJ DETAIL-INPUT'!AD$7," ",'[3]ADJ DETAIL-INPUT'!AD$8," ",'[3]ADJ DETAIL-INPUT'!AD$9))</f>
        <v>Eliminate Provision for Earnings Test Refund</v>
      </c>
      <c r="D36" s="249">
        <f>'ADJ DETAIL-INPUT'!AD$57</f>
        <v>0</v>
      </c>
      <c r="E36" s="249">
        <f>'ADJ DETAIL-INPUT'!AD$81</f>
        <v>0</v>
      </c>
      <c r="F36" s="545"/>
      <c r="H36" s="544"/>
    </row>
    <row r="37" spans="1:10">
      <c r="A37" s="100">
        <f>'[3]ADJ DETAIL-INPUT'!AE$10</f>
        <v>3.02</v>
      </c>
      <c r="B37" s="196" t="str">
        <f>'[3]ADJ DETAIL-INPUT'!AE$11</f>
        <v xml:space="preserve"> </v>
      </c>
      <c r="C37" s="6" t="str">
        <f>TRIM(CONCATENATE('[3]ADJ DETAIL-INPUT'!AE$7," ",'[3]ADJ DETAIL-INPUT'!AE$8," ",'[3]ADJ DETAIL-INPUT'!AE$9))</f>
        <v>Decoupling Normalized Power Cost</v>
      </c>
      <c r="D37" s="249">
        <f>'ADJ DETAIL-INPUT'!AE$57</f>
        <v>247.26999999999998</v>
      </c>
      <c r="E37" s="249">
        <f>'ADJ DETAIL-INPUT'!AE$81</f>
        <v>0</v>
      </c>
      <c r="F37" s="545"/>
      <c r="H37" s="544"/>
    </row>
    <row r="38" spans="1:10">
      <c r="A38" s="100">
        <f>'[3]ADJ DETAIL-INPUT'!AF$10</f>
        <v>3.03</v>
      </c>
      <c r="B38" s="196" t="str">
        <f>'[3]ADJ DETAIL-INPUT'!AF$11</f>
        <v xml:space="preserve"> </v>
      </c>
      <c r="C38" s="6" t="str">
        <f>TRIM(CONCATENATE('[3]ADJ DETAIL-INPUT'!AF$7," ",'[3]ADJ DETAIL-INPUT'!AF$8," ",'[3]ADJ DETAIL-INPUT'!AF$9))</f>
        <v>Prior Period Property Tax True-Up</v>
      </c>
      <c r="D38" s="249">
        <f>'ADJ DETAIL-INPUT'!AF$57</f>
        <v>454.25</v>
      </c>
      <c r="E38" s="249">
        <f>'ADJ DETAIL-INPUT'!AF$81</f>
        <v>0</v>
      </c>
      <c r="F38" s="545"/>
      <c r="H38" s="544"/>
    </row>
    <row r="39" spans="1:10" s="81" customFormat="1" ht="15" thickBot="1">
      <c r="A39" s="100"/>
      <c r="B39" s="196"/>
      <c r="C39" s="546" t="s">
        <v>689</v>
      </c>
      <c r="D39" s="547">
        <f>SUM(D34:D38)</f>
        <v>108650.13615400002</v>
      </c>
      <c r="E39" s="547">
        <f>SUM(E34:E38)</f>
        <v>1700977</v>
      </c>
      <c r="F39" s="89">
        <f>D39/E39</f>
        <v>6.387513538043138E-2</v>
      </c>
      <c r="G39" s="535"/>
      <c r="H39" s="317"/>
      <c r="I39" s="4"/>
      <c r="J39" s="530"/>
    </row>
    <row r="40" spans="1:10" ht="13.5" thickTop="1">
      <c r="A40" s="91" t="s">
        <v>530</v>
      </c>
      <c r="B40" s="322" t="s">
        <v>531</v>
      </c>
      <c r="C40" s="75" t="s">
        <v>109</v>
      </c>
      <c r="D40" s="106"/>
      <c r="E40" s="106"/>
      <c r="F40" s="66"/>
      <c r="H40" s="524" t="s">
        <v>592</v>
      </c>
      <c r="I40" s="524" t="s">
        <v>201</v>
      </c>
      <c r="J40" s="528"/>
    </row>
    <row r="41" spans="1:10" ht="69.75" customHeight="1">
      <c r="A41" s="435"/>
      <c r="B41" s="317"/>
      <c r="C41" s="75"/>
      <c r="D41" s="106"/>
      <c r="E41" s="106"/>
      <c r="F41" s="66"/>
      <c r="G41" s="536"/>
    </row>
    <row r="42" spans="1:10" ht="117.75" customHeight="1">
      <c r="A42" s="566" t="s">
        <v>632</v>
      </c>
      <c r="B42" s="567"/>
      <c r="C42" s="567"/>
      <c r="D42" s="567"/>
      <c r="E42" s="567"/>
      <c r="F42" s="567"/>
      <c r="G42" s="537"/>
      <c r="I42" s="524"/>
    </row>
    <row r="43" spans="1:10">
      <c r="G43" s="537"/>
      <c r="I43" s="524"/>
    </row>
    <row r="44" spans="1:10">
      <c r="G44" s="537"/>
      <c r="I44" s="524"/>
    </row>
    <row r="45" spans="1:10">
      <c r="G45" s="537"/>
      <c r="I45" s="524"/>
    </row>
    <row r="46" spans="1:10">
      <c r="G46" s="537"/>
      <c r="I46" s="524"/>
    </row>
    <row r="47" spans="1:10">
      <c r="G47" s="537"/>
      <c r="I47" s="524"/>
    </row>
    <row r="48" spans="1:10">
      <c r="G48" s="537"/>
      <c r="I48" s="524"/>
    </row>
    <row r="49" spans="7:9">
      <c r="G49" s="537"/>
      <c r="I49" s="524"/>
    </row>
    <row r="50" spans="7:9">
      <c r="G50" s="537"/>
      <c r="I50" s="524"/>
    </row>
    <row r="51" spans="7:9" ht="9.75" customHeight="1">
      <c r="G51" s="537"/>
      <c r="I51" s="524"/>
    </row>
  </sheetData>
  <customSheetViews>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5">
    <mergeCell ref="A1:F1"/>
    <mergeCell ref="A2:F2"/>
    <mergeCell ref="A3:F3"/>
    <mergeCell ref="A4:F4"/>
    <mergeCell ref="A42:F42"/>
  </mergeCells>
  <phoneticPr fontId="0" type="noConversion"/>
  <pageMargins left="1.1000000000000001" right="0.75" top="1.1299999999999999" bottom="0.75" header="0.5" footer="0.5"/>
  <pageSetup scale="92" orientation="portrait" horizontalDpi="1200" verticalDpi="1200" r:id="rId3"/>
  <headerFooter alignWithMargins="0">
    <oddHeader>&amp;C
&amp;R12.2020 CBR
Summary</oddHeader>
    <oddFooter>&amp;C
&amp;RPage 1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G94"/>
  <sheetViews>
    <sheetView workbookViewId="0">
      <pane xSplit="4" ySplit="12" topLeftCell="AB13" activePane="bottomRight" state="frozen"/>
      <selection activeCell="C13" sqref="C13"/>
      <selection pane="topRight" activeCell="C13" sqref="C13"/>
      <selection pane="bottomLeft" activeCell="C13" sqref="C13"/>
      <selection pane="bottomRight" activeCell="AC14" sqref="AC14"/>
    </sheetView>
  </sheetViews>
  <sheetFormatPr defaultColWidth="10.5703125" defaultRowHeight="12"/>
  <cols>
    <col min="1" max="1" width="4.5703125" style="230" customWidth="1"/>
    <col min="2" max="3" width="1.5703125" style="229" customWidth="1"/>
    <col min="4" max="4" width="35.42578125" style="229" customWidth="1"/>
    <col min="5" max="5" width="12.5703125" style="475" customWidth="1"/>
    <col min="6" max="6" width="10.5703125" style="255" customWidth="1"/>
    <col min="7" max="7" width="10.5703125" style="255" bestFit="1" customWidth="1"/>
    <col min="8" max="8" width="8.5703125" style="255" bestFit="1" customWidth="1"/>
    <col min="9" max="10" width="9.5703125" style="255" bestFit="1" customWidth="1"/>
    <col min="11" max="11" width="8.5703125" style="255" bestFit="1" customWidth="1"/>
    <col min="12" max="12" width="9.5703125" style="255" bestFit="1" customWidth="1"/>
    <col min="13" max="13" width="10.42578125" style="255" bestFit="1" customWidth="1"/>
    <col min="14" max="14" width="9" style="255" bestFit="1" customWidth="1"/>
    <col min="15" max="15" width="9.5703125" style="255" bestFit="1" customWidth="1"/>
    <col min="16" max="16" width="11.5703125" style="255" bestFit="1" customWidth="1"/>
    <col min="17" max="17" width="7.5703125" style="255" bestFit="1" customWidth="1"/>
    <col min="18" max="18" width="8.42578125" style="255" bestFit="1" customWidth="1"/>
    <col min="19" max="19" width="13.42578125" style="255" bestFit="1" customWidth="1"/>
    <col min="20" max="20" width="9.5703125" style="255" bestFit="1" customWidth="1"/>
    <col min="21" max="21" width="17.42578125" style="256" bestFit="1" customWidth="1"/>
    <col min="22" max="22" width="13" style="256" customWidth="1"/>
    <col min="23" max="23" width="11.140625" style="256" customWidth="1"/>
    <col min="24" max="24" width="10.42578125" style="255" bestFit="1" customWidth="1"/>
    <col min="25" max="25" width="10.85546875" style="255" bestFit="1" customWidth="1"/>
    <col min="26" max="26" width="13" style="256" customWidth="1"/>
    <col min="27" max="27" width="11" style="256" bestFit="1" customWidth="1"/>
    <col min="28" max="28" width="11" style="254" customWidth="1"/>
    <col min="29" max="29" width="12.7109375" style="229" customWidth="1"/>
    <col min="30" max="30" width="18.140625" style="229" customWidth="1"/>
    <col min="31" max="31" width="12" style="229" customWidth="1"/>
    <col min="32" max="32" width="12.140625" style="229" customWidth="1"/>
    <col min="33" max="33" width="11.85546875" style="229" customWidth="1"/>
    <col min="34" max="16384" width="10.5703125" style="229"/>
  </cols>
  <sheetData>
    <row r="1" spans="1:33" ht="12.75">
      <c r="D1" s="568"/>
      <c r="E1" s="568"/>
      <c r="F1" s="256"/>
      <c r="G1" s="256"/>
      <c r="H1" s="256"/>
      <c r="I1" s="256"/>
      <c r="J1" s="256"/>
      <c r="K1" s="256"/>
      <c r="L1" s="256"/>
      <c r="M1" s="256"/>
      <c r="N1" s="256"/>
      <c r="O1" s="256"/>
      <c r="P1" s="256"/>
      <c r="Q1" s="256"/>
      <c r="R1" s="256"/>
      <c r="T1" s="256"/>
    </row>
    <row r="2" spans="1:33" ht="18" customHeight="1">
      <c r="A2" s="348" t="s">
        <v>151</v>
      </c>
      <c r="D2" s="230"/>
      <c r="E2" s="466" t="s">
        <v>605</v>
      </c>
      <c r="F2" s="523" t="s">
        <v>581</v>
      </c>
      <c r="G2" s="254"/>
      <c r="H2" s="254"/>
      <c r="I2" s="254"/>
      <c r="J2" s="254"/>
      <c r="K2" s="258"/>
      <c r="L2" s="254"/>
      <c r="M2" s="254"/>
      <c r="N2" s="254"/>
      <c r="O2" s="254"/>
      <c r="P2" s="254"/>
      <c r="Q2" s="254"/>
      <c r="R2" s="254"/>
      <c r="S2" s="256"/>
      <c r="T2" s="254"/>
      <c r="V2" s="500"/>
      <c r="W2" s="514"/>
      <c r="X2" s="256"/>
      <c r="Y2" s="256"/>
      <c r="Z2" s="500"/>
      <c r="AA2" s="519"/>
    </row>
    <row r="3" spans="1:33" ht="14.25" customHeight="1">
      <c r="A3" s="348" t="s">
        <v>606</v>
      </c>
      <c r="D3" s="230"/>
      <c r="E3" s="467"/>
      <c r="F3" s="495"/>
      <c r="G3" s="257"/>
      <c r="H3" s="254"/>
      <c r="I3" s="254"/>
      <c r="J3" s="254"/>
      <c r="K3" s="254"/>
      <c r="L3" s="254"/>
      <c r="M3" s="254"/>
      <c r="N3" s="254"/>
      <c r="O3" s="514"/>
      <c r="P3" s="254"/>
      <c r="Q3" s="509"/>
      <c r="R3" s="509"/>
      <c r="S3" s="256"/>
      <c r="T3" s="254"/>
      <c r="V3" s="501"/>
      <c r="W3" s="514"/>
      <c r="X3" s="256"/>
      <c r="Y3" s="256"/>
      <c r="Z3" s="501"/>
      <c r="AA3" s="520"/>
    </row>
    <row r="4" spans="1:33" ht="14.25" customHeight="1">
      <c r="A4" s="348" t="s">
        <v>669</v>
      </c>
      <c r="D4" s="230"/>
      <c r="E4" s="468"/>
      <c r="F4" s="495"/>
      <c r="G4" s="256"/>
      <c r="H4" s="256"/>
      <c r="I4" s="256"/>
      <c r="J4" s="256"/>
      <c r="K4" s="283"/>
      <c r="L4" s="283"/>
      <c r="M4" s="256"/>
      <c r="N4" s="256"/>
      <c r="O4" s="514"/>
      <c r="P4" s="256"/>
      <c r="Q4" s="510"/>
      <c r="R4" s="510"/>
      <c r="S4" s="258"/>
      <c r="T4" s="256"/>
      <c r="U4" s="258"/>
      <c r="V4" s="518"/>
      <c r="W4" s="514"/>
      <c r="X4" s="258"/>
      <c r="Y4" s="258"/>
      <c r="Z4" s="502"/>
      <c r="AA4" s="502"/>
    </row>
    <row r="5" spans="1:33" ht="12.75" customHeight="1">
      <c r="A5" s="348" t="s">
        <v>152</v>
      </c>
      <c r="D5" s="230"/>
      <c r="E5" s="469"/>
      <c r="F5" s="499"/>
      <c r="G5" s="501"/>
      <c r="H5" s="283"/>
      <c r="I5" s="283"/>
      <c r="J5" s="283"/>
      <c r="K5" s="283"/>
      <c r="L5" s="283"/>
      <c r="M5" s="283"/>
      <c r="N5" s="283"/>
      <c r="O5" s="316"/>
      <c r="P5" s="283"/>
      <c r="Q5" s="510"/>
      <c r="R5" s="510"/>
      <c r="S5" s="283"/>
      <c r="T5" s="469"/>
      <c r="U5" s="501"/>
      <c r="V5" s="283"/>
      <c r="W5" s="514"/>
      <c r="X5" s="283"/>
      <c r="Y5" s="283"/>
      <c r="Z5" s="283"/>
      <c r="AA5" s="283"/>
      <c r="AB5" s="283"/>
    </row>
    <row r="6" spans="1:33" s="232" customFormat="1" ht="5.25" customHeight="1">
      <c r="A6" s="310"/>
      <c r="D6" s="231"/>
      <c r="E6" s="470"/>
      <c r="F6" s="259"/>
      <c r="G6" s="256"/>
      <c r="H6" s="283"/>
      <c r="I6" s="283"/>
      <c r="J6" s="283"/>
      <c r="K6" s="283"/>
      <c r="L6" s="283"/>
      <c r="M6" s="508"/>
      <c r="N6" s="508"/>
      <c r="O6" s="508"/>
      <c r="P6" s="508"/>
      <c r="Q6" s="511"/>
      <c r="R6" s="511"/>
      <c r="S6" s="512"/>
      <c r="T6" s="283"/>
      <c r="U6" s="508"/>
      <c r="W6" s="515"/>
      <c r="X6" s="512"/>
      <c r="Y6" s="508"/>
      <c r="Z6" s="503"/>
      <c r="AA6" s="521"/>
      <c r="AB6" s="213"/>
    </row>
    <row r="7" spans="1:33" s="232" customFormat="1" ht="12" customHeight="1">
      <c r="A7" s="233"/>
      <c r="B7" s="234"/>
      <c r="C7" s="235"/>
      <c r="D7" s="235"/>
      <c r="E7" s="471"/>
      <c r="F7" s="496" t="s">
        <v>1</v>
      </c>
      <c r="G7" s="491" t="s">
        <v>1</v>
      </c>
      <c r="H7" s="491" t="s">
        <v>206</v>
      </c>
      <c r="I7" s="491" t="s">
        <v>612</v>
      </c>
      <c r="J7" s="491" t="s">
        <v>3</v>
      </c>
      <c r="K7" s="491" t="s">
        <v>5</v>
      </c>
      <c r="L7" s="491" t="s">
        <v>12</v>
      </c>
      <c r="M7" s="491" t="s">
        <v>13</v>
      </c>
      <c r="N7" s="491" t="s">
        <v>4</v>
      </c>
      <c r="O7" s="491" t="s">
        <v>535</v>
      </c>
      <c r="P7" s="491" t="s">
        <v>6</v>
      </c>
      <c r="Q7" s="491" t="s">
        <v>5</v>
      </c>
      <c r="R7" s="491" t="s">
        <v>187</v>
      </c>
      <c r="S7" s="513" t="s">
        <v>564</v>
      </c>
      <c r="T7" s="491" t="s">
        <v>3</v>
      </c>
      <c r="U7" s="513" t="s">
        <v>584</v>
      </c>
      <c r="V7" s="504" t="s">
        <v>604</v>
      </c>
      <c r="W7" s="98" t="s">
        <v>5</v>
      </c>
      <c r="X7" s="98" t="s">
        <v>3</v>
      </c>
      <c r="Y7" s="98" t="s">
        <v>91</v>
      </c>
      <c r="Z7" s="504" t="s">
        <v>585</v>
      </c>
      <c r="AA7" s="504" t="s">
        <v>590</v>
      </c>
      <c r="AB7" s="98" t="s">
        <v>17</v>
      </c>
      <c r="AC7" s="548" t="s">
        <v>3</v>
      </c>
      <c r="AD7" s="548" t="s">
        <v>3</v>
      </c>
      <c r="AE7" s="548" t="s">
        <v>690</v>
      </c>
      <c r="AF7" s="548" t="s">
        <v>691</v>
      </c>
      <c r="AG7" s="548" t="s">
        <v>692</v>
      </c>
    </row>
    <row r="8" spans="1:33" s="232" customFormat="1">
      <c r="A8" s="236" t="s">
        <v>7</v>
      </c>
      <c r="B8" s="237"/>
      <c r="C8" s="238"/>
      <c r="D8" s="238"/>
      <c r="E8" s="472" t="s">
        <v>210</v>
      </c>
      <c r="F8" s="497" t="s">
        <v>8</v>
      </c>
      <c r="G8" s="492" t="s">
        <v>208</v>
      </c>
      <c r="H8" s="492" t="s">
        <v>94</v>
      </c>
      <c r="I8" s="492" t="s">
        <v>613</v>
      </c>
      <c r="J8" s="492" t="s">
        <v>10</v>
      </c>
      <c r="K8" s="492" t="s">
        <v>11</v>
      </c>
      <c r="L8" s="492" t="s">
        <v>25</v>
      </c>
      <c r="M8" s="492" t="s">
        <v>25</v>
      </c>
      <c r="N8" s="492" t="s">
        <v>14</v>
      </c>
      <c r="O8" s="492" t="s">
        <v>599</v>
      </c>
      <c r="P8" s="492" t="s">
        <v>16</v>
      </c>
      <c r="Q8" s="492" t="s">
        <v>188</v>
      </c>
      <c r="R8" s="492" t="s">
        <v>631</v>
      </c>
      <c r="S8" s="260" t="s">
        <v>149</v>
      </c>
      <c r="T8" s="492" t="s">
        <v>566</v>
      </c>
      <c r="U8" s="540" t="s">
        <v>602</v>
      </c>
      <c r="V8" s="260" t="s">
        <v>600</v>
      </c>
      <c r="W8" s="260" t="s">
        <v>15</v>
      </c>
      <c r="X8" s="260" t="s">
        <v>89</v>
      </c>
      <c r="Y8" s="260" t="s">
        <v>2</v>
      </c>
      <c r="Z8" s="260" t="s">
        <v>586</v>
      </c>
      <c r="AA8" s="522" t="s">
        <v>9</v>
      </c>
      <c r="AB8" s="260" t="s">
        <v>29</v>
      </c>
      <c r="AC8" s="549" t="s">
        <v>693</v>
      </c>
      <c r="AD8" s="549" t="s">
        <v>694</v>
      </c>
      <c r="AE8" s="549" t="s">
        <v>695</v>
      </c>
      <c r="AF8" s="549" t="s">
        <v>696</v>
      </c>
      <c r="AG8" s="549" t="s">
        <v>697</v>
      </c>
    </row>
    <row r="9" spans="1:33" s="232" customFormat="1">
      <c r="A9" s="239" t="s">
        <v>18</v>
      </c>
      <c r="B9" s="240"/>
      <c r="C9" s="241"/>
      <c r="D9" s="241" t="s">
        <v>19</v>
      </c>
      <c r="E9" s="473" t="s">
        <v>211</v>
      </c>
      <c r="F9" s="498" t="s">
        <v>20</v>
      </c>
      <c r="G9" s="493" t="s">
        <v>209</v>
      </c>
      <c r="H9" s="493" t="s">
        <v>50</v>
      </c>
      <c r="I9" s="493" t="s">
        <v>20</v>
      </c>
      <c r="J9" s="493" t="s">
        <v>23</v>
      </c>
      <c r="K9" s="493" t="s">
        <v>24</v>
      </c>
      <c r="L9" s="493" t="s">
        <v>50</v>
      </c>
      <c r="M9" s="493" t="s">
        <v>50</v>
      </c>
      <c r="N9" s="493" t="s">
        <v>26</v>
      </c>
      <c r="O9" s="493" t="s">
        <v>25</v>
      </c>
      <c r="P9" s="493" t="s">
        <v>583</v>
      </c>
      <c r="Q9" s="493" t="s">
        <v>23</v>
      </c>
      <c r="R9" s="493" t="s">
        <v>207</v>
      </c>
      <c r="S9" s="261" t="s">
        <v>50</v>
      </c>
      <c r="T9" s="493" t="s">
        <v>567</v>
      </c>
      <c r="U9" s="541" t="s">
        <v>603</v>
      </c>
      <c r="V9" s="261"/>
      <c r="W9" s="261" t="s">
        <v>27</v>
      </c>
      <c r="X9" s="261" t="s">
        <v>90</v>
      </c>
      <c r="Y9" s="261" t="s">
        <v>21</v>
      </c>
      <c r="Z9" s="261" t="s">
        <v>589</v>
      </c>
      <c r="AA9" s="261" t="s">
        <v>22</v>
      </c>
      <c r="AB9" s="550" t="s">
        <v>702</v>
      </c>
      <c r="AC9" s="550" t="s">
        <v>21</v>
      </c>
      <c r="AD9" s="550" t="s">
        <v>698</v>
      </c>
      <c r="AE9" s="550" t="s">
        <v>699</v>
      </c>
      <c r="AF9" s="550" t="s">
        <v>700</v>
      </c>
      <c r="AG9" s="550" t="s">
        <v>29</v>
      </c>
    </row>
    <row r="10" spans="1:33" s="275" customFormat="1">
      <c r="B10" s="278" t="s">
        <v>509</v>
      </c>
      <c r="E10" s="474">
        <v>1</v>
      </c>
      <c r="F10" s="276">
        <f>1+0.01</f>
        <v>1.01</v>
      </c>
      <c r="G10" s="276">
        <f>F10+0.01</f>
        <v>1.02</v>
      </c>
      <c r="H10" s="277">
        <f>G10+0.01</f>
        <v>1.03</v>
      </c>
      <c r="I10" s="277">
        <f>H10+0.01</f>
        <v>1.04</v>
      </c>
      <c r="J10" s="277">
        <v>2.0099999999999998</v>
      </c>
      <c r="K10" s="277">
        <f>J10+0.01</f>
        <v>2.0199999999999996</v>
      </c>
      <c r="L10" s="277">
        <f t="shared" ref="L10:S10" si="0">K10+0.01</f>
        <v>2.0299999999999994</v>
      </c>
      <c r="M10" s="277">
        <f t="shared" si="0"/>
        <v>2.0399999999999991</v>
      </c>
      <c r="N10" s="277">
        <f t="shared" si="0"/>
        <v>2.0499999999999989</v>
      </c>
      <c r="O10" s="277">
        <f t="shared" si="0"/>
        <v>2.0599999999999987</v>
      </c>
      <c r="P10" s="277">
        <f t="shared" si="0"/>
        <v>2.0699999999999985</v>
      </c>
      <c r="Q10" s="277">
        <f t="shared" si="0"/>
        <v>2.0799999999999983</v>
      </c>
      <c r="R10" s="277">
        <f t="shared" si="0"/>
        <v>2.0899999999999981</v>
      </c>
      <c r="S10" s="277">
        <f t="shared" si="0"/>
        <v>2.0999999999999979</v>
      </c>
      <c r="T10" s="277">
        <f t="shared" ref="T10" si="1">S10+0.01</f>
        <v>2.1099999999999977</v>
      </c>
      <c r="U10" s="277">
        <f t="shared" ref="U10" si="2">T10+0.01</f>
        <v>2.1199999999999974</v>
      </c>
      <c r="V10" s="277">
        <f t="shared" ref="V10" si="3">U10+0.01</f>
        <v>2.1299999999999972</v>
      </c>
      <c r="W10" s="277">
        <f t="shared" ref="W10" si="4">V10+0.01</f>
        <v>2.139999999999997</v>
      </c>
      <c r="X10" s="277">
        <f t="shared" ref="X10" si="5">W10+0.01</f>
        <v>2.1499999999999968</v>
      </c>
      <c r="Y10" s="277">
        <f t="shared" ref="Y10" si="6">X10+0.01</f>
        <v>2.1599999999999966</v>
      </c>
      <c r="Z10" s="277">
        <f t="shared" ref="Z10" si="7">Y10+0.01</f>
        <v>2.1699999999999964</v>
      </c>
      <c r="AA10" s="277">
        <f t="shared" ref="AA10" si="8">Z10+0.01</f>
        <v>2.1799999999999962</v>
      </c>
      <c r="AB10" s="277" t="s">
        <v>534</v>
      </c>
      <c r="AC10" s="276">
        <v>3</v>
      </c>
      <c r="AD10" s="276">
        <v>3.01</v>
      </c>
      <c r="AE10" s="276">
        <v>3.02</v>
      </c>
      <c r="AF10" s="276">
        <v>3.03</v>
      </c>
      <c r="AG10" s="277" t="s">
        <v>701</v>
      </c>
    </row>
    <row r="11" spans="1:33" s="275" customFormat="1">
      <c r="B11" s="278" t="s">
        <v>510</v>
      </c>
      <c r="E11" s="474" t="s">
        <v>511</v>
      </c>
      <c r="F11" s="276" t="s">
        <v>512</v>
      </c>
      <c r="G11" s="276" t="s">
        <v>513</v>
      </c>
      <c r="H11" s="277" t="s">
        <v>514</v>
      </c>
      <c r="I11" s="277" t="s">
        <v>610</v>
      </c>
      <c r="J11" s="277" t="s">
        <v>515</v>
      </c>
      <c r="K11" s="277" t="s">
        <v>539</v>
      </c>
      <c r="L11" s="277" t="s">
        <v>516</v>
      </c>
      <c r="M11" s="277" t="s">
        <v>517</v>
      </c>
      <c r="N11" s="277" t="s">
        <v>518</v>
      </c>
      <c r="O11" s="277" t="s">
        <v>519</v>
      </c>
      <c r="P11" s="277" t="s">
        <v>538</v>
      </c>
      <c r="Q11" s="277" t="s">
        <v>522</v>
      </c>
      <c r="R11" s="277" t="s">
        <v>523</v>
      </c>
      <c r="S11" s="277" t="s">
        <v>565</v>
      </c>
      <c r="T11" s="277" t="s">
        <v>568</v>
      </c>
      <c r="U11" s="277" t="s">
        <v>524</v>
      </c>
      <c r="V11" s="505" t="s">
        <v>525</v>
      </c>
      <c r="W11" s="277" t="s">
        <v>526</v>
      </c>
      <c r="X11" s="277" t="s">
        <v>520</v>
      </c>
      <c r="Y11" s="277" t="s">
        <v>521</v>
      </c>
      <c r="Z11" s="505" t="s">
        <v>576</v>
      </c>
      <c r="AA11" s="277" t="s">
        <v>591</v>
      </c>
      <c r="AB11" s="277"/>
      <c r="AC11" s="505" t="s">
        <v>50</v>
      </c>
      <c r="AD11" s="505" t="s">
        <v>50</v>
      </c>
      <c r="AE11" s="505" t="s">
        <v>50</v>
      </c>
      <c r="AF11" s="505" t="s">
        <v>50</v>
      </c>
      <c r="AG11" s="277"/>
    </row>
    <row r="12" spans="1:33" s="275" customFormat="1" ht="5.25" customHeight="1">
      <c r="B12" s="278"/>
      <c r="E12" s="474"/>
      <c r="F12" s="276"/>
      <c r="G12" s="276"/>
      <c r="H12" s="276"/>
      <c r="I12" s="276"/>
      <c r="J12" s="276"/>
      <c r="K12" s="277"/>
      <c r="L12" s="276"/>
      <c r="M12" s="276"/>
      <c r="N12" s="276"/>
      <c r="O12" s="276"/>
      <c r="P12" s="276"/>
      <c r="Q12" s="276"/>
      <c r="R12" s="276"/>
      <c r="S12" s="276"/>
      <c r="T12" s="276"/>
      <c r="U12" s="277"/>
      <c r="V12" s="505"/>
      <c r="W12" s="276"/>
      <c r="X12" s="276"/>
      <c r="Y12" s="276"/>
      <c r="Z12" s="505"/>
      <c r="AA12" s="277"/>
      <c r="AB12" s="277"/>
      <c r="AC12" s="505"/>
      <c r="AD12" s="505"/>
      <c r="AE12" s="505"/>
      <c r="AF12" s="505"/>
      <c r="AG12" s="277"/>
    </row>
    <row r="13" spans="1:33">
      <c r="B13" s="229" t="s">
        <v>153</v>
      </c>
      <c r="V13" s="262"/>
      <c r="W13" s="262"/>
      <c r="Z13" s="262"/>
      <c r="AA13" s="262"/>
      <c r="AC13" s="255"/>
      <c r="AD13" s="255"/>
      <c r="AE13" s="255"/>
      <c r="AF13" s="255"/>
      <c r="AG13" s="257"/>
    </row>
    <row r="14" spans="1:33" s="243" customFormat="1">
      <c r="A14" s="242">
        <v>1</v>
      </c>
      <c r="B14" s="243" t="s">
        <v>154</v>
      </c>
      <c r="E14" s="476">
        <f>'ROO INPUT'!F14</f>
        <v>536595</v>
      </c>
      <c r="F14" s="274">
        <v>0</v>
      </c>
      <c r="G14" s="274">
        <v>0</v>
      </c>
      <c r="H14" s="274">
        <v>0</v>
      </c>
      <c r="I14" s="274">
        <v>0</v>
      </c>
      <c r="J14" s="274">
        <v>-18401</v>
      </c>
      <c r="K14" s="274">
        <v>0</v>
      </c>
      <c r="L14" s="274">
        <v>0</v>
      </c>
      <c r="M14" s="274">
        <v>0</v>
      </c>
      <c r="N14" s="274">
        <v>0</v>
      </c>
      <c r="O14" s="274">
        <v>0</v>
      </c>
      <c r="P14" s="274">
        <v>0</v>
      </c>
      <c r="Q14" s="274">
        <v>0</v>
      </c>
      <c r="R14" s="274">
        <v>0</v>
      </c>
      <c r="S14" s="274">
        <v>3179</v>
      </c>
      <c r="T14" s="274">
        <v>-22714</v>
      </c>
      <c r="U14" s="274">
        <v>0</v>
      </c>
      <c r="V14" s="274">
        <v>0</v>
      </c>
      <c r="W14" s="274">
        <v>0</v>
      </c>
      <c r="X14" s="274">
        <v>16772</v>
      </c>
      <c r="Y14" s="274">
        <v>0</v>
      </c>
      <c r="Z14" s="274">
        <v>0</v>
      </c>
      <c r="AA14" s="274">
        <v>0</v>
      </c>
      <c r="AB14" s="139">
        <f>SUM(E14:AA14)</f>
        <v>515431</v>
      </c>
      <c r="AC14" s="551">
        <f>-S14</f>
        <v>-3179</v>
      </c>
      <c r="AD14" s="551">
        <v>0</v>
      </c>
      <c r="AE14" s="551">
        <v>0</v>
      </c>
      <c r="AF14" s="551">
        <v>0</v>
      </c>
      <c r="AG14" s="552">
        <f>SUM(AB14:AF14)</f>
        <v>512252</v>
      </c>
    </row>
    <row r="15" spans="1:33" s="244" customFormat="1">
      <c r="A15" s="242">
        <v>2</v>
      </c>
      <c r="B15" s="244" t="s">
        <v>155</v>
      </c>
      <c r="E15" s="477">
        <f>'ROO INPUT'!F15</f>
        <v>1173</v>
      </c>
      <c r="F15" s="255">
        <v>0</v>
      </c>
      <c r="G15" s="255">
        <v>0</v>
      </c>
      <c r="H15" s="255">
        <v>0</v>
      </c>
      <c r="I15" s="255">
        <v>0</v>
      </c>
      <c r="J15" s="255">
        <v>0</v>
      </c>
      <c r="K15" s="256">
        <v>0</v>
      </c>
      <c r="L15" s="255">
        <v>0</v>
      </c>
      <c r="M15" s="255">
        <v>0</v>
      </c>
      <c r="N15" s="255">
        <v>0</v>
      </c>
      <c r="O15" s="255">
        <v>0</v>
      </c>
      <c r="P15" s="255">
        <v>0</v>
      </c>
      <c r="Q15" s="255">
        <v>0</v>
      </c>
      <c r="R15" s="255">
        <v>0</v>
      </c>
      <c r="S15" s="255">
        <v>0</v>
      </c>
      <c r="T15" s="255">
        <v>0</v>
      </c>
      <c r="U15" s="256">
        <v>0</v>
      </c>
      <c r="V15" s="262">
        <v>0</v>
      </c>
      <c r="W15" s="256">
        <v>0</v>
      </c>
      <c r="X15" s="255" t="s">
        <v>536</v>
      </c>
      <c r="Y15" s="255">
        <v>0</v>
      </c>
      <c r="Z15" s="262">
        <v>0</v>
      </c>
      <c r="AA15" s="256">
        <v>0</v>
      </c>
      <c r="AB15" s="254">
        <f>SUM(E15:AA15)</f>
        <v>1173</v>
      </c>
      <c r="AC15" s="255">
        <f>-S15</f>
        <v>0</v>
      </c>
      <c r="AD15" s="255">
        <v>0</v>
      </c>
      <c r="AE15" s="255">
        <v>0</v>
      </c>
      <c r="AF15" s="255">
        <v>0</v>
      </c>
      <c r="AG15" s="257">
        <f>SUM(AB15:AF15)</f>
        <v>1173</v>
      </c>
    </row>
    <row r="16" spans="1:33" s="244" customFormat="1">
      <c r="A16" s="242">
        <v>3</v>
      </c>
      <c r="B16" s="244" t="s">
        <v>156</v>
      </c>
      <c r="E16" s="478">
        <f>'ROO INPUT'!F16</f>
        <v>53779</v>
      </c>
      <c r="F16" s="264">
        <v>0</v>
      </c>
      <c r="G16" s="264">
        <v>0</v>
      </c>
      <c r="H16" s="264">
        <v>0</v>
      </c>
      <c r="I16" s="264">
        <v>0</v>
      </c>
      <c r="J16" s="264">
        <v>0</v>
      </c>
      <c r="K16" s="263">
        <v>0</v>
      </c>
      <c r="L16" s="264">
        <v>0</v>
      </c>
      <c r="M16" s="264">
        <v>0</v>
      </c>
      <c r="N16" s="264">
        <v>0</v>
      </c>
      <c r="O16" s="264">
        <v>0</v>
      </c>
      <c r="P16" s="264">
        <v>0</v>
      </c>
      <c r="Q16" s="264">
        <v>0</v>
      </c>
      <c r="R16" s="264">
        <v>0</v>
      </c>
      <c r="S16" s="264">
        <v>0</v>
      </c>
      <c r="T16" s="264">
        <v>0</v>
      </c>
      <c r="U16" s="263">
        <v>0</v>
      </c>
      <c r="V16" s="263">
        <v>0</v>
      </c>
      <c r="W16" s="263">
        <v>0</v>
      </c>
      <c r="X16" s="264">
        <v>0</v>
      </c>
      <c r="Y16" s="264">
        <v>0</v>
      </c>
      <c r="Z16" s="263">
        <v>0</v>
      </c>
      <c r="AA16" s="263">
        <v>-17735</v>
      </c>
      <c r="AB16" s="99">
        <f>SUM(E16:AA16)</f>
        <v>36044</v>
      </c>
      <c r="AC16" s="255">
        <f>-S16</f>
        <v>0</v>
      </c>
      <c r="AD16" s="264">
        <v>0</v>
      </c>
      <c r="AE16" s="263">
        <v>103</v>
      </c>
      <c r="AF16" s="264">
        <v>0</v>
      </c>
      <c r="AG16" s="553">
        <f>SUM(AB16:AF16)</f>
        <v>36147</v>
      </c>
    </row>
    <row r="17" spans="1:33" s="244" customFormat="1">
      <c r="A17" s="242">
        <v>4</v>
      </c>
      <c r="B17" s="244" t="s">
        <v>157</v>
      </c>
      <c r="E17" s="477">
        <f t="shared" ref="E17:AG17" si="9">SUM(E14:E16)</f>
        <v>591547</v>
      </c>
      <c r="F17" s="255">
        <f t="shared" si="9"/>
        <v>0</v>
      </c>
      <c r="G17" s="255">
        <f t="shared" si="9"/>
        <v>0</v>
      </c>
      <c r="H17" s="255">
        <f t="shared" si="9"/>
        <v>0</v>
      </c>
      <c r="I17" s="255">
        <f t="shared" ref="I17" si="10">SUM(I14:I16)</f>
        <v>0</v>
      </c>
      <c r="J17" s="255">
        <f t="shared" si="9"/>
        <v>-18401</v>
      </c>
      <c r="K17" s="256">
        <f t="shared" ref="K17" si="11">SUM(K14:K16)</f>
        <v>0</v>
      </c>
      <c r="L17" s="255">
        <f t="shared" si="9"/>
        <v>0</v>
      </c>
      <c r="M17" s="255">
        <f t="shared" si="9"/>
        <v>0</v>
      </c>
      <c r="N17" s="255">
        <f t="shared" si="9"/>
        <v>0</v>
      </c>
      <c r="O17" s="255">
        <f t="shared" si="9"/>
        <v>0</v>
      </c>
      <c r="P17" s="255">
        <f t="shared" si="9"/>
        <v>0</v>
      </c>
      <c r="Q17" s="255">
        <f t="shared" si="9"/>
        <v>0</v>
      </c>
      <c r="R17" s="255">
        <f t="shared" si="9"/>
        <v>0</v>
      </c>
      <c r="S17" s="255">
        <f t="shared" si="9"/>
        <v>3179</v>
      </c>
      <c r="T17" s="255">
        <f t="shared" ref="T17" si="12">SUM(T14:T16)</f>
        <v>-22714</v>
      </c>
      <c r="U17" s="256">
        <f>SUM(U14:U16)</f>
        <v>0</v>
      </c>
      <c r="V17" s="262">
        <f t="shared" ref="V17" si="13">SUM(V14:V16)</f>
        <v>0</v>
      </c>
      <c r="W17" s="256">
        <f>SUM(W14:W16)</f>
        <v>0</v>
      </c>
      <c r="X17" s="255">
        <f>SUM(X14:X16)</f>
        <v>16772</v>
      </c>
      <c r="Y17" s="255">
        <f>SUM(Y14:Y16)</f>
        <v>0</v>
      </c>
      <c r="Z17" s="262">
        <f t="shared" ref="Z17" si="14">SUM(Z14:Z16)</f>
        <v>0</v>
      </c>
      <c r="AA17" s="256">
        <f t="shared" ref="AA17" si="15">SUM(AA14:AA16)</f>
        <v>-17735</v>
      </c>
      <c r="AB17" s="254">
        <f t="shared" si="9"/>
        <v>552648</v>
      </c>
      <c r="AC17" s="554">
        <f t="shared" si="9"/>
        <v>-3179</v>
      </c>
      <c r="AD17" s="255">
        <f t="shared" si="9"/>
        <v>0</v>
      </c>
      <c r="AE17" s="255">
        <f t="shared" si="9"/>
        <v>103</v>
      </c>
      <c r="AF17" s="255">
        <f t="shared" si="9"/>
        <v>0</v>
      </c>
      <c r="AG17" s="257">
        <f t="shared" si="9"/>
        <v>549572</v>
      </c>
    </row>
    <row r="18" spans="1:33" s="244" customFormat="1">
      <c r="A18" s="242">
        <v>5</v>
      </c>
      <c r="B18" s="244" t="s">
        <v>158</v>
      </c>
      <c r="E18" s="478">
        <f>'ROO INPUT'!F18</f>
        <v>36426</v>
      </c>
      <c r="F18" s="264">
        <v>0</v>
      </c>
      <c r="G18" s="264">
        <v>0</v>
      </c>
      <c r="H18" s="264">
        <v>0</v>
      </c>
      <c r="I18" s="264">
        <v>0</v>
      </c>
      <c r="J18" s="264">
        <v>-14</v>
      </c>
      <c r="K18" s="263">
        <v>0</v>
      </c>
      <c r="L18" s="264">
        <v>0</v>
      </c>
      <c r="M18" s="264">
        <v>0</v>
      </c>
      <c r="N18" s="264">
        <v>0</v>
      </c>
      <c r="O18" s="264">
        <v>0</v>
      </c>
      <c r="P18" s="264">
        <v>0</v>
      </c>
      <c r="Q18" s="264">
        <v>0</v>
      </c>
      <c r="R18" s="264">
        <v>0</v>
      </c>
      <c r="S18" s="264">
        <v>-2417</v>
      </c>
      <c r="T18" s="264">
        <v>13201</v>
      </c>
      <c r="U18" s="263"/>
      <c r="V18" s="263">
        <v>0</v>
      </c>
      <c r="W18" s="263">
        <v>0</v>
      </c>
      <c r="X18" s="264">
        <v>0</v>
      </c>
      <c r="Y18" s="264">
        <v>0</v>
      </c>
      <c r="Z18" s="263">
        <v>0</v>
      </c>
      <c r="AA18" s="263">
        <f>-43166-AA16</f>
        <v>-25431</v>
      </c>
      <c r="AB18" s="99">
        <f>SUM(E18:AA18)</f>
        <v>21765</v>
      </c>
      <c r="AC18" s="255">
        <f>-S18</f>
        <v>2417</v>
      </c>
      <c r="AD18" s="264">
        <v>0</v>
      </c>
      <c r="AE18" s="263">
        <v>29</v>
      </c>
      <c r="AF18" s="264">
        <v>0</v>
      </c>
      <c r="AG18" s="553">
        <f>SUM(AB18:AF18)</f>
        <v>24211</v>
      </c>
    </row>
    <row r="19" spans="1:33" s="244" customFormat="1">
      <c r="A19" s="242">
        <v>6</v>
      </c>
      <c r="B19" s="244" t="s">
        <v>159</v>
      </c>
      <c r="E19" s="477">
        <f t="shared" ref="E19:AG19" si="16">SUM(E17:E18)</f>
        <v>627973</v>
      </c>
      <c r="F19" s="255">
        <f t="shared" si="16"/>
        <v>0</v>
      </c>
      <c r="G19" s="255">
        <f t="shared" si="16"/>
        <v>0</v>
      </c>
      <c r="H19" s="255">
        <f t="shared" si="16"/>
        <v>0</v>
      </c>
      <c r="I19" s="255">
        <f t="shared" ref="I19" si="17">SUM(I17:I18)</f>
        <v>0</v>
      </c>
      <c r="J19" s="255">
        <f t="shared" si="16"/>
        <v>-18415</v>
      </c>
      <c r="K19" s="256">
        <f t="shared" ref="K19" si="18">SUM(K17:K18)</f>
        <v>0</v>
      </c>
      <c r="L19" s="255">
        <f t="shared" si="16"/>
        <v>0</v>
      </c>
      <c r="M19" s="255">
        <f t="shared" si="16"/>
        <v>0</v>
      </c>
      <c r="N19" s="255">
        <f t="shared" si="16"/>
        <v>0</v>
      </c>
      <c r="O19" s="255">
        <f t="shared" si="16"/>
        <v>0</v>
      </c>
      <c r="P19" s="255">
        <f t="shared" si="16"/>
        <v>0</v>
      </c>
      <c r="Q19" s="255">
        <f t="shared" si="16"/>
        <v>0</v>
      </c>
      <c r="R19" s="255">
        <f t="shared" si="16"/>
        <v>0</v>
      </c>
      <c r="S19" s="255">
        <f t="shared" si="16"/>
        <v>762</v>
      </c>
      <c r="T19" s="255">
        <f t="shared" ref="T19" si="19">SUM(T17:T18)</f>
        <v>-9513</v>
      </c>
      <c r="U19" s="256">
        <f>SUM(U17:U18)</f>
        <v>0</v>
      </c>
      <c r="V19" s="262">
        <f>SUM(V17:V18)</f>
        <v>0</v>
      </c>
      <c r="W19" s="256">
        <f>SUM(W17:W18)</f>
        <v>0</v>
      </c>
      <c r="X19" s="255">
        <f>SUM(X17:X18)</f>
        <v>16772</v>
      </c>
      <c r="Y19" s="255">
        <f>SUM(Y17:Y18)</f>
        <v>0</v>
      </c>
      <c r="Z19" s="262">
        <f t="shared" ref="Z19" si="20">SUM(Z17:Z18)</f>
        <v>0</v>
      </c>
      <c r="AA19" s="256">
        <f t="shared" ref="AA19" si="21">SUM(AA17:AA18)</f>
        <v>-43166</v>
      </c>
      <c r="AB19" s="254">
        <f t="shared" si="16"/>
        <v>574413</v>
      </c>
      <c r="AC19" s="554">
        <f t="shared" si="16"/>
        <v>-762</v>
      </c>
      <c r="AD19" s="255">
        <f t="shared" si="16"/>
        <v>0</v>
      </c>
      <c r="AE19" s="255">
        <f t="shared" si="16"/>
        <v>132</v>
      </c>
      <c r="AF19" s="255">
        <f t="shared" si="16"/>
        <v>0</v>
      </c>
      <c r="AG19" s="257">
        <f t="shared" si="16"/>
        <v>573783</v>
      </c>
    </row>
    <row r="20" spans="1:33" s="244" customFormat="1" ht="8.25" customHeight="1">
      <c r="A20" s="242"/>
      <c r="E20" s="477"/>
      <c r="F20" s="255"/>
      <c r="G20" s="255"/>
      <c r="H20" s="255"/>
      <c r="I20" s="255"/>
      <c r="J20" s="255"/>
      <c r="K20" s="256"/>
      <c r="L20" s="255"/>
      <c r="M20" s="255"/>
      <c r="N20" s="255"/>
      <c r="O20" s="255"/>
      <c r="P20" s="255"/>
      <c r="Q20" s="255"/>
      <c r="R20" s="255"/>
      <c r="S20" s="255"/>
      <c r="T20" s="255"/>
      <c r="U20" s="256"/>
      <c r="V20" s="262"/>
      <c r="W20" s="256"/>
      <c r="X20" s="255"/>
      <c r="Y20" s="255"/>
      <c r="Z20" s="262"/>
      <c r="AA20" s="256"/>
      <c r="AB20" s="254"/>
      <c r="AC20" s="255"/>
      <c r="AD20" s="255"/>
      <c r="AE20" s="255"/>
      <c r="AF20" s="255"/>
      <c r="AG20" s="257"/>
    </row>
    <row r="21" spans="1:33" s="244" customFormat="1">
      <c r="A21" s="242"/>
      <c r="B21" s="244" t="s">
        <v>160</v>
      </c>
      <c r="E21" s="477"/>
      <c r="F21" s="255"/>
      <c r="G21" s="255"/>
      <c r="H21" s="255"/>
      <c r="I21" s="255"/>
      <c r="J21" s="255"/>
      <c r="K21" s="256"/>
      <c r="L21" s="255"/>
      <c r="M21" s="255"/>
      <c r="N21" s="255"/>
      <c r="O21" s="255"/>
      <c r="P21" s="255"/>
      <c r="Q21" s="255"/>
      <c r="R21" s="255"/>
      <c r="S21" s="255"/>
      <c r="T21" s="255"/>
      <c r="U21" s="256"/>
      <c r="V21" s="262"/>
      <c r="W21" s="256"/>
      <c r="X21" s="255"/>
      <c r="Y21" s="255"/>
      <c r="Z21" s="262"/>
      <c r="AA21" s="256"/>
      <c r="AB21" s="254"/>
      <c r="AC21" s="255"/>
      <c r="AD21" s="255"/>
      <c r="AE21" s="255"/>
      <c r="AF21" s="255"/>
      <c r="AG21" s="257"/>
    </row>
    <row r="22" spans="1:33" s="244" customFormat="1">
      <c r="A22" s="242"/>
      <c r="B22" s="244" t="s">
        <v>161</v>
      </c>
      <c r="E22" s="477"/>
      <c r="F22" s="255"/>
      <c r="G22" s="255"/>
      <c r="H22" s="255"/>
      <c r="I22" s="255"/>
      <c r="J22" s="255"/>
      <c r="K22" s="256"/>
      <c r="L22" s="255"/>
      <c r="M22" s="255"/>
      <c r="N22" s="255"/>
      <c r="O22" s="255"/>
      <c r="P22" s="255"/>
      <c r="Q22" s="255"/>
      <c r="R22" s="255"/>
      <c r="S22" s="255"/>
      <c r="T22" s="255"/>
      <c r="U22" s="256"/>
      <c r="V22" s="262"/>
      <c r="W22" s="256"/>
      <c r="X22" s="255"/>
      <c r="Y22" s="255"/>
      <c r="Z22" s="262"/>
      <c r="AA22" s="256"/>
      <c r="AB22" s="254"/>
      <c r="AC22" s="255"/>
      <c r="AD22" s="255"/>
      <c r="AE22" s="255"/>
      <c r="AF22" s="255"/>
      <c r="AG22" s="257"/>
    </row>
    <row r="23" spans="1:33" s="244" customFormat="1">
      <c r="A23" s="242">
        <v>7</v>
      </c>
      <c r="C23" s="244" t="s">
        <v>162</v>
      </c>
      <c r="E23" s="477">
        <f>'ROO INPUT'!F23</f>
        <v>137213</v>
      </c>
      <c r="F23" s="255">
        <v>0</v>
      </c>
      <c r="G23" s="255">
        <v>-5</v>
      </c>
      <c r="H23" s="255">
        <v>0</v>
      </c>
      <c r="I23" s="255">
        <v>0</v>
      </c>
      <c r="J23" s="255">
        <v>0</v>
      </c>
      <c r="K23" s="256">
        <v>0</v>
      </c>
      <c r="L23" s="255">
        <v>0</v>
      </c>
      <c r="M23" s="255">
        <v>0</v>
      </c>
      <c r="N23" s="255">
        <v>0</v>
      </c>
      <c r="O23" s="255">
        <v>0</v>
      </c>
      <c r="P23" s="255">
        <v>0</v>
      </c>
      <c r="Q23" s="255">
        <v>0</v>
      </c>
      <c r="R23" s="255">
        <v>0</v>
      </c>
      <c r="S23" s="255">
        <v>0</v>
      </c>
      <c r="T23" s="255">
        <v>953</v>
      </c>
      <c r="U23" s="256"/>
      <c r="V23" s="262">
        <v>0</v>
      </c>
      <c r="W23" s="256">
        <v>0</v>
      </c>
      <c r="X23" s="255">
        <v>3159</v>
      </c>
      <c r="Y23" s="255">
        <v>-6</v>
      </c>
      <c r="Z23" s="262">
        <v>-950</v>
      </c>
      <c r="AA23" s="256">
        <f>-23107-AA24</f>
        <v>-14909</v>
      </c>
      <c r="AB23" s="254">
        <f>SUM(E23:AA23)</f>
        <v>125455</v>
      </c>
      <c r="AC23" s="255">
        <f>-S23</f>
        <v>0</v>
      </c>
      <c r="AD23" s="255">
        <v>0</v>
      </c>
      <c r="AE23" s="256">
        <f>-181-AE24</f>
        <v>-393</v>
      </c>
      <c r="AF23" s="255">
        <v>0</v>
      </c>
      <c r="AG23" s="257">
        <f>SUM(AB23:AF23)</f>
        <v>125062</v>
      </c>
    </row>
    <row r="24" spans="1:33" s="244" customFormat="1">
      <c r="A24" s="242">
        <v>8</v>
      </c>
      <c r="C24" s="244" t="s">
        <v>163</v>
      </c>
      <c r="E24" s="477">
        <f>'ROO INPUT'!F24</f>
        <v>82443</v>
      </c>
      <c r="F24" s="255">
        <v>0</v>
      </c>
      <c r="G24" s="255"/>
      <c r="H24" s="255">
        <v>0</v>
      </c>
      <c r="I24" s="255">
        <v>0</v>
      </c>
      <c r="J24" s="255">
        <v>0</v>
      </c>
      <c r="K24" s="256">
        <v>0</v>
      </c>
      <c r="L24" s="255">
        <v>0</v>
      </c>
      <c r="M24" s="255">
        <v>0</v>
      </c>
      <c r="N24" s="255">
        <v>0</v>
      </c>
      <c r="O24" s="255">
        <v>0</v>
      </c>
      <c r="P24" s="255">
        <v>0</v>
      </c>
      <c r="Q24" s="255">
        <v>0</v>
      </c>
      <c r="R24" s="255">
        <v>0</v>
      </c>
      <c r="S24" s="255">
        <v>0</v>
      </c>
      <c r="T24" s="255">
        <v>0</v>
      </c>
      <c r="U24" s="256">
        <v>0</v>
      </c>
      <c r="V24" s="262">
        <v>0</v>
      </c>
      <c r="W24" s="256">
        <v>0</v>
      </c>
      <c r="X24" s="255">
        <v>0</v>
      </c>
      <c r="Y24" s="255">
        <v>0</v>
      </c>
      <c r="Z24" s="262">
        <v>0</v>
      </c>
      <c r="AA24" s="256">
        <v>-8198</v>
      </c>
      <c r="AB24" s="254">
        <f>SUM(E24:AA24)</f>
        <v>74245</v>
      </c>
      <c r="AC24" s="255">
        <f>-S24</f>
        <v>0</v>
      </c>
      <c r="AD24" s="255">
        <v>0</v>
      </c>
      <c r="AE24" s="256">
        <v>212</v>
      </c>
      <c r="AF24" s="255">
        <v>0</v>
      </c>
      <c r="AG24" s="257">
        <f>SUM(AB24:AF24)</f>
        <v>74457</v>
      </c>
    </row>
    <row r="25" spans="1:33" s="244" customFormat="1">
      <c r="A25" s="242">
        <v>9</v>
      </c>
      <c r="C25" s="244" t="s">
        <v>495</v>
      </c>
      <c r="E25" s="477">
        <f>'ROO INPUT'!F25</f>
        <v>39722</v>
      </c>
      <c r="F25" s="255">
        <v>0</v>
      </c>
      <c r="G25" s="255">
        <v>0</v>
      </c>
      <c r="H25" s="255">
        <v>0</v>
      </c>
      <c r="I25" s="255">
        <v>0</v>
      </c>
      <c r="J25" s="255">
        <v>0</v>
      </c>
      <c r="K25" s="256">
        <v>0</v>
      </c>
      <c r="L25" s="255">
        <v>0</v>
      </c>
      <c r="M25" s="247">
        <f>'ROO INPUT'!M25</f>
        <v>0</v>
      </c>
      <c r="N25" s="255">
        <v>0</v>
      </c>
      <c r="O25" s="255">
        <v>0</v>
      </c>
      <c r="P25" s="255">
        <v>0</v>
      </c>
      <c r="Q25" s="255">
        <v>0</v>
      </c>
      <c r="R25" s="255">
        <v>0</v>
      </c>
      <c r="S25" s="255">
        <v>0</v>
      </c>
      <c r="T25" s="255">
        <v>0</v>
      </c>
      <c r="U25" s="256">
        <v>0</v>
      </c>
      <c r="V25" s="262">
        <v>0</v>
      </c>
      <c r="W25" s="256">
        <v>0</v>
      </c>
      <c r="X25" s="255">
        <v>0</v>
      </c>
      <c r="Y25" s="255">
        <v>0</v>
      </c>
      <c r="Z25" s="262">
        <v>0</v>
      </c>
      <c r="AA25" s="256">
        <v>0</v>
      </c>
      <c r="AB25" s="254">
        <f>SUM(E25:AA25)</f>
        <v>39722</v>
      </c>
      <c r="AC25" s="255">
        <f>-S25</f>
        <v>0</v>
      </c>
      <c r="AD25" s="255">
        <v>0</v>
      </c>
      <c r="AE25" s="255">
        <v>0</v>
      </c>
      <c r="AF25" s="255">
        <v>0</v>
      </c>
      <c r="AG25" s="257">
        <f>SUM(AB25:AF25)</f>
        <v>39722</v>
      </c>
    </row>
    <row r="26" spans="1:33" s="244" customFormat="1">
      <c r="A26" s="242">
        <v>10</v>
      </c>
      <c r="C26" s="247" t="s">
        <v>492</v>
      </c>
      <c r="D26" s="247"/>
      <c r="E26" s="477">
        <f>'ROO INPUT'!F26</f>
        <v>-12125</v>
      </c>
      <c r="F26" s="256">
        <v>0</v>
      </c>
      <c r="G26" s="256">
        <v>0</v>
      </c>
      <c r="H26" s="256">
        <v>0</v>
      </c>
      <c r="I26" s="256">
        <v>0</v>
      </c>
      <c r="J26" s="256">
        <v>0</v>
      </c>
      <c r="K26" s="256">
        <v>0</v>
      </c>
      <c r="L26" s="256">
        <v>0</v>
      </c>
      <c r="M26" s="256">
        <v>0</v>
      </c>
      <c r="N26" s="256">
        <v>0</v>
      </c>
      <c r="O26" s="256">
        <v>0</v>
      </c>
      <c r="P26" s="256">
        <v>0</v>
      </c>
      <c r="Q26" s="256">
        <v>0</v>
      </c>
      <c r="R26" s="256">
        <v>0</v>
      </c>
      <c r="S26" s="256">
        <v>0</v>
      </c>
      <c r="T26" s="256">
        <v>9948</v>
      </c>
      <c r="U26" s="256">
        <v>0</v>
      </c>
      <c r="V26" s="262">
        <v>0</v>
      </c>
      <c r="W26" s="256">
        <v>0</v>
      </c>
      <c r="X26" s="256">
        <v>0</v>
      </c>
      <c r="Y26" s="256">
        <v>0</v>
      </c>
      <c r="Z26" s="262">
        <v>0</v>
      </c>
      <c r="AA26" s="256"/>
      <c r="AB26" s="254">
        <f>SUM(E26:AA26)</f>
        <v>-2177</v>
      </c>
      <c r="AC26" s="255">
        <f>-S26</f>
        <v>0</v>
      </c>
      <c r="AD26" s="255">
        <v>0</v>
      </c>
      <c r="AE26" s="255">
        <v>0</v>
      </c>
      <c r="AF26" s="255">
        <v>0</v>
      </c>
      <c r="AG26" s="257">
        <f>SUM(AB26:AF26)</f>
        <v>-2177</v>
      </c>
    </row>
    <row r="27" spans="1:33" s="244" customFormat="1">
      <c r="A27" s="242">
        <v>11</v>
      </c>
      <c r="C27" s="244" t="s">
        <v>164</v>
      </c>
      <c r="E27" s="478">
        <f>'ROO INPUT'!F27</f>
        <v>16707</v>
      </c>
      <c r="F27" s="264">
        <v>0</v>
      </c>
      <c r="G27" s="264">
        <v>0</v>
      </c>
      <c r="H27" s="264">
        <v>0</v>
      </c>
      <c r="I27" s="264">
        <v>0</v>
      </c>
      <c r="J27" s="264">
        <v>0</v>
      </c>
      <c r="K27" s="263">
        <v>202</v>
      </c>
      <c r="L27" s="264">
        <v>0</v>
      </c>
      <c r="M27" s="264">
        <v>0</v>
      </c>
      <c r="N27" s="264">
        <v>0</v>
      </c>
      <c r="O27" s="264">
        <v>0</v>
      </c>
      <c r="P27" s="264">
        <v>0</v>
      </c>
      <c r="Q27" s="264">
        <v>0</v>
      </c>
      <c r="R27" s="264">
        <v>0</v>
      </c>
      <c r="S27" s="264">
        <v>0</v>
      </c>
      <c r="T27" s="264">
        <v>0</v>
      </c>
      <c r="U27" s="263">
        <v>0</v>
      </c>
      <c r="V27" s="263">
        <v>0</v>
      </c>
      <c r="W27" s="263">
        <v>0</v>
      </c>
      <c r="X27" s="264">
        <v>0</v>
      </c>
      <c r="Y27" s="264">
        <v>0</v>
      </c>
      <c r="Z27" s="263">
        <v>0</v>
      </c>
      <c r="AA27" s="263">
        <v>0</v>
      </c>
      <c r="AB27" s="99">
        <f>SUM(E27:AA27)</f>
        <v>16909</v>
      </c>
      <c r="AC27" s="255">
        <f>-S27</f>
        <v>0</v>
      </c>
      <c r="AD27" s="264">
        <v>0</v>
      </c>
      <c r="AE27" s="264">
        <v>0</v>
      </c>
      <c r="AF27" s="264">
        <f>-K27</f>
        <v>-202</v>
      </c>
      <c r="AG27" s="553">
        <f>SUM(AB27:AF27)</f>
        <v>16707</v>
      </c>
    </row>
    <row r="28" spans="1:33" s="244" customFormat="1">
      <c r="A28" s="242">
        <v>12</v>
      </c>
      <c r="B28" s="244" t="s">
        <v>165</v>
      </c>
      <c r="E28" s="477">
        <f t="shared" ref="E28:AG28" si="22">SUM(E23:E27)</f>
        <v>263960</v>
      </c>
      <c r="F28" s="255">
        <f t="shared" si="22"/>
        <v>0</v>
      </c>
      <c r="G28" s="255">
        <f t="shared" si="22"/>
        <v>-5</v>
      </c>
      <c r="H28" s="255">
        <f t="shared" si="22"/>
        <v>0</v>
      </c>
      <c r="I28" s="255">
        <f t="shared" ref="I28" si="23">SUM(I23:I27)</f>
        <v>0</v>
      </c>
      <c r="J28" s="255">
        <f t="shared" si="22"/>
        <v>0</v>
      </c>
      <c r="K28" s="256">
        <f t="shared" ref="K28" si="24">SUM(K23:K27)</f>
        <v>202</v>
      </c>
      <c r="L28" s="255">
        <f t="shared" si="22"/>
        <v>0</v>
      </c>
      <c r="M28" s="255">
        <f t="shared" si="22"/>
        <v>0</v>
      </c>
      <c r="N28" s="255">
        <f t="shared" si="22"/>
        <v>0</v>
      </c>
      <c r="O28" s="255">
        <f t="shared" si="22"/>
        <v>0</v>
      </c>
      <c r="P28" s="255">
        <f t="shared" si="22"/>
        <v>0</v>
      </c>
      <c r="Q28" s="255">
        <f t="shared" si="22"/>
        <v>0</v>
      </c>
      <c r="R28" s="255">
        <f t="shared" si="22"/>
        <v>0</v>
      </c>
      <c r="S28" s="255">
        <f t="shared" si="22"/>
        <v>0</v>
      </c>
      <c r="T28" s="255">
        <f t="shared" ref="T28" si="25">SUM(T23:T27)</f>
        <v>10901</v>
      </c>
      <c r="U28" s="256">
        <f>SUM(U23:U27)</f>
        <v>0</v>
      </c>
      <c r="V28" s="262">
        <f t="shared" ref="V28" si="26">SUM(V23:V27)</f>
        <v>0</v>
      </c>
      <c r="W28" s="256">
        <f>SUM(W23:W27)</f>
        <v>0</v>
      </c>
      <c r="X28" s="255">
        <f>SUM(X23:X27)</f>
        <v>3159</v>
      </c>
      <c r="Y28" s="255">
        <f>SUM(Y23:Y27)</f>
        <v>-6</v>
      </c>
      <c r="Z28" s="262">
        <f t="shared" ref="Z28" si="27">SUM(Z23:Z27)</f>
        <v>-950</v>
      </c>
      <c r="AA28" s="256">
        <f t="shared" ref="AA28" si="28">SUM(AA23:AA27)</f>
        <v>-23107</v>
      </c>
      <c r="AB28" s="254">
        <f t="shared" si="22"/>
        <v>254154</v>
      </c>
      <c r="AC28" s="554">
        <f t="shared" si="22"/>
        <v>0</v>
      </c>
      <c r="AD28" s="255">
        <f t="shared" si="22"/>
        <v>0</v>
      </c>
      <c r="AE28" s="255">
        <f t="shared" si="22"/>
        <v>-181</v>
      </c>
      <c r="AF28" s="255">
        <f t="shared" si="22"/>
        <v>-202</v>
      </c>
      <c r="AG28" s="257">
        <f t="shared" si="22"/>
        <v>253771</v>
      </c>
    </row>
    <row r="29" spans="1:33" s="244" customFormat="1" ht="8.25" customHeight="1">
      <c r="A29" s="242"/>
      <c r="E29" s="477"/>
      <c r="F29" s="255"/>
      <c r="G29" s="255"/>
      <c r="H29" s="255"/>
      <c r="I29" s="255"/>
      <c r="J29" s="255"/>
      <c r="K29" s="256"/>
      <c r="L29" s="255"/>
      <c r="M29" s="255"/>
      <c r="N29" s="255"/>
      <c r="O29" s="255"/>
      <c r="P29" s="255"/>
      <c r="Q29" s="255"/>
      <c r="R29" s="255"/>
      <c r="S29" s="255"/>
      <c r="T29" s="255"/>
      <c r="U29" s="256"/>
      <c r="V29" s="262"/>
      <c r="W29" s="256"/>
      <c r="X29" s="255"/>
      <c r="Y29" s="255"/>
      <c r="Z29" s="262"/>
      <c r="AA29" s="256"/>
      <c r="AB29" s="254"/>
      <c r="AC29" s="255"/>
      <c r="AD29" s="255"/>
      <c r="AE29" s="255"/>
      <c r="AF29" s="255"/>
      <c r="AG29" s="257"/>
    </row>
    <row r="30" spans="1:33" s="244" customFormat="1">
      <c r="A30" s="242"/>
      <c r="B30" s="244" t="s">
        <v>166</v>
      </c>
      <c r="E30" s="477"/>
      <c r="F30" s="255"/>
      <c r="G30" s="255"/>
      <c r="H30" s="255"/>
      <c r="I30" s="255"/>
      <c r="J30" s="255"/>
      <c r="K30" s="256"/>
      <c r="L30" s="255"/>
      <c r="M30" s="255"/>
      <c r="N30" s="255"/>
      <c r="O30" s="255"/>
      <c r="P30" s="255"/>
      <c r="Q30" s="255"/>
      <c r="R30" s="255"/>
      <c r="S30" s="255"/>
      <c r="T30" s="255"/>
      <c r="U30" s="256"/>
      <c r="V30" s="262"/>
      <c r="W30" s="256"/>
      <c r="X30" s="255"/>
      <c r="Y30" s="255"/>
      <c r="Z30" s="262"/>
      <c r="AA30" s="256"/>
      <c r="AB30" s="254"/>
      <c r="AC30" s="255"/>
      <c r="AD30" s="255"/>
      <c r="AE30" s="255"/>
      <c r="AF30" s="255"/>
      <c r="AG30" s="257"/>
    </row>
    <row r="31" spans="1:33" s="244" customFormat="1">
      <c r="A31" s="242">
        <v>13</v>
      </c>
      <c r="C31" s="244" t="s">
        <v>162</v>
      </c>
      <c r="E31" s="479">
        <f>'ROO INPUT'!F31</f>
        <v>22661</v>
      </c>
      <c r="F31" s="255">
        <v>0</v>
      </c>
      <c r="G31" s="255">
        <v>0</v>
      </c>
      <c r="H31" s="255">
        <v>0</v>
      </c>
      <c r="I31" s="255">
        <v>0</v>
      </c>
      <c r="J31" s="255">
        <v>0</v>
      </c>
      <c r="K31" s="256">
        <v>0</v>
      </c>
      <c r="L31" s="255">
        <v>0</v>
      </c>
      <c r="M31" s="255">
        <v>0</v>
      </c>
      <c r="N31" s="255">
        <v>0</v>
      </c>
      <c r="O31" s="255">
        <v>0</v>
      </c>
      <c r="P31" s="255">
        <v>0</v>
      </c>
      <c r="Q31" s="255">
        <v>0</v>
      </c>
      <c r="R31" s="255">
        <v>0</v>
      </c>
      <c r="S31" s="255">
        <v>0</v>
      </c>
      <c r="T31" s="255">
        <v>0</v>
      </c>
      <c r="U31" s="256"/>
      <c r="V31" s="262"/>
      <c r="W31" s="256">
        <v>0</v>
      </c>
      <c r="X31" s="255">
        <v>0</v>
      </c>
      <c r="Y31" s="255">
        <v>0</v>
      </c>
      <c r="Z31" s="262">
        <v>0</v>
      </c>
      <c r="AA31" s="256">
        <v>0</v>
      </c>
      <c r="AB31" s="254">
        <f>SUM(E31:AA31)</f>
        <v>22661</v>
      </c>
      <c r="AC31" s="255">
        <f>-S31</f>
        <v>0</v>
      </c>
      <c r="AD31" s="255">
        <v>0</v>
      </c>
      <c r="AE31" s="255">
        <v>0</v>
      </c>
      <c r="AF31" s="255">
        <v>0</v>
      </c>
      <c r="AG31" s="257">
        <f>SUM(AB31:AF31)</f>
        <v>22661</v>
      </c>
    </row>
    <row r="32" spans="1:33" s="244" customFormat="1">
      <c r="A32" s="242">
        <v>14</v>
      </c>
      <c r="C32" s="244" t="s">
        <v>494</v>
      </c>
      <c r="E32" s="479">
        <f>'ROO INPUT'!F32</f>
        <v>32978</v>
      </c>
      <c r="F32" s="255">
        <v>0</v>
      </c>
      <c r="G32" s="255">
        <v>0</v>
      </c>
      <c r="H32" s="255">
        <v>0</v>
      </c>
      <c r="I32" s="255">
        <v>0</v>
      </c>
      <c r="J32" s="255">
        <v>0</v>
      </c>
      <c r="K32" s="256">
        <v>0</v>
      </c>
      <c r="L32" s="255">
        <v>0</v>
      </c>
      <c r="M32" s="255">
        <v>0</v>
      </c>
      <c r="N32" s="255">
        <v>0</v>
      </c>
      <c r="O32" s="255">
        <v>0</v>
      </c>
      <c r="P32" s="255">
        <v>0</v>
      </c>
      <c r="Q32" s="255">
        <v>0</v>
      </c>
      <c r="R32" s="255">
        <v>-84</v>
      </c>
      <c r="S32" s="255">
        <v>0</v>
      </c>
      <c r="T32" s="255">
        <v>0</v>
      </c>
      <c r="U32" s="256">
        <v>0</v>
      </c>
      <c r="V32" s="262">
        <v>0</v>
      </c>
      <c r="W32" s="256">
        <v>0</v>
      </c>
      <c r="X32" s="255">
        <v>0</v>
      </c>
      <c r="Y32" s="255">
        <v>0</v>
      </c>
      <c r="Z32" s="262">
        <v>0</v>
      </c>
      <c r="AA32" s="256">
        <v>0</v>
      </c>
      <c r="AB32" s="254">
        <f>SUM(E32:AA32)</f>
        <v>32894</v>
      </c>
      <c r="AC32" s="255">
        <f>-S32</f>
        <v>0</v>
      </c>
      <c r="AD32" s="255">
        <v>0</v>
      </c>
      <c r="AE32" s="255">
        <v>0</v>
      </c>
      <c r="AF32" s="255">
        <v>0</v>
      </c>
      <c r="AG32" s="257">
        <f>SUM(AB32:AF32)</f>
        <v>32894</v>
      </c>
    </row>
    <row r="33" spans="1:33" s="244" customFormat="1">
      <c r="A33" s="242"/>
      <c r="C33" s="247" t="s">
        <v>649</v>
      </c>
      <c r="D33" s="247"/>
      <c r="E33" s="479"/>
      <c r="F33" s="255"/>
      <c r="G33" s="255"/>
      <c r="H33" s="255"/>
      <c r="I33" s="255"/>
      <c r="J33" s="255"/>
      <c r="K33" s="256"/>
      <c r="L33" s="255"/>
      <c r="M33" s="255"/>
      <c r="N33" s="255"/>
      <c r="O33" s="255"/>
      <c r="P33" s="255"/>
      <c r="Q33" s="255"/>
      <c r="R33" s="255"/>
      <c r="S33" s="255"/>
      <c r="T33" s="255"/>
      <c r="U33" s="256"/>
      <c r="V33" s="262"/>
      <c r="W33" s="256"/>
      <c r="X33" s="255"/>
      <c r="Y33" s="255"/>
      <c r="Z33" s="262"/>
      <c r="AA33" s="256"/>
      <c r="AB33" s="254"/>
      <c r="AC33" s="255">
        <f>-S33</f>
        <v>0</v>
      </c>
      <c r="AD33" s="255"/>
      <c r="AE33" s="255"/>
      <c r="AF33" s="255"/>
      <c r="AG33" s="257"/>
    </row>
    <row r="34" spans="1:33" s="244" customFormat="1">
      <c r="A34" s="242">
        <v>15</v>
      </c>
      <c r="C34" s="244" t="s">
        <v>164</v>
      </c>
      <c r="E34" s="478">
        <f>'ROO INPUT'!F34</f>
        <v>47026</v>
      </c>
      <c r="F34" s="264">
        <v>0</v>
      </c>
      <c r="G34" s="264">
        <v>0</v>
      </c>
      <c r="H34" s="264">
        <v>0</v>
      </c>
      <c r="I34" s="264">
        <v>0</v>
      </c>
      <c r="J34" s="264">
        <v>-18378</v>
      </c>
      <c r="K34" s="263">
        <v>373</v>
      </c>
      <c r="L34" s="264">
        <v>0</v>
      </c>
      <c r="M34" s="264">
        <v>0</v>
      </c>
      <c r="N34" s="264">
        <v>0</v>
      </c>
      <c r="O34" s="264">
        <v>0</v>
      </c>
      <c r="P34" s="264">
        <v>0</v>
      </c>
      <c r="Q34" s="264">
        <v>-57</v>
      </c>
      <c r="R34" s="264">
        <v>0</v>
      </c>
      <c r="S34" s="264">
        <f>ROUND(S$14*'CF '!$E$16,0)</f>
        <v>123</v>
      </c>
      <c r="T34" s="264">
        <f>ROUND(T$14*'CF '!$E$16,0)</f>
        <v>-878</v>
      </c>
      <c r="U34" s="263">
        <v>0</v>
      </c>
      <c r="V34" s="263">
        <v>0</v>
      </c>
      <c r="W34" s="263">
        <v>0</v>
      </c>
      <c r="X34" s="264">
        <f>ROUND(X$14*'CF '!$E$16,0)-1</f>
        <v>647</v>
      </c>
      <c r="Y34" s="264">
        <v>0</v>
      </c>
      <c r="Z34" s="263">
        <v>0</v>
      </c>
      <c r="AA34" s="263">
        <v>0</v>
      </c>
      <c r="AB34" s="99">
        <f>SUM(E34:AA34)</f>
        <v>28856</v>
      </c>
      <c r="AC34" s="255">
        <f>-S34</f>
        <v>-123</v>
      </c>
      <c r="AD34" s="264">
        <v>0</v>
      </c>
      <c r="AE34" s="264">
        <v>0</v>
      </c>
      <c r="AF34" s="264">
        <f>-K34</f>
        <v>-373</v>
      </c>
      <c r="AG34" s="553">
        <f>SUM(AB34:AF34)</f>
        <v>28360</v>
      </c>
    </row>
    <row r="35" spans="1:33" s="244" customFormat="1">
      <c r="A35" s="242">
        <v>16</v>
      </c>
      <c r="B35" s="244" t="s">
        <v>167</v>
      </c>
      <c r="E35" s="477">
        <f t="shared" ref="E35:AG35" si="29">SUM(E31:E34)</f>
        <v>102665</v>
      </c>
      <c r="F35" s="255">
        <f t="shared" si="29"/>
        <v>0</v>
      </c>
      <c r="G35" s="255">
        <f t="shared" si="29"/>
        <v>0</v>
      </c>
      <c r="H35" s="255">
        <f t="shared" si="29"/>
        <v>0</v>
      </c>
      <c r="I35" s="255">
        <f t="shared" si="29"/>
        <v>0</v>
      </c>
      <c r="J35" s="255">
        <f t="shared" si="29"/>
        <v>-18378</v>
      </c>
      <c r="K35" s="256">
        <f t="shared" si="29"/>
        <v>373</v>
      </c>
      <c r="L35" s="255">
        <f t="shared" si="29"/>
        <v>0</v>
      </c>
      <c r="M35" s="255">
        <f t="shared" si="29"/>
        <v>0</v>
      </c>
      <c r="N35" s="255">
        <f t="shared" si="29"/>
        <v>0</v>
      </c>
      <c r="O35" s="255">
        <f t="shared" si="29"/>
        <v>0</v>
      </c>
      <c r="P35" s="255">
        <f t="shared" si="29"/>
        <v>0</v>
      </c>
      <c r="Q35" s="255">
        <f t="shared" si="29"/>
        <v>-57</v>
      </c>
      <c r="R35" s="255">
        <f t="shared" si="29"/>
        <v>-84</v>
      </c>
      <c r="S35" s="255">
        <f t="shared" si="29"/>
        <v>123</v>
      </c>
      <c r="T35" s="255">
        <f t="shared" si="29"/>
        <v>-878</v>
      </c>
      <c r="U35" s="256">
        <f t="shared" si="29"/>
        <v>0</v>
      </c>
      <c r="V35" s="262">
        <f>SUM(V31:V34)</f>
        <v>0</v>
      </c>
      <c r="W35" s="256">
        <f>SUM(W31:W34)</f>
        <v>0</v>
      </c>
      <c r="X35" s="255">
        <f t="shared" si="29"/>
        <v>647</v>
      </c>
      <c r="Y35" s="255">
        <f t="shared" si="29"/>
        <v>0</v>
      </c>
      <c r="Z35" s="262">
        <f t="shared" si="29"/>
        <v>0</v>
      </c>
      <c r="AA35" s="256">
        <f t="shared" si="29"/>
        <v>0</v>
      </c>
      <c r="AB35" s="254">
        <f t="shared" si="29"/>
        <v>84411</v>
      </c>
      <c r="AC35" s="554">
        <f t="shared" si="29"/>
        <v>-123</v>
      </c>
      <c r="AD35" s="255">
        <f t="shared" si="29"/>
        <v>0</v>
      </c>
      <c r="AE35" s="255">
        <f t="shared" si="29"/>
        <v>0</v>
      </c>
      <c r="AF35" s="255">
        <f t="shared" si="29"/>
        <v>-373</v>
      </c>
      <c r="AG35" s="257">
        <f t="shared" si="29"/>
        <v>83915</v>
      </c>
    </row>
    <row r="36" spans="1:33" s="244" customFormat="1" ht="5.25" customHeight="1">
      <c r="E36" s="477"/>
      <c r="F36" s="255"/>
      <c r="G36" s="255"/>
      <c r="H36" s="255"/>
      <c r="I36" s="255"/>
      <c r="J36" s="255"/>
      <c r="K36" s="256"/>
      <c r="L36" s="255"/>
      <c r="M36" s="255"/>
      <c r="N36" s="255"/>
      <c r="O36" s="255"/>
      <c r="P36" s="255"/>
      <c r="Q36" s="255"/>
      <c r="R36" s="255"/>
      <c r="S36" s="255"/>
      <c r="T36" s="255"/>
      <c r="U36" s="256"/>
      <c r="V36" s="262"/>
      <c r="W36" s="256"/>
      <c r="X36" s="255"/>
      <c r="Y36" s="255"/>
      <c r="Z36" s="262"/>
      <c r="AA36" s="256"/>
      <c r="AB36" s="254"/>
      <c r="AC36" s="255"/>
      <c r="AD36" s="255"/>
      <c r="AE36" s="255"/>
      <c r="AF36" s="255"/>
      <c r="AG36" s="257"/>
    </row>
    <row r="37" spans="1:33" s="244" customFormat="1">
      <c r="A37" s="242">
        <v>17</v>
      </c>
      <c r="B37" s="244" t="s">
        <v>168</v>
      </c>
      <c r="E37" s="479">
        <f>'ROO INPUT'!F37</f>
        <v>11909</v>
      </c>
      <c r="F37" s="255">
        <v>0</v>
      </c>
      <c r="G37" s="255">
        <v>29</v>
      </c>
      <c r="H37" s="255">
        <v>0</v>
      </c>
      <c r="I37" s="255">
        <v>0</v>
      </c>
      <c r="J37" s="255">
        <v>0</v>
      </c>
      <c r="K37" s="256">
        <v>0</v>
      </c>
      <c r="L37" s="255">
        <v>-666</v>
      </c>
      <c r="M37" s="255">
        <v>0</v>
      </c>
      <c r="N37" s="255">
        <v>0</v>
      </c>
      <c r="O37" s="255">
        <v>0</v>
      </c>
      <c r="P37" s="255">
        <v>0</v>
      </c>
      <c r="Q37" s="255">
        <v>0</v>
      </c>
      <c r="R37" s="255">
        <v>0</v>
      </c>
      <c r="S37" s="255">
        <f>ROUND(S$14*'CF '!$E$12,0)</f>
        <v>7</v>
      </c>
      <c r="T37" s="255">
        <f>ROUND(T$14*'CF '!$E$12,0)</f>
        <v>-53</v>
      </c>
      <c r="U37" s="256">
        <v>0</v>
      </c>
      <c r="V37" s="262">
        <v>0</v>
      </c>
      <c r="W37" s="256">
        <v>0</v>
      </c>
      <c r="X37" s="255">
        <f>ROUND(X$14*'CF '!$E$12,0)+25</f>
        <v>64</v>
      </c>
      <c r="Y37" s="255">
        <v>0</v>
      </c>
      <c r="Z37" s="262">
        <v>0</v>
      </c>
      <c r="AA37" s="256">
        <v>0</v>
      </c>
      <c r="AB37" s="254">
        <f>SUM(E37:AA37)</f>
        <v>11290</v>
      </c>
      <c r="AC37" s="255">
        <f>-S37</f>
        <v>-7</v>
      </c>
      <c r="AD37" s="255">
        <v>0</v>
      </c>
      <c r="AE37" s="255">
        <v>0</v>
      </c>
      <c r="AF37" s="255">
        <v>0</v>
      </c>
      <c r="AG37" s="257">
        <f>SUM(AB37:AF37)</f>
        <v>11283</v>
      </c>
    </row>
    <row r="38" spans="1:33" s="244" customFormat="1">
      <c r="A38" s="242">
        <v>18</v>
      </c>
      <c r="B38" s="244" t="s">
        <v>169</v>
      </c>
      <c r="E38" s="479">
        <f>'ROO INPUT'!F38</f>
        <v>24225</v>
      </c>
      <c r="F38" s="255">
        <v>0</v>
      </c>
      <c r="G38" s="255">
        <v>0</v>
      </c>
      <c r="H38" s="255">
        <v>0</v>
      </c>
      <c r="I38" s="255">
        <v>0</v>
      </c>
      <c r="J38" s="255">
        <v>0</v>
      </c>
      <c r="K38" s="256">
        <v>0</v>
      </c>
      <c r="L38" s="255">
        <v>0</v>
      </c>
      <c r="M38" s="255">
        <v>0</v>
      </c>
      <c r="N38" s="255">
        <v>0</v>
      </c>
      <c r="O38" s="255">
        <v>0</v>
      </c>
      <c r="P38" s="255">
        <v>0</v>
      </c>
      <c r="Q38" s="255">
        <v>0</v>
      </c>
      <c r="R38" s="255">
        <v>0</v>
      </c>
      <c r="S38" s="255">
        <v>0</v>
      </c>
      <c r="T38" s="255">
        <v>-22912</v>
      </c>
      <c r="U38" s="256">
        <v>1</v>
      </c>
      <c r="V38" s="262">
        <v>0</v>
      </c>
      <c r="W38" s="256">
        <v>0</v>
      </c>
      <c r="X38" s="255">
        <v>0</v>
      </c>
      <c r="Y38" s="255">
        <v>0</v>
      </c>
      <c r="Z38" s="262">
        <v>0</v>
      </c>
      <c r="AA38" s="256">
        <v>0</v>
      </c>
      <c r="AB38" s="254">
        <f>SUM(E38:AA38)</f>
        <v>1314</v>
      </c>
      <c r="AC38" s="255">
        <f>-S38</f>
        <v>0</v>
      </c>
      <c r="AD38" s="255">
        <v>0</v>
      </c>
      <c r="AE38" s="255">
        <v>0</v>
      </c>
      <c r="AF38" s="255">
        <v>0</v>
      </c>
      <c r="AG38" s="257">
        <f>SUM(AB38:AF38)</f>
        <v>1314</v>
      </c>
    </row>
    <row r="39" spans="1:33" s="244" customFormat="1">
      <c r="A39" s="242">
        <v>19</v>
      </c>
      <c r="B39" s="244" t="s">
        <v>170</v>
      </c>
      <c r="E39" s="479">
        <f>'ROO INPUT'!F39</f>
        <v>0</v>
      </c>
      <c r="F39" s="255">
        <v>0</v>
      </c>
      <c r="G39" s="255">
        <v>0</v>
      </c>
      <c r="H39" s="255">
        <v>0</v>
      </c>
      <c r="I39" s="255">
        <v>0</v>
      </c>
      <c r="J39" s="255">
        <v>0</v>
      </c>
      <c r="K39" s="256">
        <v>0</v>
      </c>
      <c r="L39" s="255">
        <v>0</v>
      </c>
      <c r="M39" s="255">
        <v>0</v>
      </c>
      <c r="N39" s="255">
        <v>0</v>
      </c>
      <c r="O39" s="255">
        <v>0</v>
      </c>
      <c r="P39" s="255">
        <v>0</v>
      </c>
      <c r="Q39" s="255">
        <v>0</v>
      </c>
      <c r="R39" s="255">
        <v>0</v>
      </c>
      <c r="S39" s="255">
        <v>0</v>
      </c>
      <c r="T39" s="255">
        <v>0</v>
      </c>
      <c r="U39" s="256">
        <v>0</v>
      </c>
      <c r="V39" s="262">
        <v>0</v>
      </c>
      <c r="W39" s="256">
        <v>0</v>
      </c>
      <c r="X39" s="255">
        <v>0</v>
      </c>
      <c r="Y39" s="255">
        <v>0</v>
      </c>
      <c r="Z39" s="262">
        <v>0</v>
      </c>
      <c r="AA39" s="256">
        <v>0</v>
      </c>
      <c r="AB39" s="254">
        <f>SUM(E39:AA39)</f>
        <v>0</v>
      </c>
      <c r="AC39" s="255">
        <f>-S39</f>
        <v>0</v>
      </c>
      <c r="AD39" s="255">
        <v>0</v>
      </c>
      <c r="AE39" s="255">
        <v>0</v>
      </c>
      <c r="AF39" s="255">
        <v>0</v>
      </c>
      <c r="AG39" s="257">
        <f>SUM(AB39:AF39)</f>
        <v>0</v>
      </c>
    </row>
    <row r="40" spans="1:33" s="244" customFormat="1" ht="8.25" customHeight="1">
      <c r="A40" s="242"/>
      <c r="E40" s="477"/>
      <c r="F40" s="255"/>
      <c r="G40" s="255"/>
      <c r="H40" s="255"/>
      <c r="I40" s="255"/>
      <c r="J40" s="255"/>
      <c r="K40" s="256"/>
      <c r="L40" s="255"/>
      <c r="M40" s="255"/>
      <c r="N40" s="255"/>
      <c r="O40" s="255"/>
      <c r="P40" s="255"/>
      <c r="Q40" s="255"/>
      <c r="R40" s="255"/>
      <c r="S40" s="255"/>
      <c r="T40" s="255"/>
      <c r="U40" s="256"/>
      <c r="V40" s="262"/>
      <c r="W40" s="256"/>
      <c r="X40" s="255"/>
      <c r="Y40" s="255"/>
      <c r="Z40" s="262"/>
      <c r="AA40" s="256"/>
      <c r="AB40" s="254"/>
      <c r="AC40" s="255"/>
      <c r="AD40" s="255"/>
      <c r="AE40" s="255"/>
      <c r="AF40" s="255"/>
      <c r="AG40" s="257"/>
    </row>
    <row r="41" spans="1:33" s="244" customFormat="1">
      <c r="B41" s="244" t="s">
        <v>171</v>
      </c>
      <c r="E41" s="477"/>
      <c r="F41" s="255"/>
      <c r="G41" s="255"/>
      <c r="H41" s="255"/>
      <c r="I41" s="255"/>
      <c r="J41" s="255"/>
      <c r="K41" s="256"/>
      <c r="L41" s="255"/>
      <c r="M41" s="255"/>
      <c r="N41" s="255"/>
      <c r="O41" s="255"/>
      <c r="P41" s="255"/>
      <c r="Q41" s="255"/>
      <c r="R41" s="255"/>
      <c r="S41" s="255"/>
      <c r="T41" s="255"/>
      <c r="U41" s="256"/>
      <c r="V41" s="262"/>
      <c r="W41" s="256"/>
      <c r="X41" s="255"/>
      <c r="Y41" s="255"/>
      <c r="Z41" s="262"/>
      <c r="AA41" s="256"/>
      <c r="AB41" s="254"/>
      <c r="AC41" s="255"/>
      <c r="AD41" s="255"/>
      <c r="AE41" s="255"/>
      <c r="AF41" s="255"/>
      <c r="AG41" s="257"/>
    </row>
    <row r="42" spans="1:33" s="244" customFormat="1">
      <c r="A42" s="242">
        <v>20</v>
      </c>
      <c r="C42" s="244" t="s">
        <v>162</v>
      </c>
      <c r="E42" s="479">
        <f>'ROO INPUT'!F42</f>
        <v>72640</v>
      </c>
      <c r="F42" s="255">
        <v>0</v>
      </c>
      <c r="G42" s="255">
        <v>0</v>
      </c>
      <c r="H42" s="255">
        <v>0</v>
      </c>
      <c r="I42" s="255">
        <v>0</v>
      </c>
      <c r="J42" s="255">
        <v>0</v>
      </c>
      <c r="K42" s="255">
        <v>0</v>
      </c>
      <c r="L42" s="255">
        <v>0</v>
      </c>
      <c r="M42" s="255">
        <v>-291</v>
      </c>
      <c r="N42" s="255">
        <v>-64</v>
      </c>
      <c r="O42" s="255">
        <v>0</v>
      </c>
      <c r="P42" s="255">
        <v>-29</v>
      </c>
      <c r="Q42" s="255">
        <v>0</v>
      </c>
      <c r="R42" s="255">
        <v>0</v>
      </c>
      <c r="S42" s="255">
        <f>ROUND(S$14*'CF '!$E$14,0)</f>
        <v>6</v>
      </c>
      <c r="T42" s="255">
        <f>ROUND(T$14*'CF '!$E$14,0)</f>
        <v>-45</v>
      </c>
      <c r="U42" s="256">
        <v>-1400</v>
      </c>
      <c r="V42" s="262">
        <v>1653</v>
      </c>
      <c r="W42" s="256">
        <v>0</v>
      </c>
      <c r="X42" s="255">
        <f>ROUND(X$14*'CF '!$E$14,0)-1</f>
        <v>33</v>
      </c>
      <c r="Y42" s="255">
        <v>0</v>
      </c>
      <c r="Z42" s="262">
        <v>0</v>
      </c>
      <c r="AA42" s="256">
        <v>0</v>
      </c>
      <c r="AB42" s="254">
        <f>SUM(E42:AA42)</f>
        <v>72503</v>
      </c>
      <c r="AC42" s="255">
        <f>-S42</f>
        <v>-6</v>
      </c>
      <c r="AD42" s="255">
        <v>0</v>
      </c>
      <c r="AE42" s="255">
        <v>0</v>
      </c>
      <c r="AF42" s="255">
        <v>0</v>
      </c>
      <c r="AG42" s="257">
        <f>SUM(AB42:AF42)</f>
        <v>72497</v>
      </c>
    </row>
    <row r="43" spans="1:33" s="244" customFormat="1">
      <c r="A43" s="242">
        <v>21</v>
      </c>
      <c r="C43" s="244" t="s">
        <v>494</v>
      </c>
      <c r="E43" s="479">
        <f>'ROO INPUT'!F43</f>
        <v>38581</v>
      </c>
      <c r="F43" s="255">
        <v>0</v>
      </c>
      <c r="G43" s="255">
        <v>0</v>
      </c>
      <c r="H43" s="255">
        <v>0</v>
      </c>
      <c r="I43" s="255">
        <v>0</v>
      </c>
      <c r="J43" s="255">
        <v>0</v>
      </c>
      <c r="K43" s="255">
        <v>0</v>
      </c>
      <c r="L43" s="255">
        <v>0</v>
      </c>
      <c r="M43" s="255">
        <v>0</v>
      </c>
      <c r="N43" s="255">
        <v>0</v>
      </c>
      <c r="O43" s="255">
        <v>0</v>
      </c>
      <c r="P43" s="255">
        <v>0</v>
      </c>
      <c r="Q43" s="255">
        <v>0</v>
      </c>
      <c r="R43" s="255">
        <v>0</v>
      </c>
      <c r="S43" s="255">
        <v>0</v>
      </c>
      <c r="T43" s="255">
        <v>0</v>
      </c>
      <c r="U43" s="256">
        <v>0</v>
      </c>
      <c r="V43" s="262">
        <v>0</v>
      </c>
      <c r="W43" s="256">
        <v>0</v>
      </c>
      <c r="X43" s="255">
        <v>0</v>
      </c>
      <c r="Y43" s="255">
        <v>0</v>
      </c>
      <c r="Z43" s="262">
        <v>0</v>
      </c>
      <c r="AA43" s="256">
        <v>0</v>
      </c>
      <c r="AB43" s="254">
        <f>SUM(E43:AA43)</f>
        <v>38581</v>
      </c>
      <c r="AC43" s="255">
        <f>-S43</f>
        <v>0</v>
      </c>
      <c r="AD43" s="255">
        <v>0</v>
      </c>
      <c r="AE43" s="255">
        <v>0</v>
      </c>
      <c r="AF43" s="255">
        <v>0</v>
      </c>
      <c r="AG43" s="257">
        <f>SUM(AB43:AF43)</f>
        <v>38581</v>
      </c>
    </row>
    <row r="44" spans="1:33" s="244" customFormat="1">
      <c r="A44" s="242">
        <v>22</v>
      </c>
      <c r="C44" s="244" t="s">
        <v>614</v>
      </c>
      <c r="E44" s="479">
        <f>'ROO INPUT'!F44</f>
        <v>-13138</v>
      </c>
      <c r="F44" s="255">
        <v>0</v>
      </c>
      <c r="G44" s="255">
        <v>0</v>
      </c>
      <c r="H44" s="255">
        <v>0</v>
      </c>
      <c r="I44" s="255">
        <v>0</v>
      </c>
      <c r="J44" s="255">
        <v>0</v>
      </c>
      <c r="K44" s="255">
        <v>0</v>
      </c>
      <c r="L44" s="255">
        <v>0</v>
      </c>
      <c r="M44" s="255">
        <v>0</v>
      </c>
      <c r="N44" s="255">
        <v>0</v>
      </c>
      <c r="O44" s="255">
        <v>0</v>
      </c>
      <c r="P44" s="255">
        <v>0</v>
      </c>
      <c r="Q44" s="255">
        <v>0</v>
      </c>
      <c r="R44" s="255">
        <v>0</v>
      </c>
      <c r="S44" s="255">
        <v>0</v>
      </c>
      <c r="T44" s="255">
        <v>3474</v>
      </c>
      <c r="U44" s="256">
        <v>0</v>
      </c>
      <c r="V44" s="255">
        <v>0</v>
      </c>
      <c r="W44" s="255">
        <v>0</v>
      </c>
      <c r="X44" s="255">
        <v>0</v>
      </c>
      <c r="Y44" s="255">
        <v>0</v>
      </c>
      <c r="Z44" s="255">
        <v>0</v>
      </c>
      <c r="AA44" s="255">
        <v>0</v>
      </c>
      <c r="AB44" s="254">
        <f>SUM(E44:AA44)</f>
        <v>-9664</v>
      </c>
      <c r="AC44" s="255">
        <f>-S44</f>
        <v>0</v>
      </c>
      <c r="AD44" s="255">
        <v>0</v>
      </c>
      <c r="AE44" s="255">
        <v>0</v>
      </c>
      <c r="AF44" s="255">
        <v>0</v>
      </c>
      <c r="AG44" s="257">
        <f>SUM(AB44:AF44)</f>
        <v>-9664</v>
      </c>
    </row>
    <row r="45" spans="1:33" s="244" customFormat="1">
      <c r="A45" s="266">
        <v>23</v>
      </c>
      <c r="C45" s="244" t="s">
        <v>164</v>
      </c>
      <c r="E45" s="478">
        <f>'ROO INPUT'!F45</f>
        <v>4687</v>
      </c>
      <c r="F45" s="264">
        <v>0</v>
      </c>
      <c r="G45" s="264">
        <v>0</v>
      </c>
      <c r="H45" s="264">
        <v>0</v>
      </c>
      <c r="I45" s="264">
        <v>0</v>
      </c>
      <c r="J45" s="264">
        <v>0</v>
      </c>
      <c r="K45" s="264">
        <v>0</v>
      </c>
      <c r="L45" s="264">
        <v>0</v>
      </c>
      <c r="M45" s="264">
        <v>0</v>
      </c>
      <c r="N45" s="264">
        <v>0</v>
      </c>
      <c r="O45" s="264">
        <v>0</v>
      </c>
      <c r="P45" s="264">
        <v>0</v>
      </c>
      <c r="Q45" s="264">
        <v>0</v>
      </c>
      <c r="R45" s="264">
        <v>0</v>
      </c>
      <c r="S45" s="264">
        <v>0</v>
      </c>
      <c r="T45" s="264">
        <v>0</v>
      </c>
      <c r="U45" s="263">
        <v>0</v>
      </c>
      <c r="V45" s="263">
        <v>0</v>
      </c>
      <c r="W45" s="263">
        <v>0</v>
      </c>
      <c r="X45" s="264">
        <v>0</v>
      </c>
      <c r="Y45" s="264">
        <v>0</v>
      </c>
      <c r="Z45" s="263">
        <v>0</v>
      </c>
      <c r="AA45" s="263">
        <v>0</v>
      </c>
      <c r="AB45" s="99">
        <f>SUM(E45:AA45)</f>
        <v>4687</v>
      </c>
      <c r="AC45" s="255">
        <f>-S45</f>
        <v>0</v>
      </c>
      <c r="AD45" s="264">
        <v>0</v>
      </c>
      <c r="AE45" s="264">
        <v>0</v>
      </c>
      <c r="AF45" s="264">
        <f>-K45</f>
        <v>0</v>
      </c>
      <c r="AG45" s="553">
        <f>SUM(AB45:AF45)</f>
        <v>4687</v>
      </c>
    </row>
    <row r="46" spans="1:33" s="244" customFormat="1">
      <c r="A46" s="242">
        <v>24</v>
      </c>
      <c r="B46" s="244" t="s">
        <v>172</v>
      </c>
      <c r="E46" s="478">
        <f t="shared" ref="E46:AG46" si="30">SUM(E42:E45)</f>
        <v>102770</v>
      </c>
      <c r="F46" s="264">
        <f t="shared" si="30"/>
        <v>0</v>
      </c>
      <c r="G46" s="264">
        <f t="shared" si="30"/>
        <v>0</v>
      </c>
      <c r="H46" s="264">
        <f t="shared" si="30"/>
        <v>0</v>
      </c>
      <c r="I46" s="264">
        <f t="shared" ref="I46" si="31">SUM(I42:I45)</f>
        <v>0</v>
      </c>
      <c r="J46" s="264">
        <f t="shared" si="30"/>
        <v>0</v>
      </c>
      <c r="K46" s="264">
        <f t="shared" ref="K46" si="32">SUM(K42:K45)</f>
        <v>0</v>
      </c>
      <c r="L46" s="264">
        <f t="shared" si="30"/>
        <v>0</v>
      </c>
      <c r="M46" s="264">
        <f t="shared" si="30"/>
        <v>-291</v>
      </c>
      <c r="N46" s="264">
        <f t="shared" si="30"/>
        <v>-64</v>
      </c>
      <c r="O46" s="264">
        <f t="shared" si="30"/>
        <v>0</v>
      </c>
      <c r="P46" s="264">
        <f t="shared" si="30"/>
        <v>-29</v>
      </c>
      <c r="Q46" s="264">
        <f t="shared" si="30"/>
        <v>0</v>
      </c>
      <c r="R46" s="264">
        <f t="shared" si="30"/>
        <v>0</v>
      </c>
      <c r="S46" s="264">
        <f t="shared" si="30"/>
        <v>6</v>
      </c>
      <c r="T46" s="264">
        <f t="shared" ref="T46" si="33">SUM(T42:T45)</f>
        <v>3429</v>
      </c>
      <c r="U46" s="263">
        <f>SUM(U42:U45)</f>
        <v>-1400</v>
      </c>
      <c r="V46" s="263">
        <f t="shared" ref="V46" si="34">SUM(V42:V45)</f>
        <v>1653</v>
      </c>
      <c r="W46" s="263">
        <f>SUM(W42:W45)</f>
        <v>0</v>
      </c>
      <c r="X46" s="264">
        <f>SUM(X42:X45)</f>
        <v>33</v>
      </c>
      <c r="Y46" s="264">
        <f>SUM(Y42:Y45)</f>
        <v>0</v>
      </c>
      <c r="Z46" s="263">
        <f t="shared" ref="Z46" si="35">SUM(Z42:Z45)</f>
        <v>0</v>
      </c>
      <c r="AA46" s="263">
        <f t="shared" ref="AA46" si="36">SUM(AA42:AA45)</f>
        <v>0</v>
      </c>
      <c r="AB46" s="99">
        <f t="shared" si="30"/>
        <v>106107</v>
      </c>
      <c r="AC46" s="555">
        <f t="shared" si="30"/>
        <v>-6</v>
      </c>
      <c r="AD46" s="264">
        <f t="shared" si="30"/>
        <v>0</v>
      </c>
      <c r="AE46" s="264">
        <f t="shared" si="30"/>
        <v>0</v>
      </c>
      <c r="AF46" s="264">
        <f t="shared" si="30"/>
        <v>0</v>
      </c>
      <c r="AG46" s="553">
        <f t="shared" si="30"/>
        <v>106101</v>
      </c>
    </row>
    <row r="47" spans="1:33" s="244" customFormat="1" ht="18" customHeight="1">
      <c r="A47" s="242">
        <v>25</v>
      </c>
      <c r="B47" s="244" t="s">
        <v>173</v>
      </c>
      <c r="E47" s="478">
        <f t="shared" ref="E47:AG47" si="37">E46+E39+E38+E37+E35+E28</f>
        <v>505529</v>
      </c>
      <c r="F47" s="264">
        <f t="shared" si="37"/>
        <v>0</v>
      </c>
      <c r="G47" s="264">
        <f t="shared" si="37"/>
        <v>24</v>
      </c>
      <c r="H47" s="264">
        <f t="shared" si="37"/>
        <v>0</v>
      </c>
      <c r="I47" s="264">
        <f t="shared" si="37"/>
        <v>0</v>
      </c>
      <c r="J47" s="264">
        <f t="shared" si="37"/>
        <v>-18378</v>
      </c>
      <c r="K47" s="264">
        <f t="shared" si="37"/>
        <v>575</v>
      </c>
      <c r="L47" s="264">
        <f t="shared" si="37"/>
        <v>-666</v>
      </c>
      <c r="M47" s="264">
        <f t="shared" si="37"/>
        <v>-291</v>
      </c>
      <c r="N47" s="264">
        <f t="shared" si="37"/>
        <v>-64</v>
      </c>
      <c r="O47" s="264">
        <f t="shared" si="37"/>
        <v>0</v>
      </c>
      <c r="P47" s="264">
        <f t="shared" si="37"/>
        <v>-29</v>
      </c>
      <c r="Q47" s="264">
        <f t="shared" si="37"/>
        <v>-57</v>
      </c>
      <c r="R47" s="264">
        <f t="shared" si="37"/>
        <v>-84</v>
      </c>
      <c r="S47" s="264">
        <f t="shared" si="37"/>
        <v>136</v>
      </c>
      <c r="T47" s="264">
        <f t="shared" si="37"/>
        <v>-9513</v>
      </c>
      <c r="U47" s="263">
        <f t="shared" si="37"/>
        <v>-1399</v>
      </c>
      <c r="V47" s="263">
        <f>V46+V39+V38+V37+V35+V28</f>
        <v>1653</v>
      </c>
      <c r="W47" s="263">
        <f>W46+W39+W38+W37+W35+W28</f>
        <v>0</v>
      </c>
      <c r="X47" s="264">
        <f t="shared" si="37"/>
        <v>3903</v>
      </c>
      <c r="Y47" s="264">
        <f t="shared" si="37"/>
        <v>-6</v>
      </c>
      <c r="Z47" s="263">
        <f t="shared" si="37"/>
        <v>-950</v>
      </c>
      <c r="AA47" s="263">
        <f t="shared" si="37"/>
        <v>-23107</v>
      </c>
      <c r="AB47" s="99">
        <f t="shared" si="37"/>
        <v>457276</v>
      </c>
      <c r="AC47" s="264">
        <f t="shared" si="37"/>
        <v>-136</v>
      </c>
      <c r="AD47" s="264">
        <f t="shared" si="37"/>
        <v>0</v>
      </c>
      <c r="AE47" s="264">
        <f t="shared" si="37"/>
        <v>-181</v>
      </c>
      <c r="AF47" s="264">
        <f t="shared" si="37"/>
        <v>-575</v>
      </c>
      <c r="AG47" s="553">
        <f t="shared" si="37"/>
        <v>456384</v>
      </c>
    </row>
    <row r="48" spans="1:33" s="244" customFormat="1" ht="8.25" customHeight="1">
      <c r="E48" s="477"/>
      <c r="F48" s="255"/>
      <c r="G48" s="255"/>
      <c r="H48" s="255"/>
      <c r="I48" s="255"/>
      <c r="J48" s="255"/>
      <c r="K48" s="255"/>
      <c r="L48" s="255"/>
      <c r="M48" s="255"/>
      <c r="N48" s="255"/>
      <c r="O48" s="255"/>
      <c r="P48" s="255"/>
      <c r="Q48" s="255"/>
      <c r="R48" s="255"/>
      <c r="S48" s="255"/>
      <c r="T48" s="255"/>
      <c r="U48" s="256"/>
      <c r="V48" s="262"/>
      <c r="W48" s="256"/>
      <c r="X48" s="255"/>
      <c r="Y48" s="255"/>
      <c r="Z48" s="262"/>
      <c r="AA48" s="256"/>
      <c r="AB48" s="254"/>
      <c r="AC48" s="255"/>
      <c r="AD48" s="255"/>
      <c r="AE48" s="255"/>
      <c r="AF48" s="255"/>
      <c r="AG48" s="257"/>
    </row>
    <row r="49" spans="1:33" s="244" customFormat="1">
      <c r="A49" s="242">
        <v>26</v>
      </c>
      <c r="B49" s="244" t="s">
        <v>174</v>
      </c>
      <c r="E49" s="477">
        <f t="shared" ref="E49:AG49" si="38">E19-E47</f>
        <v>122444</v>
      </c>
      <c r="F49" s="255">
        <f t="shared" si="38"/>
        <v>0</v>
      </c>
      <c r="G49" s="255">
        <f t="shared" si="38"/>
        <v>-24</v>
      </c>
      <c r="H49" s="255">
        <f t="shared" si="38"/>
        <v>0</v>
      </c>
      <c r="I49" s="255">
        <f t="shared" si="38"/>
        <v>0</v>
      </c>
      <c r="J49" s="255">
        <f t="shared" si="38"/>
        <v>-37</v>
      </c>
      <c r="K49" s="255">
        <f t="shared" si="38"/>
        <v>-575</v>
      </c>
      <c r="L49" s="255">
        <f t="shared" si="38"/>
        <v>666</v>
      </c>
      <c r="M49" s="255">
        <f t="shared" si="38"/>
        <v>291</v>
      </c>
      <c r="N49" s="255">
        <f t="shared" si="38"/>
        <v>64</v>
      </c>
      <c r="O49" s="255">
        <f t="shared" si="38"/>
        <v>0</v>
      </c>
      <c r="P49" s="255">
        <f t="shared" si="38"/>
        <v>29</v>
      </c>
      <c r="Q49" s="255">
        <f t="shared" si="38"/>
        <v>57</v>
      </c>
      <c r="R49" s="255">
        <f t="shared" si="38"/>
        <v>84</v>
      </c>
      <c r="S49" s="255">
        <f t="shared" si="38"/>
        <v>626</v>
      </c>
      <c r="T49" s="255">
        <f t="shared" si="38"/>
        <v>0</v>
      </c>
      <c r="U49" s="256">
        <f>U19-U47</f>
        <v>1399</v>
      </c>
      <c r="V49" s="262">
        <f>V19-V47</f>
        <v>-1653</v>
      </c>
      <c r="W49" s="256">
        <f>W19-W47</f>
        <v>0</v>
      </c>
      <c r="X49" s="255">
        <f t="shared" si="38"/>
        <v>12869</v>
      </c>
      <c r="Y49" s="255">
        <f t="shared" si="38"/>
        <v>6</v>
      </c>
      <c r="Z49" s="262">
        <f t="shared" si="38"/>
        <v>950</v>
      </c>
      <c r="AA49" s="256">
        <f t="shared" si="38"/>
        <v>-20059</v>
      </c>
      <c r="AB49" s="254">
        <f t="shared" si="38"/>
        <v>117137</v>
      </c>
      <c r="AC49" s="255">
        <f t="shared" si="38"/>
        <v>-626</v>
      </c>
      <c r="AD49" s="255">
        <f t="shared" si="38"/>
        <v>0</v>
      </c>
      <c r="AE49" s="255">
        <f t="shared" si="38"/>
        <v>313</v>
      </c>
      <c r="AF49" s="255">
        <f t="shared" si="38"/>
        <v>575</v>
      </c>
      <c r="AG49" s="257">
        <f t="shared" si="38"/>
        <v>117399</v>
      </c>
    </row>
    <row r="50" spans="1:33" s="244" customFormat="1" ht="6.75" customHeight="1">
      <c r="A50" s="242"/>
      <c r="E50" s="477"/>
      <c r="F50" s="255"/>
      <c r="G50" s="255"/>
      <c r="H50" s="255"/>
      <c r="I50" s="255"/>
      <c r="J50" s="255"/>
      <c r="K50" s="255"/>
      <c r="L50" s="255"/>
      <c r="M50" s="255"/>
      <c r="N50" s="255"/>
      <c r="O50" s="255"/>
      <c r="P50" s="255"/>
      <c r="Q50" s="255"/>
      <c r="R50" s="255"/>
      <c r="S50" s="255"/>
      <c r="T50" s="255"/>
      <c r="U50" s="256"/>
      <c r="V50" s="262"/>
      <c r="W50" s="256"/>
      <c r="X50" s="255"/>
      <c r="Y50" s="255"/>
      <c r="Z50" s="262"/>
      <c r="AA50" s="256"/>
      <c r="AB50" s="254"/>
      <c r="AC50" s="255"/>
      <c r="AD50" s="255"/>
      <c r="AE50" s="255"/>
      <c r="AF50" s="255"/>
      <c r="AG50" s="257"/>
    </row>
    <row r="51" spans="1:33" s="244" customFormat="1">
      <c r="A51" s="246"/>
      <c r="B51" s="244" t="s">
        <v>175</v>
      </c>
      <c r="E51" s="477"/>
      <c r="F51" s="255"/>
      <c r="G51" s="255"/>
      <c r="H51" s="255"/>
      <c r="I51" s="255"/>
      <c r="J51" s="255"/>
      <c r="K51" s="255"/>
      <c r="L51" s="255"/>
      <c r="M51" s="255"/>
      <c r="N51" s="255"/>
      <c r="O51" s="255"/>
      <c r="P51" s="255"/>
      <c r="Q51" s="255"/>
      <c r="R51" s="255"/>
      <c r="S51" s="255"/>
      <c r="T51" s="255"/>
      <c r="U51" s="256"/>
      <c r="V51" s="262"/>
      <c r="W51" s="256"/>
      <c r="X51" s="255"/>
      <c r="Y51" s="255"/>
      <c r="Z51" s="262"/>
      <c r="AA51" s="256"/>
      <c r="AB51" s="254"/>
      <c r="AC51" s="255"/>
      <c r="AD51" s="255"/>
      <c r="AE51" s="255"/>
      <c r="AF51" s="255"/>
      <c r="AG51" s="257"/>
    </row>
    <row r="52" spans="1:33" s="247" customFormat="1">
      <c r="A52" s="266">
        <v>27</v>
      </c>
      <c r="B52" s="247" t="s">
        <v>527</v>
      </c>
      <c r="D52" s="341"/>
      <c r="E52" s="479">
        <f>'ROO INPUT'!F52</f>
        <v>1912</v>
      </c>
      <c r="F52" s="256">
        <f>F49*0.21</f>
        <v>0</v>
      </c>
      <c r="G52" s="256">
        <f>G49*0.21</f>
        <v>-5.04</v>
      </c>
      <c r="H52" s="256">
        <f t="shared" ref="H52:AA52" si="39">H49*0.21</f>
        <v>0</v>
      </c>
      <c r="I52" s="256">
        <f t="shared" si="39"/>
        <v>0</v>
      </c>
      <c r="J52" s="256">
        <f t="shared" si="39"/>
        <v>-7.77</v>
      </c>
      <c r="K52" s="256">
        <f t="shared" si="39"/>
        <v>-120.75</v>
      </c>
      <c r="L52" s="256">
        <f t="shared" si="39"/>
        <v>139.85999999999999</v>
      </c>
      <c r="M52" s="256">
        <f t="shared" si="39"/>
        <v>61.11</v>
      </c>
      <c r="N52" s="256">
        <f t="shared" si="39"/>
        <v>13.44</v>
      </c>
      <c r="O52" s="256">
        <v>0</v>
      </c>
      <c r="P52" s="256">
        <f t="shared" si="39"/>
        <v>6.09</v>
      </c>
      <c r="Q52" s="256">
        <f t="shared" si="39"/>
        <v>11.969999999999999</v>
      </c>
      <c r="R52" s="256">
        <f t="shared" si="39"/>
        <v>17.64</v>
      </c>
      <c r="S52" s="256">
        <f t="shared" si="39"/>
        <v>131.46</v>
      </c>
      <c r="T52" s="256">
        <f t="shared" si="39"/>
        <v>0</v>
      </c>
      <c r="U52" s="256">
        <f t="shared" si="39"/>
        <v>293.78999999999996</v>
      </c>
      <c r="V52" s="256">
        <f>V49*0.21</f>
        <v>-347.13</v>
      </c>
      <c r="W52" s="256">
        <f>'DEBT CALC'!E46</f>
        <v>234</v>
      </c>
      <c r="X52" s="256">
        <v>3366</v>
      </c>
      <c r="Y52" s="256">
        <f t="shared" si="39"/>
        <v>1.26</v>
      </c>
      <c r="Z52" s="256">
        <f t="shared" si="39"/>
        <v>199.5</v>
      </c>
      <c r="AA52" s="256">
        <f t="shared" si="39"/>
        <v>-4212.3899999999994</v>
      </c>
      <c r="AB52" s="254">
        <f>SUM(E52:AA52)</f>
        <v>1695.0400000000009</v>
      </c>
      <c r="AC52" s="255">
        <f t="shared" ref="AC52:AF52" si="40">AC49*0.21</f>
        <v>-131.46</v>
      </c>
      <c r="AD52" s="255">
        <f t="shared" si="40"/>
        <v>0</v>
      </c>
      <c r="AE52" s="255">
        <f t="shared" si="40"/>
        <v>65.73</v>
      </c>
      <c r="AF52" s="255">
        <f t="shared" si="40"/>
        <v>120.75</v>
      </c>
      <c r="AG52" s="257">
        <f>SUM(AB52:AF52)</f>
        <v>1750.0600000000009</v>
      </c>
    </row>
    <row r="53" spans="1:33" s="247" customFormat="1">
      <c r="A53" s="266">
        <v>28</v>
      </c>
      <c r="B53" s="247" t="s">
        <v>212</v>
      </c>
      <c r="E53" s="479">
        <f>'ROO INPUT'!F53</f>
        <v>0</v>
      </c>
      <c r="F53" s="256">
        <f>(F81*'RR SUMMARY'!$N$10)*-0.21</f>
        <v>2.2463069999999998</v>
      </c>
      <c r="G53" s="256">
        <f>(G81*'RR SUMMARY'!$N$10)*-0.21</f>
        <v>0</v>
      </c>
      <c r="H53" s="256">
        <f>(H81*'RR SUMMARY'!$N$10)*-0.21</f>
        <v>0</v>
      </c>
      <c r="I53" s="256">
        <f>(I81*'RR SUMMARY'!$N$10)*-0.21</f>
        <v>347.55753899999996</v>
      </c>
      <c r="J53" s="256">
        <f>(J81*'RR SUMMARY'!$N$10)*-0.21</f>
        <v>0</v>
      </c>
      <c r="K53" s="256">
        <f>(K81*'RR SUMMARY'!$N$10)*-0.21</f>
        <v>0</v>
      </c>
      <c r="L53" s="256">
        <f>(L81*'RR SUMMARY'!$N$10)*-0.21</f>
        <v>0</v>
      </c>
      <c r="M53" s="256">
        <f>(M81*'RR SUMMARY'!$N$10)*-0.21</f>
        <v>0</v>
      </c>
      <c r="N53" s="256">
        <f>(N81*'RR SUMMARY'!$N$10)*-0.21</f>
        <v>0</v>
      </c>
      <c r="O53" s="256">
        <f>(O81*'RR SUMMARY'!$N$10)*-0.21</f>
        <v>0</v>
      </c>
      <c r="P53" s="256">
        <f>(P81*'RR SUMMARY'!$N$10)*-0.21</f>
        <v>0</v>
      </c>
      <c r="Q53" s="256">
        <f>(Q81*'RR SUMMARY'!$N$10)*-0.21</f>
        <v>0</v>
      </c>
      <c r="R53" s="256">
        <f>(R81*'RR SUMMARY'!$N$10)*-0.21</f>
        <v>0</v>
      </c>
      <c r="S53" s="256">
        <f>(S81*'RR SUMMARY'!$N$10)*-0.21</f>
        <v>0</v>
      </c>
      <c r="T53" s="256">
        <f>(T81*'RR SUMMARY'!$N$10)*-0.21</f>
        <v>0</v>
      </c>
      <c r="U53" s="256">
        <f>(U81*'RR SUMMARY'!$N$10)*-0.21</f>
        <v>0</v>
      </c>
      <c r="V53" s="256">
        <f>(V81*'RR SUMMARY'!$N$10)*-0.21</f>
        <v>0</v>
      </c>
      <c r="W53" s="256"/>
      <c r="X53" s="256">
        <f>(X81*'RR SUMMARY'!$N$10)*-0.21</f>
        <v>0</v>
      </c>
      <c r="Y53" s="256">
        <f>(Y81*'RR SUMMARY'!$N$10)*-0.21</f>
        <v>0</v>
      </c>
      <c r="Z53" s="256">
        <f>(Z81*'RR SUMMARY'!$N$10)*-0.21</f>
        <v>0</v>
      </c>
      <c r="AA53" s="256">
        <f>(AA81*'RR SUMMARY'!$N$10)*-0.21</f>
        <v>0</v>
      </c>
      <c r="AB53" s="254">
        <f>SUM(E53:AA53)</f>
        <v>349.80384599999996</v>
      </c>
      <c r="AC53" s="255">
        <v>0</v>
      </c>
      <c r="AD53" s="255">
        <v>0</v>
      </c>
      <c r="AE53" s="255">
        <v>0</v>
      </c>
      <c r="AF53" s="255">
        <v>0</v>
      </c>
      <c r="AG53" s="257">
        <f>SUM(AB53:AF53)</f>
        <v>349.80384599999996</v>
      </c>
    </row>
    <row r="54" spans="1:33" s="247" customFormat="1">
      <c r="A54" s="266">
        <v>29</v>
      </c>
      <c r="B54" s="247" t="s">
        <v>176</v>
      </c>
      <c r="E54" s="479">
        <f>'ROO INPUT'!F54</f>
        <v>7630</v>
      </c>
      <c r="F54" s="256">
        <v>0</v>
      </c>
      <c r="G54" s="256">
        <v>0</v>
      </c>
      <c r="H54" s="256">
        <v>0</v>
      </c>
      <c r="I54" s="256">
        <v>0</v>
      </c>
      <c r="J54" s="256">
        <v>0</v>
      </c>
      <c r="K54" s="256">
        <v>0</v>
      </c>
      <c r="L54" s="256">
        <v>0</v>
      </c>
      <c r="M54" s="256">
        <v>0</v>
      </c>
      <c r="N54" s="256">
        <v>0</v>
      </c>
      <c r="O54" s="256">
        <v>0</v>
      </c>
      <c r="P54" s="256">
        <v>0</v>
      </c>
      <c r="Q54" s="256">
        <v>0</v>
      </c>
      <c r="R54" s="256">
        <v>0</v>
      </c>
      <c r="S54" s="256">
        <v>0</v>
      </c>
      <c r="T54" s="256">
        <v>0</v>
      </c>
      <c r="U54" s="256">
        <v>0</v>
      </c>
      <c r="V54" s="262">
        <v>0</v>
      </c>
      <c r="W54" s="256">
        <v>0</v>
      </c>
      <c r="X54" s="256">
        <v>-663</v>
      </c>
      <c r="Y54" s="256">
        <v>0</v>
      </c>
      <c r="Z54" s="262">
        <v>0</v>
      </c>
      <c r="AA54" s="256">
        <v>0</v>
      </c>
      <c r="AB54" s="254">
        <f>SUM(E54:AA54)</f>
        <v>6967</v>
      </c>
      <c r="AC54" s="255">
        <v>0</v>
      </c>
      <c r="AD54" s="255">
        <v>0</v>
      </c>
      <c r="AE54" s="255">
        <v>0</v>
      </c>
      <c r="AF54" s="255">
        <v>0</v>
      </c>
      <c r="AG54" s="257">
        <f>SUM(AB54:AF54)</f>
        <v>6967</v>
      </c>
    </row>
    <row r="55" spans="1:33" s="244" customFormat="1">
      <c r="A55" s="246">
        <v>30</v>
      </c>
      <c r="B55" s="244" t="s">
        <v>204</v>
      </c>
      <c r="E55" s="478">
        <f>'ROO INPUT'!F55</f>
        <v>-318</v>
      </c>
      <c r="F55" s="264">
        <v>0</v>
      </c>
      <c r="G55" s="264">
        <v>0</v>
      </c>
      <c r="H55" s="264">
        <v>0</v>
      </c>
      <c r="I55" s="264">
        <v>0</v>
      </c>
      <c r="J55" s="264">
        <v>0</v>
      </c>
      <c r="K55" s="264">
        <v>0</v>
      </c>
      <c r="L55" s="264">
        <v>0</v>
      </c>
      <c r="M55" s="264">
        <v>0</v>
      </c>
      <c r="N55" s="264">
        <v>0</v>
      </c>
      <c r="O55" s="264">
        <v>0</v>
      </c>
      <c r="P55" s="264">
        <v>0</v>
      </c>
      <c r="Q55" s="264">
        <v>0</v>
      </c>
      <c r="R55" s="264">
        <v>0</v>
      </c>
      <c r="S55" s="264">
        <v>0</v>
      </c>
      <c r="T55" s="264">
        <v>0</v>
      </c>
      <c r="U55" s="263">
        <v>0</v>
      </c>
      <c r="V55" s="263">
        <v>0</v>
      </c>
      <c r="W55" s="263">
        <v>0</v>
      </c>
      <c r="X55" s="264">
        <v>0</v>
      </c>
      <c r="Y55" s="264">
        <v>0</v>
      </c>
      <c r="Z55" s="263">
        <v>0</v>
      </c>
      <c r="AA55" s="263">
        <v>0</v>
      </c>
      <c r="AB55" s="99">
        <f>SUM(E55:AA55)</f>
        <v>-318</v>
      </c>
      <c r="AC55" s="264">
        <v>0</v>
      </c>
      <c r="AD55" s="264">
        <v>0</v>
      </c>
      <c r="AE55" s="264">
        <v>0</v>
      </c>
      <c r="AF55" s="264">
        <v>0</v>
      </c>
      <c r="AG55" s="553">
        <f>SUM(AB55:AF55)</f>
        <v>-318</v>
      </c>
    </row>
    <row r="56" spans="1:33" ht="6.75" customHeight="1">
      <c r="V56" s="262"/>
      <c r="Z56" s="262"/>
      <c r="AC56" s="255"/>
      <c r="AD56" s="255"/>
      <c r="AE56" s="255"/>
      <c r="AF56" s="255"/>
      <c r="AG56" s="257"/>
    </row>
    <row r="57" spans="1:33" s="243" customFormat="1" ht="12.75" thickBot="1">
      <c r="A57" s="245">
        <v>31</v>
      </c>
      <c r="B57" s="243" t="s">
        <v>177</v>
      </c>
      <c r="E57" s="480">
        <f t="shared" ref="E57:AB57" si="41">E49-SUM(E52:E55)</f>
        <v>113220</v>
      </c>
      <c r="F57" s="273">
        <f t="shared" si="41"/>
        <v>-2.2463069999999998</v>
      </c>
      <c r="G57" s="273">
        <f t="shared" si="41"/>
        <v>-18.96</v>
      </c>
      <c r="H57" s="273">
        <f t="shared" si="41"/>
        <v>0</v>
      </c>
      <c r="I57" s="273">
        <f t="shared" ref="I57" si="42">I49-SUM(I52:I55)</f>
        <v>-347.55753899999996</v>
      </c>
      <c r="J57" s="273">
        <f t="shared" si="41"/>
        <v>-29.23</v>
      </c>
      <c r="K57" s="273">
        <f t="shared" ref="K57" si="43">K49-SUM(K52:K55)</f>
        <v>-454.25</v>
      </c>
      <c r="L57" s="273">
        <f t="shared" si="41"/>
        <v>526.14</v>
      </c>
      <c r="M57" s="273">
        <f t="shared" si="41"/>
        <v>229.89</v>
      </c>
      <c r="N57" s="273">
        <f t="shared" si="41"/>
        <v>50.56</v>
      </c>
      <c r="O57" s="273">
        <f t="shared" si="41"/>
        <v>0</v>
      </c>
      <c r="P57" s="273">
        <f t="shared" si="41"/>
        <v>22.91</v>
      </c>
      <c r="Q57" s="273">
        <f t="shared" si="41"/>
        <v>45.03</v>
      </c>
      <c r="R57" s="273">
        <f t="shared" si="41"/>
        <v>66.36</v>
      </c>
      <c r="S57" s="273">
        <f t="shared" si="41"/>
        <v>494.53999999999996</v>
      </c>
      <c r="T57" s="273">
        <f t="shared" ref="T57" si="44">T49-SUM(T52:T55)</f>
        <v>0</v>
      </c>
      <c r="U57" s="272">
        <f t="shared" ref="U57:AA57" si="45">U49-SUM(U52:U55)</f>
        <v>1105.21</v>
      </c>
      <c r="V57" s="506">
        <f t="shared" ref="V57" si="46">V49-SUM(V52:V55)</f>
        <v>-1305.8699999999999</v>
      </c>
      <c r="W57" s="506">
        <f>W49-SUM(W52:W55)</f>
        <v>-234</v>
      </c>
      <c r="X57" s="273">
        <f t="shared" si="45"/>
        <v>10166</v>
      </c>
      <c r="Y57" s="273">
        <f t="shared" si="45"/>
        <v>4.74</v>
      </c>
      <c r="Z57" s="506">
        <f t="shared" si="45"/>
        <v>750.5</v>
      </c>
      <c r="AA57" s="272">
        <f t="shared" si="45"/>
        <v>-15846.61</v>
      </c>
      <c r="AB57" s="198">
        <f t="shared" si="41"/>
        <v>108443.156154</v>
      </c>
      <c r="AC57" s="556">
        <f t="shared" ref="AC57:AG57" si="47">AC49-SUM(AC52:AC55)</f>
        <v>-494.53999999999996</v>
      </c>
      <c r="AD57" s="556">
        <f t="shared" si="47"/>
        <v>0</v>
      </c>
      <c r="AE57" s="556">
        <f t="shared" si="47"/>
        <v>247.26999999999998</v>
      </c>
      <c r="AF57" s="556">
        <f t="shared" si="47"/>
        <v>454.25</v>
      </c>
      <c r="AG57" s="557">
        <f t="shared" si="47"/>
        <v>108650.13615400001</v>
      </c>
    </row>
    <row r="58" spans="1:33" ht="6" customHeight="1" thickTop="1">
      <c r="A58" s="245"/>
      <c r="V58" s="262"/>
      <c r="Z58" s="262"/>
      <c r="AC58" s="255"/>
      <c r="AD58" s="255"/>
      <c r="AE58" s="255"/>
      <c r="AF58" s="255"/>
      <c r="AG58" s="257"/>
    </row>
    <row r="59" spans="1:33">
      <c r="A59" s="245"/>
      <c r="B59" s="229" t="s">
        <v>178</v>
      </c>
      <c r="V59" s="262"/>
      <c r="Z59" s="262"/>
      <c r="AC59" s="255"/>
      <c r="AD59" s="255"/>
      <c r="AE59" s="255"/>
      <c r="AF59" s="255"/>
      <c r="AG59" s="257"/>
    </row>
    <row r="60" spans="1:33">
      <c r="B60" s="229" t="s">
        <v>179</v>
      </c>
      <c r="V60" s="262"/>
      <c r="Z60" s="262"/>
      <c r="AC60" s="255"/>
      <c r="AD60" s="255"/>
      <c r="AE60" s="255"/>
      <c r="AF60" s="255"/>
      <c r="AG60" s="257"/>
    </row>
    <row r="61" spans="1:33" s="243" customFormat="1">
      <c r="A61" s="269">
        <v>32</v>
      </c>
      <c r="C61" s="243" t="s">
        <v>180</v>
      </c>
      <c r="E61" s="481">
        <f>'ROO INPUT'!F61</f>
        <v>216378</v>
      </c>
      <c r="F61" s="243">
        <v>0</v>
      </c>
      <c r="G61" s="243">
        <v>0</v>
      </c>
      <c r="H61" s="243">
        <v>0</v>
      </c>
      <c r="I61" s="243">
        <v>0</v>
      </c>
      <c r="J61" s="243">
        <v>0</v>
      </c>
      <c r="K61" s="243">
        <v>0</v>
      </c>
      <c r="L61" s="243">
        <v>0</v>
      </c>
      <c r="M61" s="243">
        <v>0</v>
      </c>
      <c r="N61" s="243">
        <v>0</v>
      </c>
      <c r="O61" s="243">
        <v>0</v>
      </c>
      <c r="P61" s="243">
        <v>0</v>
      </c>
      <c r="Q61" s="243">
        <v>0</v>
      </c>
      <c r="R61" s="243">
        <v>0</v>
      </c>
      <c r="S61" s="243">
        <v>0</v>
      </c>
      <c r="T61" s="243">
        <v>0</v>
      </c>
      <c r="U61" s="267">
        <v>0</v>
      </c>
      <c r="V61" s="252">
        <v>0</v>
      </c>
      <c r="W61" s="267">
        <v>0</v>
      </c>
      <c r="X61" s="243">
        <v>0</v>
      </c>
      <c r="Y61" s="243">
        <v>0</v>
      </c>
      <c r="Z61" s="252">
        <v>0</v>
      </c>
      <c r="AA61" s="267">
        <v>0</v>
      </c>
      <c r="AB61" s="139">
        <f>SUM(E61:AA61)</f>
        <v>216378</v>
      </c>
      <c r="AC61" s="243">
        <v>0</v>
      </c>
      <c r="AD61" s="243">
        <v>0</v>
      </c>
      <c r="AE61" s="243">
        <v>0</v>
      </c>
      <c r="AF61" s="243">
        <v>0</v>
      </c>
      <c r="AG61" s="552">
        <f>SUM(AB61:AF61)</f>
        <v>216378</v>
      </c>
    </row>
    <row r="62" spans="1:33" s="244" customFormat="1">
      <c r="A62" s="245">
        <v>33</v>
      </c>
      <c r="C62" s="244" t="s">
        <v>181</v>
      </c>
      <c r="E62" s="479">
        <f>'ROO INPUT'!F62</f>
        <v>937387</v>
      </c>
      <c r="F62" s="255">
        <v>0</v>
      </c>
      <c r="G62" s="255">
        <v>0</v>
      </c>
      <c r="H62" s="255">
        <v>0</v>
      </c>
      <c r="I62" s="255">
        <v>0</v>
      </c>
      <c r="J62" s="255">
        <v>0</v>
      </c>
      <c r="K62" s="255">
        <v>0</v>
      </c>
      <c r="L62" s="255">
        <v>0</v>
      </c>
      <c r="M62" s="255">
        <v>0</v>
      </c>
      <c r="N62" s="255">
        <v>0</v>
      </c>
      <c r="O62" s="255">
        <v>0</v>
      </c>
      <c r="P62" s="255">
        <v>0</v>
      </c>
      <c r="Q62" s="255">
        <v>0</v>
      </c>
      <c r="R62" s="255">
        <v>0</v>
      </c>
      <c r="S62" s="255">
        <v>0</v>
      </c>
      <c r="T62" s="255">
        <v>0</v>
      </c>
      <c r="U62" s="256">
        <v>0</v>
      </c>
      <c r="V62" s="262">
        <v>0</v>
      </c>
      <c r="W62" s="256">
        <v>0</v>
      </c>
      <c r="X62" s="255">
        <v>0</v>
      </c>
      <c r="Y62" s="255">
        <v>0</v>
      </c>
      <c r="Z62" s="262">
        <v>0</v>
      </c>
      <c r="AA62" s="256">
        <v>0</v>
      </c>
      <c r="AB62" s="165">
        <f>SUM(E62:AA62)</f>
        <v>937387</v>
      </c>
      <c r="AC62" s="255">
        <v>0</v>
      </c>
      <c r="AD62" s="255">
        <v>0</v>
      </c>
      <c r="AE62" s="255">
        <v>0</v>
      </c>
      <c r="AF62" s="255">
        <v>0</v>
      </c>
      <c r="AG62" s="558">
        <f>SUM(AB62:AF62)</f>
        <v>937387</v>
      </c>
    </row>
    <row r="63" spans="1:33" s="244" customFormat="1" ht="12.75" customHeight="1">
      <c r="A63" s="245">
        <v>34</v>
      </c>
      <c r="C63" s="244" t="s">
        <v>182</v>
      </c>
      <c r="E63" s="479">
        <f>'ROO INPUT'!F63</f>
        <v>540754</v>
      </c>
      <c r="F63" s="255">
        <v>0</v>
      </c>
      <c r="G63" s="255">
        <v>0</v>
      </c>
      <c r="H63" s="255">
        <v>0</v>
      </c>
      <c r="I63" s="255">
        <v>0</v>
      </c>
      <c r="J63" s="255">
        <v>0</v>
      </c>
      <c r="K63" s="255">
        <v>0</v>
      </c>
      <c r="L63" s="255">
        <v>0</v>
      </c>
      <c r="M63" s="255">
        <v>0</v>
      </c>
      <c r="N63" s="255">
        <v>0</v>
      </c>
      <c r="O63" s="255">
        <v>0</v>
      </c>
      <c r="P63" s="255">
        <v>0</v>
      </c>
      <c r="Q63" s="255">
        <v>0</v>
      </c>
      <c r="R63" s="255">
        <v>0</v>
      </c>
      <c r="S63" s="255">
        <v>0</v>
      </c>
      <c r="T63" s="255">
        <v>0</v>
      </c>
      <c r="U63" s="256">
        <v>0</v>
      </c>
      <c r="V63" s="262">
        <v>0</v>
      </c>
      <c r="W63" s="256">
        <v>0</v>
      </c>
      <c r="X63" s="255">
        <v>0</v>
      </c>
      <c r="Y63" s="255">
        <v>0</v>
      </c>
      <c r="Z63" s="262">
        <v>0</v>
      </c>
      <c r="AA63" s="256">
        <v>0</v>
      </c>
      <c r="AB63" s="165">
        <f>SUM(E63:AA63)</f>
        <v>540754</v>
      </c>
      <c r="AC63" s="255">
        <v>0</v>
      </c>
      <c r="AD63" s="255">
        <v>0</v>
      </c>
      <c r="AE63" s="255">
        <v>0</v>
      </c>
      <c r="AF63" s="255">
        <v>0</v>
      </c>
      <c r="AG63" s="558">
        <f>SUM(AB63:AF63)</f>
        <v>540754</v>
      </c>
    </row>
    <row r="64" spans="1:33" s="244" customFormat="1" ht="12" customHeight="1">
      <c r="A64" s="245">
        <v>35</v>
      </c>
      <c r="C64" s="244" t="s">
        <v>166</v>
      </c>
      <c r="E64" s="479">
        <f>'ROO INPUT'!F64</f>
        <v>1271558</v>
      </c>
      <c r="F64" s="255">
        <v>0</v>
      </c>
      <c r="G64" s="255">
        <v>0</v>
      </c>
      <c r="H64" s="255">
        <v>0</v>
      </c>
      <c r="I64" s="255">
        <v>-90187</v>
      </c>
      <c r="J64" s="255">
        <v>0</v>
      </c>
      <c r="K64" s="255">
        <v>0</v>
      </c>
      <c r="L64" s="255">
        <v>0</v>
      </c>
      <c r="M64" s="255">
        <v>0</v>
      </c>
      <c r="N64" s="255">
        <v>0</v>
      </c>
      <c r="O64" s="255">
        <v>0</v>
      </c>
      <c r="P64" s="255">
        <v>0</v>
      </c>
      <c r="Q64" s="255">
        <v>0</v>
      </c>
      <c r="R64" s="255">
        <v>0</v>
      </c>
      <c r="S64" s="255">
        <v>0</v>
      </c>
      <c r="T64" s="255">
        <v>0</v>
      </c>
      <c r="U64" s="256">
        <v>0</v>
      </c>
      <c r="V64" s="262">
        <v>0</v>
      </c>
      <c r="W64" s="256">
        <v>0</v>
      </c>
      <c r="X64" s="255">
        <v>0</v>
      </c>
      <c r="Y64" s="255">
        <v>0</v>
      </c>
      <c r="Z64" s="262">
        <v>0</v>
      </c>
      <c r="AA64" s="256">
        <v>0</v>
      </c>
      <c r="AB64" s="165">
        <f>SUM(E64:AA64)</f>
        <v>1181371</v>
      </c>
      <c r="AC64" s="255">
        <v>0</v>
      </c>
      <c r="AD64" s="255">
        <v>0</v>
      </c>
      <c r="AE64" s="255">
        <v>0</v>
      </c>
      <c r="AF64" s="255">
        <v>0</v>
      </c>
      <c r="AG64" s="558">
        <f>SUM(AB64:AF64)</f>
        <v>1181371</v>
      </c>
    </row>
    <row r="65" spans="1:33" s="244" customFormat="1">
      <c r="A65" s="245">
        <v>36</v>
      </c>
      <c r="C65" s="244" t="s">
        <v>183</v>
      </c>
      <c r="E65" s="478">
        <f>'ROO INPUT'!F65-1</f>
        <v>287733</v>
      </c>
      <c r="F65" s="264">
        <v>0</v>
      </c>
      <c r="G65" s="264">
        <v>0</v>
      </c>
      <c r="H65" s="264">
        <v>0</v>
      </c>
      <c r="I65" s="264">
        <v>0</v>
      </c>
      <c r="J65" s="264">
        <v>0</v>
      </c>
      <c r="K65" s="264">
        <v>0</v>
      </c>
      <c r="L65" s="264">
        <v>0</v>
      </c>
      <c r="M65" s="264">
        <v>0</v>
      </c>
      <c r="N65" s="264">
        <v>0</v>
      </c>
      <c r="O65" s="264">
        <v>0</v>
      </c>
      <c r="P65" s="264">
        <v>0</v>
      </c>
      <c r="Q65" s="264">
        <v>0</v>
      </c>
      <c r="R65" s="264">
        <v>0</v>
      </c>
      <c r="S65" s="264">
        <v>0</v>
      </c>
      <c r="T65" s="264">
        <v>0</v>
      </c>
      <c r="U65" s="263">
        <v>0</v>
      </c>
      <c r="V65" s="263">
        <v>0</v>
      </c>
      <c r="W65" s="263">
        <v>0</v>
      </c>
      <c r="X65" s="264">
        <v>0</v>
      </c>
      <c r="Y65" s="264">
        <v>0</v>
      </c>
      <c r="Z65" s="263">
        <v>0</v>
      </c>
      <c r="AA65" s="263">
        <v>0</v>
      </c>
      <c r="AB65" s="166">
        <f>SUM(E65:AA65)</f>
        <v>287733</v>
      </c>
      <c r="AC65" s="264">
        <v>0</v>
      </c>
      <c r="AD65" s="264">
        <v>0</v>
      </c>
      <c r="AE65" s="264">
        <v>0</v>
      </c>
      <c r="AF65" s="264">
        <v>0</v>
      </c>
      <c r="AG65" s="559">
        <f>SUM(AB65:AF65)</f>
        <v>287733</v>
      </c>
    </row>
    <row r="66" spans="1:33" s="244" customFormat="1">
      <c r="A66" s="245">
        <v>37</v>
      </c>
      <c r="B66" s="244" t="s">
        <v>184</v>
      </c>
      <c r="E66" s="475">
        <f t="shared" ref="E66:AG66" si="48">SUM(E61:E65)</f>
        <v>3253810</v>
      </c>
      <c r="F66" s="255">
        <f t="shared" si="48"/>
        <v>0</v>
      </c>
      <c r="G66" s="255">
        <f t="shared" si="48"/>
        <v>0</v>
      </c>
      <c r="H66" s="255">
        <f t="shared" si="48"/>
        <v>0</v>
      </c>
      <c r="I66" s="255">
        <f t="shared" ref="I66" si="49">SUM(I61:I65)</f>
        <v>-90187</v>
      </c>
      <c r="J66" s="255">
        <f t="shared" si="48"/>
        <v>0</v>
      </c>
      <c r="K66" s="255">
        <f t="shared" ref="K66" si="50">SUM(K61:K65)</f>
        <v>0</v>
      </c>
      <c r="L66" s="255">
        <f t="shared" si="48"/>
        <v>0</v>
      </c>
      <c r="M66" s="255">
        <f t="shared" si="48"/>
        <v>0</v>
      </c>
      <c r="N66" s="255">
        <f t="shared" si="48"/>
        <v>0</v>
      </c>
      <c r="O66" s="255">
        <f t="shared" si="48"/>
        <v>0</v>
      </c>
      <c r="P66" s="255">
        <f t="shared" si="48"/>
        <v>0</v>
      </c>
      <c r="Q66" s="255">
        <f t="shared" si="48"/>
        <v>0</v>
      </c>
      <c r="R66" s="255">
        <f t="shared" si="48"/>
        <v>0</v>
      </c>
      <c r="S66" s="255">
        <f t="shared" si="48"/>
        <v>0</v>
      </c>
      <c r="T66" s="255">
        <f t="shared" ref="T66" si="51">SUM(T61:T65)</f>
        <v>0</v>
      </c>
      <c r="U66" s="256">
        <f>SUM(U61:U65)</f>
        <v>0</v>
      </c>
      <c r="V66" s="262">
        <f t="shared" ref="V66" si="52">SUM(V61:V65)</f>
        <v>0</v>
      </c>
      <c r="W66" s="256">
        <f>SUM(W61:W65)</f>
        <v>0</v>
      </c>
      <c r="X66" s="255">
        <f>SUM(X61:X65)</f>
        <v>0</v>
      </c>
      <c r="Y66" s="255">
        <f>SUM(Y61:Y65)</f>
        <v>0</v>
      </c>
      <c r="Z66" s="262">
        <f t="shared" ref="Z66" si="53">SUM(Z61:Z65)</f>
        <v>0</v>
      </c>
      <c r="AA66" s="256">
        <f t="shared" ref="AA66" si="54">SUM(AA61:AA65)</f>
        <v>0</v>
      </c>
      <c r="AB66" s="165">
        <f t="shared" si="48"/>
        <v>3163623</v>
      </c>
      <c r="AC66" s="255">
        <f t="shared" si="48"/>
        <v>0</v>
      </c>
      <c r="AD66" s="255">
        <f t="shared" si="48"/>
        <v>0</v>
      </c>
      <c r="AE66" s="255">
        <f t="shared" si="48"/>
        <v>0</v>
      </c>
      <c r="AF66" s="255">
        <f t="shared" si="48"/>
        <v>0</v>
      </c>
      <c r="AG66" s="558">
        <f t="shared" si="48"/>
        <v>3163623</v>
      </c>
    </row>
    <row r="67" spans="1:33" s="244" customFormat="1" ht="14.25" customHeight="1">
      <c r="A67" s="245"/>
      <c r="B67" s="244" t="s">
        <v>500</v>
      </c>
      <c r="E67" s="475"/>
      <c r="F67" s="255"/>
      <c r="G67" s="255"/>
      <c r="H67" s="255"/>
      <c r="I67" s="255"/>
      <c r="J67" s="255"/>
      <c r="K67" s="255"/>
      <c r="L67" s="255"/>
      <c r="M67" s="255"/>
      <c r="N67" s="255"/>
      <c r="O67" s="255"/>
      <c r="P67" s="255"/>
      <c r="Q67" s="255"/>
      <c r="R67" s="255"/>
      <c r="S67" s="255"/>
      <c r="T67" s="255"/>
      <c r="U67" s="256"/>
      <c r="V67" s="262"/>
      <c r="W67" s="256"/>
      <c r="X67" s="255"/>
      <c r="Y67" s="255"/>
      <c r="Z67" s="262"/>
      <c r="AA67" s="256">
        <v>0</v>
      </c>
      <c r="AB67" s="165"/>
      <c r="AC67" s="255"/>
      <c r="AD67" s="255"/>
      <c r="AE67" s="255"/>
      <c r="AF67" s="255"/>
      <c r="AG67" s="558"/>
    </row>
    <row r="68" spans="1:33" s="244" customFormat="1">
      <c r="A68" s="245">
        <v>38</v>
      </c>
      <c r="C68" s="243" t="s">
        <v>180</v>
      </c>
      <c r="E68" s="479">
        <f>'ROO INPUT'!F68</f>
        <v>-72611</v>
      </c>
      <c r="F68" s="255">
        <v>0</v>
      </c>
      <c r="G68" s="255">
        <v>0</v>
      </c>
      <c r="H68" s="255">
        <v>0</v>
      </c>
      <c r="I68" s="255">
        <v>0</v>
      </c>
      <c r="J68" s="255">
        <v>0</v>
      </c>
      <c r="K68" s="255">
        <v>0</v>
      </c>
      <c r="L68" s="255">
        <v>0</v>
      </c>
      <c r="M68" s="255">
        <v>0</v>
      </c>
      <c r="N68" s="255">
        <v>0</v>
      </c>
      <c r="O68" s="255">
        <v>0</v>
      </c>
      <c r="P68" s="255">
        <v>0</v>
      </c>
      <c r="Q68" s="255">
        <v>0</v>
      </c>
      <c r="R68" s="255">
        <v>0</v>
      </c>
      <c r="S68" s="255">
        <v>0</v>
      </c>
      <c r="T68" s="255">
        <v>0</v>
      </c>
      <c r="U68" s="256">
        <v>0</v>
      </c>
      <c r="V68" s="495">
        <v>0</v>
      </c>
      <c r="W68" s="255">
        <v>0</v>
      </c>
      <c r="X68" s="255">
        <v>0</v>
      </c>
      <c r="Y68" s="255">
        <v>0</v>
      </c>
      <c r="Z68" s="495">
        <v>0</v>
      </c>
      <c r="AA68" s="255">
        <v>0</v>
      </c>
      <c r="AB68" s="165">
        <f>SUM(E68:AA68)</f>
        <v>-72611</v>
      </c>
      <c r="AC68" s="255">
        <v>0</v>
      </c>
      <c r="AD68" s="255">
        <v>0</v>
      </c>
      <c r="AE68" s="255">
        <v>0</v>
      </c>
      <c r="AF68" s="255">
        <v>0</v>
      </c>
      <c r="AG68" s="558">
        <f>SUM(AB68:AF68)</f>
        <v>-72611</v>
      </c>
    </row>
    <row r="69" spans="1:33" s="244" customFormat="1">
      <c r="A69" s="245">
        <v>39</v>
      </c>
      <c r="C69" s="244" t="s">
        <v>181</v>
      </c>
      <c r="E69" s="479">
        <f>'ROO INPUT'!F69</f>
        <v>-402763</v>
      </c>
      <c r="F69" s="255">
        <v>0</v>
      </c>
      <c r="G69" s="255">
        <v>0</v>
      </c>
      <c r="H69" s="255">
        <v>0</v>
      </c>
      <c r="I69" s="255">
        <v>0</v>
      </c>
      <c r="J69" s="255">
        <v>0</v>
      </c>
      <c r="K69" s="255">
        <v>0</v>
      </c>
      <c r="L69" s="255">
        <v>0</v>
      </c>
      <c r="M69" s="255">
        <v>0</v>
      </c>
      <c r="N69" s="255">
        <v>0</v>
      </c>
      <c r="O69" s="255">
        <v>0</v>
      </c>
      <c r="P69" s="255">
        <v>0</v>
      </c>
      <c r="Q69" s="255">
        <v>0</v>
      </c>
      <c r="R69" s="255">
        <v>0</v>
      </c>
      <c r="S69" s="255">
        <v>0</v>
      </c>
      <c r="T69" s="255">
        <v>0</v>
      </c>
      <c r="U69" s="256">
        <v>0</v>
      </c>
      <c r="V69" s="495">
        <v>0</v>
      </c>
      <c r="W69" s="255">
        <v>0</v>
      </c>
      <c r="X69" s="255">
        <v>0</v>
      </c>
      <c r="Y69" s="255">
        <v>0</v>
      </c>
      <c r="Z69" s="495">
        <v>0</v>
      </c>
      <c r="AA69" s="255">
        <v>0</v>
      </c>
      <c r="AB69" s="165">
        <f>SUM(E69:AA69)</f>
        <v>-402763</v>
      </c>
      <c r="AC69" s="255">
        <v>0</v>
      </c>
      <c r="AD69" s="255">
        <v>0</v>
      </c>
      <c r="AE69" s="255">
        <v>0</v>
      </c>
      <c r="AF69" s="255">
        <v>0</v>
      </c>
      <c r="AG69" s="558">
        <f>SUM(AB69:AF69)</f>
        <v>-402763</v>
      </c>
    </row>
    <row r="70" spans="1:33" s="244" customFormat="1">
      <c r="A70" s="245">
        <v>40</v>
      </c>
      <c r="C70" s="244" t="s">
        <v>182</v>
      </c>
      <c r="E70" s="479">
        <f>'ROO INPUT'!F70</f>
        <v>-153938</v>
      </c>
      <c r="F70" s="255">
        <v>0</v>
      </c>
      <c r="G70" s="255">
        <v>0</v>
      </c>
      <c r="H70" s="255">
        <v>0</v>
      </c>
      <c r="I70" s="255">
        <v>0</v>
      </c>
      <c r="J70" s="255">
        <v>0</v>
      </c>
      <c r="K70" s="255">
        <v>0</v>
      </c>
      <c r="L70" s="255">
        <v>0</v>
      </c>
      <c r="M70" s="255">
        <v>0</v>
      </c>
      <c r="N70" s="255">
        <v>0</v>
      </c>
      <c r="O70" s="255">
        <v>0</v>
      </c>
      <c r="P70" s="255">
        <v>0</v>
      </c>
      <c r="Q70" s="255">
        <v>0</v>
      </c>
      <c r="R70" s="255">
        <v>0</v>
      </c>
      <c r="S70" s="255">
        <v>0</v>
      </c>
      <c r="T70" s="255">
        <v>0</v>
      </c>
      <c r="U70" s="256">
        <v>0</v>
      </c>
      <c r="V70" s="495">
        <v>0</v>
      </c>
      <c r="W70" s="255">
        <v>0</v>
      </c>
      <c r="X70" s="255">
        <v>0</v>
      </c>
      <c r="Y70" s="255">
        <v>0</v>
      </c>
      <c r="Z70" s="495">
        <v>0</v>
      </c>
      <c r="AA70" s="255">
        <v>0</v>
      </c>
      <c r="AB70" s="165">
        <f>SUM(E70:AA70)</f>
        <v>-153938</v>
      </c>
      <c r="AC70" s="255">
        <v>0</v>
      </c>
      <c r="AD70" s="255">
        <v>0</v>
      </c>
      <c r="AE70" s="255">
        <v>0</v>
      </c>
      <c r="AF70" s="255">
        <v>0</v>
      </c>
      <c r="AG70" s="558">
        <f>SUM(AB70:AF70)</f>
        <v>-153938</v>
      </c>
    </row>
    <row r="71" spans="1:33" s="244" customFormat="1">
      <c r="A71" s="245">
        <v>41</v>
      </c>
      <c r="C71" s="244" t="s">
        <v>166</v>
      </c>
      <c r="E71" s="479">
        <f>'ROO INPUT'!F71</f>
        <v>-366825</v>
      </c>
      <c r="F71" s="255">
        <v>0</v>
      </c>
      <c r="G71" s="255">
        <v>0</v>
      </c>
      <c r="H71" s="255">
        <v>0</v>
      </c>
      <c r="I71" s="255">
        <v>13920</v>
      </c>
      <c r="J71" s="255">
        <v>0</v>
      </c>
      <c r="K71" s="255">
        <v>0</v>
      </c>
      <c r="L71" s="255">
        <v>0</v>
      </c>
      <c r="M71" s="255">
        <v>0</v>
      </c>
      <c r="N71" s="255">
        <v>0</v>
      </c>
      <c r="O71" s="255">
        <v>0</v>
      </c>
      <c r="P71" s="255">
        <v>0</v>
      </c>
      <c r="Q71" s="255">
        <v>0</v>
      </c>
      <c r="R71" s="255">
        <v>0</v>
      </c>
      <c r="S71" s="255">
        <v>0</v>
      </c>
      <c r="T71" s="255">
        <v>0</v>
      </c>
      <c r="U71" s="256">
        <v>0</v>
      </c>
      <c r="V71" s="495">
        <v>0</v>
      </c>
      <c r="W71" s="255">
        <v>0</v>
      </c>
      <c r="X71" s="255">
        <v>0</v>
      </c>
      <c r="Y71" s="255">
        <v>0</v>
      </c>
      <c r="Z71" s="495">
        <v>0</v>
      </c>
      <c r="AA71" s="255">
        <v>0</v>
      </c>
      <c r="AB71" s="165">
        <f>SUM(E71:AA71)</f>
        <v>-352905</v>
      </c>
      <c r="AC71" s="255">
        <v>0</v>
      </c>
      <c r="AD71" s="255">
        <v>0</v>
      </c>
      <c r="AE71" s="255">
        <v>0</v>
      </c>
      <c r="AF71" s="255">
        <v>0</v>
      </c>
      <c r="AG71" s="558">
        <f>SUM(AB71:AF71)</f>
        <v>-352905</v>
      </c>
    </row>
    <row r="72" spans="1:33" s="244" customFormat="1">
      <c r="A72" s="245">
        <v>42</v>
      </c>
      <c r="C72" s="244" t="s">
        <v>183</v>
      </c>
      <c r="E72" s="479">
        <f>'ROO INPUT'!F72</f>
        <v>-95550</v>
      </c>
      <c r="F72" s="255">
        <v>0</v>
      </c>
      <c r="G72" s="255">
        <v>0</v>
      </c>
      <c r="H72" s="255">
        <v>0</v>
      </c>
      <c r="I72" s="255">
        <v>0</v>
      </c>
      <c r="J72" s="255">
        <v>0</v>
      </c>
      <c r="K72" s="255">
        <v>0</v>
      </c>
      <c r="L72" s="255">
        <v>0</v>
      </c>
      <c r="M72" s="255">
        <v>0</v>
      </c>
      <c r="N72" s="255">
        <v>0</v>
      </c>
      <c r="O72" s="255">
        <v>0</v>
      </c>
      <c r="P72" s="255">
        <v>0</v>
      </c>
      <c r="Q72" s="255">
        <v>0</v>
      </c>
      <c r="R72" s="255">
        <v>0</v>
      </c>
      <c r="S72" s="255">
        <v>0</v>
      </c>
      <c r="T72" s="255">
        <v>0</v>
      </c>
      <c r="U72" s="256">
        <v>0</v>
      </c>
      <c r="V72" s="264">
        <v>0</v>
      </c>
      <c r="W72" s="255">
        <v>0</v>
      </c>
      <c r="X72" s="255">
        <v>0</v>
      </c>
      <c r="Y72" s="255">
        <v>0</v>
      </c>
      <c r="Z72" s="264">
        <v>0</v>
      </c>
      <c r="AA72" s="255">
        <v>0</v>
      </c>
      <c r="AB72" s="165">
        <f>SUM(E72:AA72)</f>
        <v>-95550</v>
      </c>
      <c r="AC72" s="264">
        <v>0</v>
      </c>
      <c r="AD72" s="264">
        <v>0</v>
      </c>
      <c r="AE72" s="264">
        <v>0</v>
      </c>
      <c r="AF72" s="264">
        <v>0</v>
      </c>
      <c r="AG72" s="558">
        <f>SUM(AB72:AF72)</f>
        <v>-95550</v>
      </c>
    </row>
    <row r="73" spans="1:33" s="244" customFormat="1">
      <c r="A73" s="245">
        <v>43</v>
      </c>
      <c r="B73" s="244" t="s">
        <v>215</v>
      </c>
      <c r="E73" s="482">
        <f t="shared" ref="E73:AG73" si="55">SUM(E68:E72)</f>
        <v>-1091687</v>
      </c>
      <c r="F73" s="270">
        <f t="shared" si="55"/>
        <v>0</v>
      </c>
      <c r="G73" s="270">
        <f t="shared" si="55"/>
        <v>0</v>
      </c>
      <c r="H73" s="270">
        <f t="shared" si="55"/>
        <v>0</v>
      </c>
      <c r="I73" s="270">
        <f t="shared" ref="I73" si="56">SUM(I68:I72)</f>
        <v>13920</v>
      </c>
      <c r="J73" s="270">
        <f t="shared" si="55"/>
        <v>0</v>
      </c>
      <c r="K73" s="270">
        <f t="shared" ref="K73" si="57">SUM(K68:K72)</f>
        <v>0</v>
      </c>
      <c r="L73" s="270">
        <f t="shared" si="55"/>
        <v>0</v>
      </c>
      <c r="M73" s="270">
        <f t="shared" si="55"/>
        <v>0</v>
      </c>
      <c r="N73" s="270">
        <f t="shared" si="55"/>
        <v>0</v>
      </c>
      <c r="O73" s="270">
        <f t="shared" si="55"/>
        <v>0</v>
      </c>
      <c r="P73" s="270">
        <f t="shared" si="55"/>
        <v>0</v>
      </c>
      <c r="Q73" s="270">
        <f t="shared" si="55"/>
        <v>0</v>
      </c>
      <c r="R73" s="270">
        <f t="shared" si="55"/>
        <v>0</v>
      </c>
      <c r="S73" s="270">
        <f t="shared" si="55"/>
        <v>0</v>
      </c>
      <c r="T73" s="270">
        <f t="shared" ref="T73" si="58">SUM(T68:T72)</f>
        <v>0</v>
      </c>
      <c r="U73" s="270">
        <f>SUM(U68:U72)</f>
        <v>0</v>
      </c>
      <c r="V73" s="268">
        <f t="shared" ref="V73" si="59">SUM(V68:V72)</f>
        <v>0</v>
      </c>
      <c r="W73" s="270">
        <f>SUM(W68:W72)</f>
        <v>0</v>
      </c>
      <c r="X73" s="270">
        <f>SUM(X68:X72)</f>
        <v>0</v>
      </c>
      <c r="Y73" s="270">
        <f>SUM(Y68:Y72)</f>
        <v>0</v>
      </c>
      <c r="Z73" s="268">
        <f t="shared" ref="Z73" si="60">SUM(Z68:Z72)</f>
        <v>0</v>
      </c>
      <c r="AA73" s="270">
        <f t="shared" ref="AA73" si="61">SUM(AA68:AA72)</f>
        <v>0</v>
      </c>
      <c r="AB73" s="167">
        <f t="shared" si="55"/>
        <v>-1077767</v>
      </c>
      <c r="AC73" s="555">
        <f t="shared" si="55"/>
        <v>0</v>
      </c>
      <c r="AD73" s="555">
        <f t="shared" si="55"/>
        <v>0</v>
      </c>
      <c r="AE73" s="555">
        <f t="shared" si="55"/>
        <v>0</v>
      </c>
      <c r="AF73" s="555">
        <f t="shared" si="55"/>
        <v>0</v>
      </c>
      <c r="AG73" s="167">
        <f t="shared" si="55"/>
        <v>-1077767</v>
      </c>
    </row>
    <row r="74" spans="1:33" s="244" customFormat="1">
      <c r="A74" s="245">
        <v>44</v>
      </c>
      <c r="B74" s="244" t="s">
        <v>216</v>
      </c>
      <c r="E74" s="482">
        <f>E66+E73</f>
        <v>2162123</v>
      </c>
      <c r="F74" s="270">
        <f t="shared" ref="F74:Y74" si="62">F66+F73</f>
        <v>0</v>
      </c>
      <c r="G74" s="270">
        <f t="shared" si="62"/>
        <v>0</v>
      </c>
      <c r="H74" s="270">
        <f t="shared" si="62"/>
        <v>0</v>
      </c>
      <c r="I74" s="270">
        <f t="shared" ref="I74" si="63">I66+I73</f>
        <v>-76267</v>
      </c>
      <c r="J74" s="270">
        <f t="shared" si="62"/>
        <v>0</v>
      </c>
      <c r="K74" s="270">
        <f t="shared" si="62"/>
        <v>0</v>
      </c>
      <c r="L74" s="270">
        <f t="shared" si="62"/>
        <v>0</v>
      </c>
      <c r="M74" s="270">
        <f t="shared" si="62"/>
        <v>0</v>
      </c>
      <c r="N74" s="270">
        <f t="shared" si="62"/>
        <v>0</v>
      </c>
      <c r="O74" s="270">
        <f t="shared" si="62"/>
        <v>0</v>
      </c>
      <c r="P74" s="270">
        <f t="shared" si="62"/>
        <v>0</v>
      </c>
      <c r="Q74" s="270">
        <f t="shared" si="62"/>
        <v>0</v>
      </c>
      <c r="R74" s="270">
        <f t="shared" si="62"/>
        <v>0</v>
      </c>
      <c r="S74" s="270">
        <f t="shared" si="62"/>
        <v>0</v>
      </c>
      <c r="T74" s="270">
        <f t="shared" ref="T74" si="64">T66+T73</f>
        <v>0</v>
      </c>
      <c r="U74" s="270">
        <f>U66+U73</f>
        <v>0</v>
      </c>
      <c r="V74" s="262">
        <f>V66+V73</f>
        <v>0</v>
      </c>
      <c r="W74" s="270">
        <f>W66+W73</f>
        <v>0</v>
      </c>
      <c r="X74" s="270">
        <f t="shared" si="62"/>
        <v>0</v>
      </c>
      <c r="Y74" s="270">
        <f t="shared" si="62"/>
        <v>0</v>
      </c>
      <c r="Z74" s="262">
        <f t="shared" ref="Z74" si="65">Z66+Z73</f>
        <v>0</v>
      </c>
      <c r="AA74" s="270">
        <f t="shared" ref="AA74:AG74" si="66">AA66+AA73</f>
        <v>0</v>
      </c>
      <c r="AB74" s="168">
        <f t="shared" si="66"/>
        <v>2085856</v>
      </c>
      <c r="AC74" s="255">
        <f t="shared" si="66"/>
        <v>0</v>
      </c>
      <c r="AD74" s="255">
        <f t="shared" si="66"/>
        <v>0</v>
      </c>
      <c r="AE74" s="255">
        <f t="shared" si="66"/>
        <v>0</v>
      </c>
      <c r="AF74" s="255">
        <f t="shared" si="66"/>
        <v>0</v>
      </c>
      <c r="AG74" s="167">
        <f t="shared" si="66"/>
        <v>2085856</v>
      </c>
    </row>
    <row r="75" spans="1:33" s="244" customFormat="1" ht="8.25" customHeight="1">
      <c r="A75" s="245"/>
      <c r="E75" s="483"/>
      <c r="F75" s="262"/>
      <c r="G75" s="262"/>
      <c r="H75" s="262"/>
      <c r="I75" s="262"/>
      <c r="J75" s="262"/>
      <c r="K75" s="262"/>
      <c r="L75" s="262"/>
      <c r="M75" s="262"/>
      <c r="N75" s="262"/>
      <c r="O75" s="262"/>
      <c r="P75" s="262"/>
      <c r="Q75" s="262"/>
      <c r="R75" s="262"/>
      <c r="S75" s="262"/>
      <c r="T75" s="262"/>
      <c r="U75" s="262"/>
      <c r="V75" s="262"/>
      <c r="W75" s="262"/>
      <c r="X75" s="262"/>
      <c r="Y75" s="262"/>
      <c r="Z75" s="262"/>
      <c r="AA75" s="262"/>
      <c r="AB75" s="171"/>
      <c r="AC75" s="255"/>
      <c r="AD75" s="255"/>
      <c r="AE75" s="255"/>
      <c r="AF75" s="255"/>
      <c r="AG75" s="558"/>
    </row>
    <row r="76" spans="1:33" s="244" customFormat="1">
      <c r="A76" s="246">
        <v>45</v>
      </c>
      <c r="B76" s="244" t="s">
        <v>185</v>
      </c>
      <c r="E76" s="484">
        <f>'ROO INPUT'!F76-1</f>
        <v>-428426</v>
      </c>
      <c r="F76" s="263">
        <v>-413</v>
      </c>
      <c r="G76" s="264"/>
      <c r="H76" s="264">
        <v>0</v>
      </c>
      <c r="I76" s="264">
        <v>12366</v>
      </c>
      <c r="J76" s="264">
        <v>0</v>
      </c>
      <c r="K76" s="264">
        <v>0</v>
      </c>
      <c r="L76" s="264">
        <v>0</v>
      </c>
      <c r="M76" s="264">
        <v>0</v>
      </c>
      <c r="N76" s="264">
        <v>0</v>
      </c>
      <c r="O76" s="264">
        <v>0</v>
      </c>
      <c r="P76" s="264">
        <v>0</v>
      </c>
      <c r="Q76" s="264">
        <v>0</v>
      </c>
      <c r="R76" s="264">
        <v>0</v>
      </c>
      <c r="S76" s="264">
        <v>0</v>
      </c>
      <c r="T76" s="264">
        <v>0</v>
      </c>
      <c r="U76" s="263">
        <v>0</v>
      </c>
      <c r="V76" s="263">
        <v>0</v>
      </c>
      <c r="W76" s="263">
        <v>0</v>
      </c>
      <c r="X76" s="264">
        <v>0</v>
      </c>
      <c r="Y76" s="264">
        <v>0</v>
      </c>
      <c r="Z76" s="263">
        <v>0</v>
      </c>
      <c r="AA76" s="263">
        <v>0</v>
      </c>
      <c r="AB76" s="166">
        <f>SUM(E76:AA76)</f>
        <v>-416473</v>
      </c>
      <c r="AC76" s="264">
        <v>0</v>
      </c>
      <c r="AD76" s="264">
        <v>0</v>
      </c>
      <c r="AE76" s="264">
        <v>0</v>
      </c>
      <c r="AF76" s="264">
        <v>0</v>
      </c>
      <c r="AG76" s="559">
        <f>SUM(AB76:AF76)</f>
        <v>-416473</v>
      </c>
    </row>
    <row r="77" spans="1:33" s="244" customFormat="1">
      <c r="A77" s="246">
        <v>46</v>
      </c>
      <c r="C77" s="244" t="s">
        <v>501</v>
      </c>
      <c r="E77" s="483">
        <f>SUM(E74:E76)</f>
        <v>1733697</v>
      </c>
      <c r="F77" s="262">
        <f t="shared" ref="F77:AG77" si="67">SUM(F74:F76)</f>
        <v>-413</v>
      </c>
      <c r="G77" s="262">
        <f t="shared" si="67"/>
        <v>0</v>
      </c>
      <c r="H77" s="262">
        <f t="shared" si="67"/>
        <v>0</v>
      </c>
      <c r="I77" s="262">
        <f t="shared" ref="I77" si="68">SUM(I74:I76)</f>
        <v>-63901</v>
      </c>
      <c r="J77" s="262">
        <f t="shared" si="67"/>
        <v>0</v>
      </c>
      <c r="K77" s="262">
        <f t="shared" ref="K77" si="69">SUM(K74:K76)</f>
        <v>0</v>
      </c>
      <c r="L77" s="262">
        <f t="shared" si="67"/>
        <v>0</v>
      </c>
      <c r="M77" s="262">
        <f t="shared" si="67"/>
        <v>0</v>
      </c>
      <c r="N77" s="262">
        <f t="shared" si="67"/>
        <v>0</v>
      </c>
      <c r="O77" s="262">
        <f t="shared" si="67"/>
        <v>0</v>
      </c>
      <c r="P77" s="262">
        <f t="shared" si="67"/>
        <v>0</v>
      </c>
      <c r="Q77" s="262">
        <f t="shared" si="67"/>
        <v>0</v>
      </c>
      <c r="R77" s="262">
        <f t="shared" si="67"/>
        <v>0</v>
      </c>
      <c r="S77" s="262">
        <f t="shared" si="67"/>
        <v>0</v>
      </c>
      <c r="T77" s="262">
        <f t="shared" ref="T77" si="70">SUM(T74:T76)</f>
        <v>0</v>
      </c>
      <c r="U77" s="262">
        <f>SUM(U74:U76)</f>
        <v>0</v>
      </c>
      <c r="V77" s="262">
        <f t="shared" ref="V77" si="71">SUM(V74:V76)</f>
        <v>0</v>
      </c>
      <c r="W77" s="262">
        <f>SUM(W74:W76)</f>
        <v>0</v>
      </c>
      <c r="X77" s="262">
        <f>SUM(X74:X76)</f>
        <v>0</v>
      </c>
      <c r="Y77" s="262">
        <f>SUM(Y74:Y76)</f>
        <v>0</v>
      </c>
      <c r="Z77" s="262">
        <f t="shared" ref="Z77" si="72">SUM(Z74:Z76)</f>
        <v>0</v>
      </c>
      <c r="AA77" s="262">
        <f t="shared" ref="AA77" si="73">SUM(AA74:AA76)</f>
        <v>0</v>
      </c>
      <c r="AB77" s="171">
        <f t="shared" si="67"/>
        <v>1669383</v>
      </c>
      <c r="AC77" s="255">
        <f t="shared" si="67"/>
        <v>0</v>
      </c>
      <c r="AD77" s="255">
        <f t="shared" si="67"/>
        <v>0</v>
      </c>
      <c r="AE77" s="255">
        <f t="shared" si="67"/>
        <v>0</v>
      </c>
      <c r="AF77" s="255">
        <f t="shared" si="67"/>
        <v>0</v>
      </c>
      <c r="AG77" s="558">
        <f t="shared" si="67"/>
        <v>1669383</v>
      </c>
    </row>
    <row r="78" spans="1:33" s="244" customFormat="1">
      <c r="A78" s="245">
        <v>47</v>
      </c>
      <c r="B78" s="244" t="s">
        <v>562</v>
      </c>
      <c r="E78" s="483">
        <f>'ROO INPUT'!F78+2</f>
        <v>-4259</v>
      </c>
      <c r="F78" s="255">
        <v>0</v>
      </c>
      <c r="G78" s="255">
        <v>0</v>
      </c>
      <c r="H78" s="255">
        <v>0</v>
      </c>
      <c r="I78" s="255">
        <v>0</v>
      </c>
      <c r="J78" s="255">
        <v>0</v>
      </c>
      <c r="K78" s="255">
        <v>0</v>
      </c>
      <c r="L78" s="255">
        <v>0</v>
      </c>
      <c r="M78" s="255">
        <v>0</v>
      </c>
      <c r="N78" s="255">
        <v>0</v>
      </c>
      <c r="O78" s="255">
        <v>0</v>
      </c>
      <c r="P78" s="255">
        <v>0</v>
      </c>
      <c r="Q78" s="255">
        <v>0</v>
      </c>
      <c r="R78" s="255">
        <v>0</v>
      </c>
      <c r="S78" s="255">
        <v>0</v>
      </c>
      <c r="T78" s="255">
        <v>0</v>
      </c>
      <c r="U78" s="256">
        <v>0</v>
      </c>
      <c r="V78" s="262">
        <v>0</v>
      </c>
      <c r="W78" s="256">
        <v>0</v>
      </c>
      <c r="X78" s="255">
        <v>0</v>
      </c>
      <c r="Y78" s="255">
        <v>0</v>
      </c>
      <c r="Z78" s="262">
        <v>0</v>
      </c>
      <c r="AA78" s="256">
        <v>0</v>
      </c>
      <c r="AB78" s="165">
        <f>SUM(E78:AA78)</f>
        <v>-4259</v>
      </c>
      <c r="AC78" s="255">
        <v>0</v>
      </c>
      <c r="AD78" s="255">
        <v>0</v>
      </c>
      <c r="AE78" s="255">
        <v>0</v>
      </c>
      <c r="AF78" s="255">
        <v>0</v>
      </c>
      <c r="AG78" s="558">
        <f>SUM(AB78:AF78)</f>
        <v>-4259</v>
      </c>
    </row>
    <row r="79" spans="1:33" s="244" customFormat="1">
      <c r="A79" s="245">
        <v>48</v>
      </c>
      <c r="B79" s="244" t="s">
        <v>205</v>
      </c>
      <c r="E79" s="484">
        <f>'ROO INPUT'!F79</f>
        <v>35853</v>
      </c>
      <c r="F79" s="264">
        <v>0</v>
      </c>
      <c r="G79" s="264">
        <v>0</v>
      </c>
      <c r="H79" s="263">
        <v>0</v>
      </c>
      <c r="I79" s="263">
        <v>0</v>
      </c>
      <c r="J79" s="263">
        <v>0</v>
      </c>
      <c r="K79" s="264">
        <v>0</v>
      </c>
      <c r="L79" s="264">
        <v>0</v>
      </c>
      <c r="M79" s="264">
        <v>0</v>
      </c>
      <c r="N79" s="264">
        <v>0</v>
      </c>
      <c r="O79" s="264">
        <v>0</v>
      </c>
      <c r="P79" s="264">
        <v>0</v>
      </c>
      <c r="Q79" s="264">
        <v>0</v>
      </c>
      <c r="R79" s="264">
        <v>0</v>
      </c>
      <c r="S79" s="264">
        <v>0</v>
      </c>
      <c r="T79" s="263">
        <v>0</v>
      </c>
      <c r="U79" s="263">
        <v>0</v>
      </c>
      <c r="V79" s="263">
        <v>0</v>
      </c>
      <c r="W79" s="263">
        <v>0</v>
      </c>
      <c r="X79" s="264">
        <v>0</v>
      </c>
      <c r="Y79" s="264">
        <v>0</v>
      </c>
      <c r="Z79" s="263">
        <v>0</v>
      </c>
      <c r="AA79" s="263">
        <v>0</v>
      </c>
      <c r="AB79" s="166">
        <f>SUM(E79:AA79)</f>
        <v>35853</v>
      </c>
      <c r="AC79" s="264">
        <v>0</v>
      </c>
      <c r="AD79" s="264">
        <v>0</v>
      </c>
      <c r="AE79" s="264">
        <v>0</v>
      </c>
      <c r="AF79" s="264">
        <v>0</v>
      </c>
      <c r="AG79" s="559">
        <f>SUM(AB79:AF79)</f>
        <v>35853</v>
      </c>
    </row>
    <row r="80" spans="1:33" s="244" customFormat="1" ht="7.5" customHeight="1">
      <c r="A80" s="246"/>
      <c r="E80" s="483"/>
      <c r="F80" s="255"/>
      <c r="G80" s="255"/>
      <c r="H80" s="255"/>
      <c r="I80" s="255"/>
      <c r="J80" s="255"/>
      <c r="K80" s="255"/>
      <c r="L80" s="255"/>
      <c r="M80" s="255"/>
      <c r="N80" s="255"/>
      <c r="O80" s="255"/>
      <c r="P80" s="255"/>
      <c r="Q80" s="255"/>
      <c r="R80" s="255"/>
      <c r="S80" s="255"/>
      <c r="T80" s="255"/>
      <c r="U80" s="256"/>
      <c r="V80" s="262"/>
      <c r="W80" s="256"/>
      <c r="X80" s="255"/>
      <c r="Y80" s="255"/>
      <c r="Z80" s="262"/>
      <c r="AA80" s="256"/>
      <c r="AB80" s="254"/>
      <c r="AC80" s="255"/>
      <c r="AD80" s="255"/>
      <c r="AE80" s="255"/>
      <c r="AF80" s="255"/>
      <c r="AG80" s="257"/>
    </row>
    <row r="81" spans="1:33" s="243" customFormat="1" ht="13.5" customHeight="1" thickBot="1">
      <c r="A81" s="242">
        <v>49</v>
      </c>
      <c r="B81" s="243" t="s">
        <v>186</v>
      </c>
      <c r="E81" s="485">
        <f t="shared" ref="E81:AG81" si="74">SUM(E77:E79)</f>
        <v>1765291</v>
      </c>
      <c r="F81" s="272">
        <f t="shared" si="74"/>
        <v>-413</v>
      </c>
      <c r="G81" s="272">
        <f t="shared" si="74"/>
        <v>0</v>
      </c>
      <c r="H81" s="272">
        <f t="shared" si="74"/>
        <v>0</v>
      </c>
      <c r="I81" s="272">
        <f t="shared" ref="I81" si="75">SUM(I77:I79)</f>
        <v>-63901</v>
      </c>
      <c r="J81" s="272">
        <f t="shared" si="74"/>
        <v>0</v>
      </c>
      <c r="K81" s="272">
        <f t="shared" si="74"/>
        <v>0</v>
      </c>
      <c r="L81" s="272">
        <f t="shared" si="74"/>
        <v>0</v>
      </c>
      <c r="M81" s="272">
        <f t="shared" si="74"/>
        <v>0</v>
      </c>
      <c r="N81" s="272">
        <f t="shared" si="74"/>
        <v>0</v>
      </c>
      <c r="O81" s="272">
        <f t="shared" si="74"/>
        <v>0</v>
      </c>
      <c r="P81" s="272">
        <f t="shared" si="74"/>
        <v>0</v>
      </c>
      <c r="Q81" s="272">
        <f t="shared" si="74"/>
        <v>0</v>
      </c>
      <c r="R81" s="272">
        <f t="shared" si="74"/>
        <v>0</v>
      </c>
      <c r="S81" s="272">
        <f t="shared" si="74"/>
        <v>0</v>
      </c>
      <c r="T81" s="272">
        <f>SUM(T77:T79)</f>
        <v>0</v>
      </c>
      <c r="U81" s="272">
        <f>SUM(U77:U79)</f>
        <v>0</v>
      </c>
      <c r="V81" s="272">
        <f>SUM(V77:V79)</f>
        <v>0</v>
      </c>
      <c r="W81" s="272">
        <f>SUM(W77:W79)</f>
        <v>0</v>
      </c>
      <c r="X81" s="272">
        <f t="shared" si="74"/>
        <v>0</v>
      </c>
      <c r="Y81" s="272">
        <f t="shared" si="74"/>
        <v>0</v>
      </c>
      <c r="Z81" s="272">
        <f t="shared" ref="Z81" si="76">SUM(Z77:Z79)</f>
        <v>0</v>
      </c>
      <c r="AA81" s="272">
        <f t="shared" ref="AA81" si="77">SUM(AA77:AA79)</f>
        <v>0</v>
      </c>
      <c r="AB81" s="169">
        <f t="shared" si="74"/>
        <v>1700977</v>
      </c>
      <c r="AC81" s="273">
        <f t="shared" si="74"/>
        <v>0</v>
      </c>
      <c r="AD81" s="273">
        <f t="shared" si="74"/>
        <v>0</v>
      </c>
      <c r="AE81" s="273">
        <f t="shared" si="74"/>
        <v>0</v>
      </c>
      <c r="AF81" s="273">
        <f t="shared" si="74"/>
        <v>0</v>
      </c>
      <c r="AG81" s="560">
        <f t="shared" si="74"/>
        <v>1700977</v>
      </c>
    </row>
    <row r="82" spans="1:33" ht="18" customHeight="1" thickTop="1">
      <c r="A82" s="242">
        <v>50</v>
      </c>
      <c r="B82" s="229" t="s">
        <v>563</v>
      </c>
      <c r="E82" s="486">
        <f>ROUND(E57/E81,4)</f>
        <v>6.4100000000000004E-2</v>
      </c>
      <c r="F82" s="494"/>
      <c r="G82" s="494"/>
      <c r="H82" s="494"/>
      <c r="I82" s="494"/>
      <c r="J82" s="494"/>
      <c r="K82" s="494"/>
      <c r="L82" s="494"/>
      <c r="M82" s="494"/>
      <c r="N82" s="494"/>
      <c r="O82" s="494"/>
      <c r="P82" s="494"/>
      <c r="Q82" s="494"/>
      <c r="R82" s="494"/>
      <c r="T82" s="494"/>
      <c r="V82" s="507"/>
      <c r="Z82" s="507"/>
      <c r="AB82" s="213"/>
      <c r="AC82" s="561"/>
      <c r="AD82" s="561"/>
      <c r="AE82" s="561"/>
      <c r="AF82" s="561"/>
      <c r="AG82" s="562"/>
    </row>
    <row r="83" spans="1:33">
      <c r="A83" s="230">
        <v>51</v>
      </c>
      <c r="B83" s="229" t="s">
        <v>560</v>
      </c>
      <c r="E83" s="487">
        <f>E89</f>
        <v>14624.014813835038</v>
      </c>
      <c r="F83" s="265">
        <f>F89</f>
        <v>-35.485606772038878</v>
      </c>
      <c r="G83" s="265">
        <f>G89</f>
        <v>25.077706500892798</v>
      </c>
      <c r="H83" s="265">
        <f>H89</f>
        <v>0</v>
      </c>
      <c r="I83" s="265">
        <f t="shared" ref="I83" si="78">I89</f>
        <v>-5490.4739911381503</v>
      </c>
      <c r="J83" s="265">
        <f>J89</f>
        <v>38.661464188876394</v>
      </c>
      <c r="K83" s="265">
        <f t="shared" ref="K83" si="79">K89</f>
        <v>600.82005158388995</v>
      </c>
      <c r="L83" s="265">
        <f t="shared" ref="L83:S83" si="80">L89</f>
        <v>-695.90635539977518</v>
      </c>
      <c r="M83" s="265">
        <f t="shared" si="80"/>
        <v>-304.06719132332518</v>
      </c>
      <c r="N83" s="265">
        <f t="shared" si="80"/>
        <v>-66.873884002380791</v>
      </c>
      <c r="O83" s="265">
        <f t="shared" si="80"/>
        <v>0</v>
      </c>
      <c r="P83" s="265">
        <f t="shared" si="80"/>
        <v>-30.302228688578797</v>
      </c>
      <c r="Q83" s="265">
        <f t="shared" si="80"/>
        <v>-59.559552939620396</v>
      </c>
      <c r="R83" s="265">
        <f t="shared" si="80"/>
        <v>-87.771972753124786</v>
      </c>
      <c r="S83" s="265">
        <f t="shared" si="80"/>
        <v>-654.11017789828713</v>
      </c>
      <c r="T83" s="265">
        <f t="shared" ref="T83:Y83" si="81">T89</f>
        <v>0</v>
      </c>
      <c r="U83" s="265">
        <f t="shared" si="81"/>
        <v>-1461.8213081145427</v>
      </c>
      <c r="V83" s="265">
        <f t="shared" si="81"/>
        <v>1727.2270352489913</v>
      </c>
      <c r="W83" s="265">
        <f t="shared" si="81"/>
        <v>309.50333972620859</v>
      </c>
      <c r="X83" s="265">
        <f t="shared" si="81"/>
        <v>-13446.200648105285</v>
      </c>
      <c r="Y83" s="265">
        <f t="shared" si="81"/>
        <v>-6.2694266252231996</v>
      </c>
      <c r="Z83" s="265">
        <f t="shared" ref="Z83" si="82">Z89</f>
        <v>-992.6592156603399</v>
      </c>
      <c r="AA83" s="265">
        <f>AA89</f>
        <v>20959.738112558694</v>
      </c>
      <c r="AB83" s="265">
        <f>AB89</f>
        <v>14953.540964221918</v>
      </c>
      <c r="AC83" s="265">
        <f t="shared" ref="AC83:AF83" si="83">AC89</f>
        <v>654.11017789828713</v>
      </c>
      <c r="AD83" s="265">
        <f t="shared" si="83"/>
        <v>0</v>
      </c>
      <c r="AE83" s="265">
        <f t="shared" si="83"/>
        <v>-327.05508894914357</v>
      </c>
      <c r="AF83" s="265">
        <f t="shared" si="83"/>
        <v>-600.82005158388995</v>
      </c>
      <c r="AG83" s="265">
        <f>AG89</f>
        <v>14679.776001587159</v>
      </c>
    </row>
    <row r="84" spans="1:33">
      <c r="B84" s="282"/>
      <c r="E84" s="488"/>
      <c r="AC84" s="255"/>
      <c r="AD84" s="255"/>
      <c r="AE84" s="255"/>
      <c r="AF84" s="255"/>
      <c r="AG84" s="257"/>
    </row>
    <row r="85" spans="1:33">
      <c r="E85" s="486">
        <f>'RR SUMMARY'!E12</f>
        <v>7.039999999999999E-2</v>
      </c>
      <c r="AC85" s="255"/>
      <c r="AD85" s="255"/>
      <c r="AE85" s="255"/>
      <c r="AF85" s="255"/>
      <c r="AG85" s="257"/>
    </row>
    <row r="86" spans="1:33">
      <c r="E86" s="486"/>
      <c r="AC86" s="255"/>
      <c r="AD86" s="255"/>
      <c r="AE86" s="255"/>
      <c r="AF86" s="255"/>
      <c r="AG86" s="257"/>
    </row>
    <row r="87" spans="1:33">
      <c r="D87" s="229" t="s">
        <v>611</v>
      </c>
      <c r="E87" s="489">
        <f>'CF '!E24</f>
        <v>0.75605</v>
      </c>
      <c r="AC87" s="255"/>
      <c r="AD87" s="255"/>
      <c r="AE87" s="255"/>
      <c r="AF87" s="255"/>
      <c r="AG87" s="257"/>
    </row>
    <row r="88" spans="1:33">
      <c r="D88" s="229" t="s">
        <v>190</v>
      </c>
      <c r="E88" s="490">
        <f t="shared" ref="E88:AG88" si="84">E81*$E$85-E57</f>
        <v>11056.48639999998</v>
      </c>
      <c r="F88" s="268">
        <f t="shared" si="84"/>
        <v>-26.828892999999994</v>
      </c>
      <c r="G88" s="268">
        <f t="shared" si="84"/>
        <v>18.96</v>
      </c>
      <c r="H88" s="268">
        <f t="shared" si="84"/>
        <v>0</v>
      </c>
      <c r="I88" s="268">
        <f t="shared" si="84"/>
        <v>-4151.0728609999987</v>
      </c>
      <c r="J88" s="268">
        <f t="shared" si="84"/>
        <v>29.23</v>
      </c>
      <c r="K88" s="268">
        <f t="shared" si="84"/>
        <v>454.25</v>
      </c>
      <c r="L88" s="268">
        <f t="shared" si="84"/>
        <v>-526.14</v>
      </c>
      <c r="M88" s="268">
        <f t="shared" si="84"/>
        <v>-229.89</v>
      </c>
      <c r="N88" s="268">
        <f t="shared" si="84"/>
        <v>-50.56</v>
      </c>
      <c r="O88" s="268">
        <f t="shared" si="84"/>
        <v>0</v>
      </c>
      <c r="P88" s="268">
        <f t="shared" si="84"/>
        <v>-22.91</v>
      </c>
      <c r="Q88" s="268">
        <f t="shared" si="84"/>
        <v>-45.03</v>
      </c>
      <c r="R88" s="268">
        <f t="shared" si="84"/>
        <v>-66.36</v>
      </c>
      <c r="S88" s="268">
        <f t="shared" si="84"/>
        <v>-494.53999999999996</v>
      </c>
      <c r="T88" s="268">
        <f>T81*$E$85-T57</f>
        <v>0</v>
      </c>
      <c r="U88" s="268">
        <f t="shared" si="84"/>
        <v>-1105.21</v>
      </c>
      <c r="V88" s="268">
        <f t="shared" si="84"/>
        <v>1305.8699999999999</v>
      </c>
      <c r="W88" s="268">
        <f t="shared" si="84"/>
        <v>234</v>
      </c>
      <c r="X88" s="268">
        <f t="shared" si="84"/>
        <v>-10166</v>
      </c>
      <c r="Y88" s="268">
        <f t="shared" si="84"/>
        <v>-4.74</v>
      </c>
      <c r="Z88" s="268">
        <f t="shared" si="84"/>
        <v>-750.5</v>
      </c>
      <c r="AA88" s="268">
        <f t="shared" si="84"/>
        <v>15846.61</v>
      </c>
      <c r="AB88" s="268">
        <f t="shared" si="84"/>
        <v>11305.624645999982</v>
      </c>
      <c r="AC88" s="555">
        <f t="shared" si="84"/>
        <v>494.53999999999996</v>
      </c>
      <c r="AD88" s="555">
        <f t="shared" si="84"/>
        <v>0</v>
      </c>
      <c r="AE88" s="555">
        <f t="shared" si="84"/>
        <v>-247.26999999999998</v>
      </c>
      <c r="AF88" s="555">
        <f t="shared" si="84"/>
        <v>-454.25</v>
      </c>
      <c r="AG88" s="555">
        <f t="shared" si="84"/>
        <v>11098.644645999972</v>
      </c>
    </row>
    <row r="89" spans="1:33" s="284" customFormat="1">
      <c r="A89" s="330"/>
      <c r="D89" s="284" t="s">
        <v>607</v>
      </c>
      <c r="E89" s="484">
        <f>E88/$E$87</f>
        <v>14624.014813835038</v>
      </c>
      <c r="F89" s="263">
        <f>F88/$E$87</f>
        <v>-35.485606772038878</v>
      </c>
      <c r="G89" s="263">
        <f>G88/$E$87</f>
        <v>25.077706500892798</v>
      </c>
      <c r="H89" s="263">
        <f>H88/$E$87</f>
        <v>0</v>
      </c>
      <c r="I89" s="263">
        <f t="shared" ref="I89" si="85">I88/$E$87</f>
        <v>-5490.4739911381503</v>
      </c>
      <c r="J89" s="263">
        <f>J88/$E$87</f>
        <v>38.661464188876394</v>
      </c>
      <c r="K89" s="263">
        <f t="shared" ref="K89" si="86">K88/$E$87</f>
        <v>600.82005158388995</v>
      </c>
      <c r="L89" s="263">
        <f t="shared" ref="L89:S89" si="87">L88/$E$87</f>
        <v>-695.90635539977518</v>
      </c>
      <c r="M89" s="263">
        <f t="shared" si="87"/>
        <v>-304.06719132332518</v>
      </c>
      <c r="N89" s="263">
        <f t="shared" si="87"/>
        <v>-66.873884002380791</v>
      </c>
      <c r="O89" s="263">
        <f t="shared" si="87"/>
        <v>0</v>
      </c>
      <c r="P89" s="263">
        <f t="shared" si="87"/>
        <v>-30.302228688578797</v>
      </c>
      <c r="Q89" s="263">
        <f t="shared" si="87"/>
        <v>-59.559552939620396</v>
      </c>
      <c r="R89" s="263">
        <f t="shared" si="87"/>
        <v>-87.771972753124786</v>
      </c>
      <c r="S89" s="263">
        <f t="shared" si="87"/>
        <v>-654.11017789828713</v>
      </c>
      <c r="T89" s="263">
        <f t="shared" ref="T89" si="88">T88/$E$87</f>
        <v>0</v>
      </c>
      <c r="U89" s="263">
        <f>U88/$E$87</f>
        <v>-1461.8213081145427</v>
      </c>
      <c r="V89" s="263">
        <f t="shared" ref="V89" si="89">V88/$E$87</f>
        <v>1727.2270352489913</v>
      </c>
      <c r="W89" s="263">
        <f>W88/$E$87</f>
        <v>309.50333972620859</v>
      </c>
      <c r="X89" s="263">
        <f>X88/$E$87</f>
        <v>-13446.200648105285</v>
      </c>
      <c r="Y89" s="263">
        <f>Y88/$E$87</f>
        <v>-6.2694266252231996</v>
      </c>
      <c r="Z89" s="263">
        <f t="shared" ref="Z89" si="90">Z88/$E$87</f>
        <v>-992.6592156603399</v>
      </c>
      <c r="AA89" s="263">
        <f t="shared" ref="AA89" si="91">AA88/$E$87</f>
        <v>20959.738112558694</v>
      </c>
      <c r="AB89" s="263">
        <f>AB88/$E$87</f>
        <v>14953.540964221918</v>
      </c>
      <c r="AC89" s="264">
        <f t="shared" ref="AC89:AF89" si="92">AC88/$E$87</f>
        <v>654.11017789828713</v>
      </c>
      <c r="AD89" s="264">
        <f t="shared" si="92"/>
        <v>0</v>
      </c>
      <c r="AE89" s="264">
        <f t="shared" si="92"/>
        <v>-327.05508894914357</v>
      </c>
      <c r="AF89" s="264">
        <f t="shared" si="92"/>
        <v>-600.82005158388995</v>
      </c>
      <c r="AG89" s="264">
        <f>AG88/$E$87</f>
        <v>14679.776001587159</v>
      </c>
    </row>
    <row r="90" spans="1:33" s="320" customFormat="1">
      <c r="A90" s="319"/>
      <c r="E90" s="483"/>
      <c r="F90" s="262"/>
      <c r="G90" s="262"/>
      <c r="H90" s="262"/>
      <c r="I90" s="262"/>
      <c r="J90" s="262"/>
      <c r="K90" s="262"/>
      <c r="L90" s="262"/>
      <c r="M90" s="262"/>
      <c r="N90" s="262"/>
      <c r="O90" s="262"/>
      <c r="P90" s="262"/>
      <c r="Q90" s="262"/>
      <c r="R90" s="262"/>
      <c r="S90" s="262"/>
      <c r="T90" s="262"/>
      <c r="U90" s="262"/>
      <c r="V90" s="262"/>
      <c r="W90" s="262"/>
      <c r="X90" s="262"/>
      <c r="Y90" s="262"/>
      <c r="Z90" s="262"/>
      <c r="AA90" s="262"/>
      <c r="AB90" s="262"/>
      <c r="AC90" s="229"/>
      <c r="AD90" s="229"/>
      <c r="AE90" s="229"/>
      <c r="AF90" s="229"/>
      <c r="AG90" s="229"/>
    </row>
    <row r="91" spans="1:33" s="320" customFormat="1">
      <c r="A91" s="319"/>
      <c r="E91" s="483"/>
      <c r="F91" s="262"/>
      <c r="G91" s="262"/>
      <c r="H91" s="262"/>
      <c r="I91" s="262"/>
      <c r="J91" s="262"/>
      <c r="K91" s="262"/>
      <c r="L91" s="262"/>
      <c r="M91" s="262"/>
      <c r="N91" s="262"/>
      <c r="O91" s="262"/>
      <c r="P91" s="262"/>
      <c r="Q91" s="262"/>
      <c r="R91" s="262"/>
      <c r="S91" s="262"/>
      <c r="T91" s="262"/>
      <c r="U91" s="262"/>
      <c r="V91" s="262"/>
      <c r="W91" s="262"/>
      <c r="X91" s="262"/>
      <c r="Y91" s="262"/>
      <c r="Z91" s="262"/>
      <c r="AA91" s="262"/>
      <c r="AB91" s="262"/>
      <c r="AC91" s="229"/>
      <c r="AD91" s="229"/>
      <c r="AE91" s="229"/>
      <c r="AF91" s="229"/>
      <c r="AG91" s="229"/>
    </row>
    <row r="92" spans="1:33" s="320" customFormat="1">
      <c r="A92" s="319"/>
      <c r="E92" s="483"/>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29"/>
      <c r="AD92" s="229"/>
      <c r="AE92" s="229"/>
      <c r="AF92" s="229"/>
      <c r="AG92" s="229"/>
    </row>
    <row r="93" spans="1:33" s="250" customFormat="1">
      <c r="A93" s="253"/>
      <c r="E93" s="483"/>
      <c r="F93" s="495"/>
      <c r="G93" s="495"/>
      <c r="H93" s="495"/>
      <c r="I93" s="495"/>
      <c r="J93" s="495"/>
      <c r="K93" s="495"/>
      <c r="L93" s="495"/>
      <c r="M93" s="495"/>
      <c r="N93" s="495"/>
      <c r="O93" s="495"/>
      <c r="P93" s="495"/>
      <c r="Q93" s="495"/>
      <c r="R93" s="495"/>
      <c r="S93" s="495"/>
      <c r="T93" s="495"/>
      <c r="U93" s="262"/>
      <c r="V93" s="262"/>
      <c r="W93" s="262"/>
      <c r="X93" s="495"/>
      <c r="Y93" s="495"/>
      <c r="Z93" s="262"/>
      <c r="AA93" s="262"/>
      <c r="AB93" s="285"/>
      <c r="AC93" s="229"/>
      <c r="AD93" s="229"/>
      <c r="AE93" s="229"/>
      <c r="AF93" s="229"/>
      <c r="AG93" s="229"/>
    </row>
    <row r="94" spans="1:33" s="250" customFormat="1">
      <c r="A94" s="253"/>
      <c r="E94" s="483"/>
      <c r="F94" s="495"/>
      <c r="G94" s="495"/>
      <c r="H94" s="495"/>
      <c r="I94" s="495"/>
      <c r="J94" s="495"/>
      <c r="K94" s="495"/>
      <c r="L94" s="495"/>
      <c r="M94" s="495"/>
      <c r="N94" s="495"/>
      <c r="O94" s="495"/>
      <c r="P94" s="495"/>
      <c r="Q94" s="495"/>
      <c r="R94" s="495"/>
      <c r="S94" s="495"/>
      <c r="T94" s="495"/>
      <c r="U94" s="262"/>
      <c r="V94" s="262"/>
      <c r="W94" s="262"/>
      <c r="X94" s="495"/>
      <c r="Y94" s="495"/>
      <c r="Z94" s="262"/>
      <c r="AA94" s="262"/>
      <c r="AB94" s="285"/>
      <c r="AC94" s="229"/>
      <c r="AD94" s="229"/>
      <c r="AE94" s="229"/>
      <c r="AF94" s="229"/>
      <c r="AG94" s="229"/>
    </row>
  </sheetData>
  <customSheetViews>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1">
    <mergeCell ref="D1:E1"/>
  </mergeCells>
  <phoneticPr fontId="0" type="noConversion"/>
  <hyperlinks>
    <hyperlink ref="J10" location="BandO!A1" display="t" xr:uid="{00000000-0004-0000-0100-000000000000}"/>
  </hyperlinks>
  <pageMargins left="0.7" right="0.51" top="1" bottom="0.5" header="0.5" footer="0.5"/>
  <pageSetup scale="68" firstPageNumber="4" fitToWidth="7" orientation="portrait" r:id="rId3"/>
  <headerFooter scaleWithDoc="0" alignWithMargins="0">
    <oddHeader>&amp;R12.2020 CBR</oddHeader>
    <oddFooter>&amp;RPage &amp;P of &amp;N</oddFooter>
  </headerFooter>
  <colBreaks count="2" manualBreakCount="2">
    <brk id="13" max="82" man="1"/>
    <brk id="21" max="82" man="1"/>
  </colBreaks>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5"/>
  <dimension ref="A1:AW65"/>
  <sheetViews>
    <sheetView topLeftCell="H1" zoomScaleNormal="100" workbookViewId="0">
      <selection activeCell="C13" sqref="C13"/>
    </sheetView>
  </sheetViews>
  <sheetFormatPr defaultColWidth="9.140625" defaultRowHeight="14.25" customHeight="1"/>
  <cols>
    <col min="1" max="1" width="6.140625" style="419" hidden="1" customWidth="1"/>
    <col min="2" max="2" width="1.5703125" style="419" hidden="1" customWidth="1"/>
    <col min="3" max="3" width="37.5703125" style="419" hidden="1" customWidth="1"/>
    <col min="4" max="4" width="3" style="419" hidden="1" customWidth="1"/>
    <col min="5" max="5" width="19.42578125" style="419" hidden="1" customWidth="1"/>
    <col min="6" max="6" width="10.42578125" style="419" hidden="1" customWidth="1"/>
    <col min="7" max="7" width="12.42578125" style="419" hidden="1" customWidth="1"/>
    <col min="8" max="8" width="7.42578125" style="419" customWidth="1"/>
    <col min="9" max="9" width="7.42578125" style="350" customWidth="1"/>
    <col min="10" max="10" width="14.140625" style="350" customWidth="1"/>
    <col min="11" max="11" width="12.85546875" style="350" customWidth="1"/>
    <col min="12" max="12" width="15.140625" style="384" customWidth="1"/>
    <col min="13" max="13" width="14.140625" style="350" customWidth="1"/>
    <col min="14" max="14" width="11.85546875" style="350" customWidth="1"/>
    <col min="15" max="15" width="8.5703125" style="350" hidden="1" customWidth="1"/>
    <col min="16" max="16" width="14.5703125" style="350" hidden="1" customWidth="1"/>
    <col min="17" max="17" width="9.140625" style="350" hidden="1" customWidth="1"/>
    <col min="18" max="18" width="10.42578125" style="350" hidden="1" customWidth="1"/>
    <col min="19" max="20" width="9.5703125" style="350" hidden="1" customWidth="1"/>
    <col min="21" max="21" width="11.42578125" style="350" hidden="1" customWidth="1"/>
    <col min="22" max="22" width="10.42578125" style="350" hidden="1" customWidth="1"/>
    <col min="23" max="23" width="9.140625" style="350" hidden="1" customWidth="1"/>
    <col min="24" max="24" width="17" style="350" hidden="1" customWidth="1"/>
    <col min="25" max="25" width="18" style="350" customWidth="1"/>
    <col min="26" max="26" width="17" style="350" customWidth="1"/>
    <col min="27" max="27" width="15.85546875" style="350" customWidth="1"/>
    <col min="28" max="32" width="9.140625" style="350"/>
    <col min="33" max="33" width="11.42578125" style="350" customWidth="1"/>
    <col min="34" max="16384" width="9.140625" style="350"/>
  </cols>
  <sheetData>
    <row r="1" spans="1:49" ht="19.5" customHeight="1">
      <c r="A1" s="579" t="s">
        <v>88</v>
      </c>
      <c r="B1" s="579"/>
      <c r="C1" s="579"/>
      <c r="D1" s="579"/>
      <c r="E1" s="579"/>
      <c r="F1" s="579"/>
      <c r="G1" s="579"/>
      <c r="H1" s="349"/>
      <c r="I1" s="570" t="s">
        <v>88</v>
      </c>
      <c r="J1" s="571"/>
      <c r="K1" s="571"/>
      <c r="L1" s="571"/>
      <c r="M1" s="572"/>
      <c r="N1" s="351"/>
    </row>
    <row r="2" spans="1:49" ht="14.25" customHeight="1">
      <c r="A2" s="579" t="s">
        <v>609</v>
      </c>
      <c r="B2" s="579"/>
      <c r="C2" s="579"/>
      <c r="D2" s="579"/>
      <c r="E2" s="579"/>
      <c r="F2" s="579"/>
      <c r="G2" s="579"/>
      <c r="H2" s="351"/>
      <c r="I2" s="573" t="s">
        <v>646</v>
      </c>
      <c r="J2" s="574"/>
      <c r="K2" s="574"/>
      <c r="L2" s="574"/>
      <c r="M2" s="575"/>
      <c r="N2" s="352"/>
    </row>
    <row r="3" spans="1:49" ht="14.25" customHeight="1">
      <c r="A3" s="579" t="s">
        <v>200</v>
      </c>
      <c r="B3" s="579"/>
      <c r="C3" s="579"/>
      <c r="D3" s="579"/>
      <c r="E3" s="579"/>
      <c r="F3" s="579"/>
      <c r="G3" s="579"/>
      <c r="H3" s="351"/>
      <c r="I3" s="573" t="s">
        <v>200</v>
      </c>
      <c r="J3" s="574"/>
      <c r="K3" s="574"/>
      <c r="L3" s="574"/>
      <c r="M3" s="575"/>
      <c r="N3" s="352"/>
      <c r="AN3" s="353"/>
    </row>
    <row r="4" spans="1:49" ht="14.25" customHeight="1">
      <c r="A4" s="579" t="str">
        <f>'ADJ DETAIL-INPUT'!A4</f>
        <v>TWELVE MONTHS ENDED DECEMBER 31, 2020</v>
      </c>
      <c r="B4" s="579"/>
      <c r="C4" s="579"/>
      <c r="D4" s="579"/>
      <c r="E4" s="579"/>
      <c r="F4" s="579"/>
      <c r="G4" s="579"/>
      <c r="H4" s="351"/>
      <c r="I4" s="576" t="s">
        <v>670</v>
      </c>
      <c r="J4" s="577"/>
      <c r="K4" s="577"/>
      <c r="L4" s="577"/>
      <c r="M4" s="578"/>
      <c r="N4" s="354"/>
    </row>
    <row r="5" spans="1:49" ht="14.25" customHeight="1">
      <c r="A5" s="352"/>
      <c r="B5" s="352"/>
      <c r="C5" s="569"/>
      <c r="D5" s="569"/>
      <c r="E5" s="355" t="s">
        <v>601</v>
      </c>
      <c r="F5" s="352"/>
      <c r="G5" s="354"/>
      <c r="H5" s="347"/>
      <c r="I5" s="292"/>
      <c r="J5" s="293"/>
      <c r="K5" s="345"/>
      <c r="L5" s="294"/>
      <c r="M5" s="346"/>
      <c r="N5" s="347"/>
      <c r="S5" s="353"/>
      <c r="X5" s="356"/>
      <c r="Y5" s="356"/>
      <c r="Z5" s="356"/>
      <c r="AQ5" s="353"/>
    </row>
    <row r="6" spans="1:49" ht="14.25" customHeight="1">
      <c r="A6" s="352"/>
      <c r="B6" s="352"/>
      <c r="C6" s="352"/>
      <c r="D6" s="352"/>
      <c r="E6" s="357">
        <v>43891</v>
      </c>
      <c r="F6" s="358"/>
      <c r="G6" s="354"/>
      <c r="H6" s="359"/>
      <c r="I6" s="292"/>
      <c r="J6" s="295"/>
      <c r="K6" s="345" t="s">
        <v>94</v>
      </c>
      <c r="L6" s="345"/>
      <c r="M6" s="346" t="s">
        <v>95</v>
      </c>
      <c r="N6" s="347"/>
      <c r="S6" s="353"/>
      <c r="X6" s="356"/>
      <c r="Y6" s="356"/>
      <c r="Z6" s="356"/>
      <c r="AQ6" s="353"/>
    </row>
    <row r="7" spans="1:49" ht="14.25" customHeight="1">
      <c r="A7" s="352" t="s">
        <v>92</v>
      </c>
      <c r="B7" s="352"/>
      <c r="C7" s="352"/>
      <c r="D7" s="352"/>
      <c r="E7" s="355" t="s">
        <v>93</v>
      </c>
      <c r="F7" s="352" t="s">
        <v>93</v>
      </c>
      <c r="G7" s="354"/>
      <c r="H7" s="347"/>
      <c r="I7" s="292"/>
      <c r="J7" s="296" t="s">
        <v>97</v>
      </c>
      <c r="K7" s="296" t="s">
        <v>99</v>
      </c>
      <c r="L7" s="296" t="s">
        <v>100</v>
      </c>
      <c r="M7" s="297" t="s">
        <v>100</v>
      </c>
      <c r="N7" s="360"/>
      <c r="X7" s="356"/>
      <c r="Y7" s="356"/>
      <c r="Z7" s="356"/>
      <c r="AW7" s="353"/>
    </row>
    <row r="8" spans="1:49" ht="14.25" customHeight="1">
      <c r="A8" s="358" t="s">
        <v>18</v>
      </c>
      <c r="B8" s="352"/>
      <c r="C8" s="358" t="s">
        <v>54</v>
      </c>
      <c r="D8" s="354"/>
      <c r="E8" s="361" t="s">
        <v>96</v>
      </c>
      <c r="F8" s="358" t="s">
        <v>96</v>
      </c>
      <c r="G8" s="354"/>
      <c r="H8" s="347"/>
      <c r="I8" s="292"/>
      <c r="J8" s="293"/>
      <c r="K8" s="293"/>
      <c r="L8" s="294"/>
      <c r="M8" s="298"/>
      <c r="N8" s="360"/>
    </row>
    <row r="9" spans="1:49" ht="14.25" customHeight="1">
      <c r="A9" s="350"/>
      <c r="B9" s="350"/>
      <c r="C9" s="350"/>
      <c r="D9" s="350"/>
      <c r="E9" s="350"/>
      <c r="F9" s="350"/>
      <c r="G9" s="356"/>
      <c r="H9" s="362"/>
      <c r="I9" s="292"/>
      <c r="J9" s="295" t="s">
        <v>15</v>
      </c>
      <c r="K9" s="516">
        <v>0.52629999999999999</v>
      </c>
      <c r="L9" s="321">
        <v>4.929E-2</v>
      </c>
      <c r="M9" s="300">
        <f>ROUND(K9*L9,4)</f>
        <v>2.5899999999999999E-2</v>
      </c>
      <c r="N9" s="363" t="s">
        <v>191</v>
      </c>
      <c r="P9" s="364" t="s">
        <v>197</v>
      </c>
      <c r="Q9" s="365"/>
      <c r="R9" s="366" t="s">
        <v>115</v>
      </c>
      <c r="S9" s="367"/>
      <c r="T9" s="352" t="s">
        <v>114</v>
      </c>
    </row>
    <row r="10" spans="1:49" ht="14.25" customHeight="1">
      <c r="A10" s="368">
        <v>1</v>
      </c>
      <c r="B10" s="350"/>
      <c r="C10" s="350" t="s">
        <v>148</v>
      </c>
      <c r="D10" s="350"/>
      <c r="E10" s="369" t="e">
        <f>'ADJ DETAIL-INPUT'!#REF!</f>
        <v>#REF!</v>
      </c>
      <c r="F10" s="369" t="e">
        <f>'ADJ DETAIL-INPUT'!#REF!</f>
        <v>#REF!</v>
      </c>
      <c r="G10" s="370"/>
      <c r="H10" s="371"/>
      <c r="I10" s="292"/>
      <c r="J10" s="295"/>
      <c r="K10" s="517"/>
      <c r="L10" s="299"/>
      <c r="M10" s="300"/>
      <c r="N10" s="373">
        <f>SUM(M9:M10)</f>
        <v>2.5899999999999999E-2</v>
      </c>
      <c r="P10" s="374" t="s">
        <v>198</v>
      </c>
      <c r="Q10" s="354"/>
      <c r="R10" s="352" t="s">
        <v>94</v>
      </c>
      <c r="S10" s="352" t="s">
        <v>114</v>
      </c>
      <c r="T10" s="352" t="s">
        <v>95</v>
      </c>
    </row>
    <row r="11" spans="1:49" ht="14.25" customHeight="1">
      <c r="A11" s="368"/>
      <c r="B11" s="350"/>
      <c r="C11" s="350"/>
      <c r="D11" s="350"/>
      <c r="E11" s="372"/>
      <c r="F11" s="372"/>
      <c r="G11" s="375"/>
      <c r="H11" s="375"/>
      <c r="I11" s="292"/>
      <c r="J11" s="295" t="s">
        <v>647</v>
      </c>
      <c r="K11" s="516">
        <v>0.47370000000000001</v>
      </c>
      <c r="L11" s="299">
        <v>9.4E-2</v>
      </c>
      <c r="M11" s="300">
        <f>ROUND(K11*L11,4)</f>
        <v>4.4499999999999998E-2</v>
      </c>
      <c r="P11" s="358" t="s">
        <v>97</v>
      </c>
      <c r="Q11" s="354"/>
      <c r="R11" s="358" t="s">
        <v>99</v>
      </c>
      <c r="S11" s="358" t="s">
        <v>100</v>
      </c>
      <c r="T11" s="358" t="s">
        <v>100</v>
      </c>
    </row>
    <row r="12" spans="1:49" ht="14.25" customHeight="1">
      <c r="A12" s="368">
        <v>2</v>
      </c>
      <c r="B12" s="350"/>
      <c r="C12" s="350" t="s">
        <v>102</v>
      </c>
      <c r="D12" s="350"/>
      <c r="E12" s="376">
        <f>$M$13</f>
        <v>7.039999999999999E-2</v>
      </c>
      <c r="F12" s="377"/>
      <c r="G12" s="378"/>
      <c r="H12" s="378"/>
      <c r="I12" s="292"/>
      <c r="J12" s="295"/>
      <c r="K12" s="301"/>
      <c r="L12" s="302"/>
      <c r="M12" s="300"/>
      <c r="P12" s="367"/>
      <c r="Q12" s="365"/>
      <c r="R12" s="367"/>
      <c r="S12" s="367"/>
      <c r="T12" s="367"/>
    </row>
    <row r="13" spans="1:49" ht="14.25" customHeight="1" thickBot="1">
      <c r="A13" s="368"/>
      <c r="B13" s="350"/>
      <c r="C13" s="350"/>
      <c r="D13" s="350"/>
      <c r="E13" s="377"/>
      <c r="F13" s="377"/>
      <c r="G13" s="377"/>
      <c r="H13" s="377"/>
      <c r="I13" s="292"/>
      <c r="J13" s="295" t="s">
        <v>108</v>
      </c>
      <c r="K13" s="303">
        <f>SUM(K9:K11)</f>
        <v>1</v>
      </c>
      <c r="L13" s="302"/>
      <c r="M13" s="304">
        <f>SUM(M9:M11)</f>
        <v>7.039999999999999E-2</v>
      </c>
      <c r="N13" s="362"/>
      <c r="P13" s="350" t="s">
        <v>101</v>
      </c>
      <c r="Q13" s="375"/>
      <c r="R13" s="379">
        <v>0.4415</v>
      </c>
      <c r="S13" s="379">
        <v>7.7499999999999999E-2</v>
      </c>
      <c r="T13" s="379">
        <f>ROUND(R13*S13,4)</f>
        <v>3.4200000000000001E-2</v>
      </c>
      <c r="Z13" s="424" t="s">
        <v>685</v>
      </c>
    </row>
    <row r="14" spans="1:49" ht="14.25" customHeight="1" thickTop="1" thickBot="1">
      <c r="A14" s="368">
        <v>3</v>
      </c>
      <c r="B14" s="350"/>
      <c r="C14" s="350" t="s">
        <v>103</v>
      </c>
      <c r="D14" s="350"/>
      <c r="E14" s="380" t="e">
        <f>ROUND(E10*E12,4)</f>
        <v>#REF!</v>
      </c>
      <c r="F14" s="380" t="e">
        <f>ROUND(F10*F12,4)</f>
        <v>#REF!</v>
      </c>
      <c r="G14" s="381"/>
      <c r="H14" s="381"/>
      <c r="I14" s="305"/>
      <c r="J14" s="306"/>
      <c r="K14" s="307"/>
      <c r="L14" s="308"/>
      <c r="M14" s="309"/>
      <c r="N14" s="360"/>
      <c r="Q14" s="382"/>
      <c r="R14" s="379"/>
      <c r="S14" s="379"/>
      <c r="T14" s="379"/>
    </row>
    <row r="15" spans="1:49" ht="14.25" customHeight="1">
      <c r="A15" s="368"/>
      <c r="B15" s="350"/>
      <c r="C15" s="350"/>
      <c r="D15" s="350"/>
      <c r="E15" s="372"/>
      <c r="F15" s="372"/>
      <c r="G15" s="375"/>
      <c r="H15" s="375"/>
      <c r="I15" s="383"/>
      <c r="N15" s="360"/>
      <c r="P15" s="385" t="s">
        <v>104</v>
      </c>
      <c r="Q15" s="386"/>
      <c r="R15" s="387">
        <v>3.39E-2</v>
      </c>
      <c r="S15" s="387">
        <v>7.0800000000000002E-2</v>
      </c>
      <c r="T15" s="387">
        <f>ROUND(R15*S15,4)</f>
        <v>2.3999999999999998E-3</v>
      </c>
    </row>
    <row r="16" spans="1:49" ht="14.25" customHeight="1">
      <c r="A16" s="368">
        <v>4</v>
      </c>
      <c r="B16" s="350"/>
      <c r="C16" s="350" t="s">
        <v>106</v>
      </c>
      <c r="D16" s="350"/>
      <c r="E16" s="388" t="e">
        <f>'ADJ DETAIL-INPUT'!#REF!</f>
        <v>#REF!</v>
      </c>
      <c r="F16" s="389" t="e">
        <f>'ADJ DETAIL-INPUT'!#REF!</f>
        <v>#REF!</v>
      </c>
      <c r="G16" s="375"/>
      <c r="H16" s="390"/>
      <c r="K16" s="391"/>
      <c r="L16" s="391"/>
      <c r="N16" s="360"/>
      <c r="O16" s="391"/>
      <c r="Q16" s="382"/>
      <c r="R16" s="379"/>
      <c r="S16" s="379"/>
      <c r="T16" s="379"/>
      <c r="U16" s="392" t="s">
        <v>191</v>
      </c>
      <c r="V16" s="392" t="s">
        <v>192</v>
      </c>
      <c r="AB16" s="393"/>
    </row>
    <row r="17" spans="1:28" ht="14.25" customHeight="1">
      <c r="A17" s="368"/>
      <c r="B17" s="350"/>
      <c r="C17" s="350"/>
      <c r="D17" s="350"/>
      <c r="E17" s="350"/>
      <c r="F17" s="350"/>
      <c r="G17" s="356"/>
      <c r="H17" s="356"/>
      <c r="N17" s="360"/>
      <c r="O17" s="394"/>
      <c r="P17" s="350" t="s">
        <v>105</v>
      </c>
      <c r="Q17" s="382"/>
      <c r="R17" s="379" t="e">
        <f>#REF!</f>
        <v>#REF!</v>
      </c>
      <c r="S17" s="379" t="e">
        <f>#REF!</f>
        <v>#REF!</v>
      </c>
      <c r="T17" s="379" t="e">
        <f>ROUND(R17*S17,4)</f>
        <v>#REF!</v>
      </c>
      <c r="U17" s="395" t="e">
        <f>SUM(T13:T17)</f>
        <v>#REF!</v>
      </c>
      <c r="V17" s="395" t="e">
        <f>T13+T17</f>
        <v>#REF!</v>
      </c>
    </row>
    <row r="18" spans="1:28" ht="14.25" customHeight="1">
      <c r="A18" s="368">
        <v>5</v>
      </c>
      <c r="B18" s="350"/>
      <c r="C18" s="350" t="s">
        <v>107</v>
      </c>
      <c r="D18" s="350"/>
      <c r="E18" s="372" t="e">
        <f>E14-E16</f>
        <v>#REF!</v>
      </c>
      <c r="F18" s="372" t="e">
        <f t="shared" ref="F18" si="0">F14-F16</f>
        <v>#REF!</v>
      </c>
      <c r="G18" s="375"/>
      <c r="H18" s="375"/>
      <c r="N18" s="356"/>
      <c r="Q18" s="382"/>
      <c r="R18" s="379"/>
      <c r="S18" s="379"/>
      <c r="T18" s="379"/>
      <c r="V18" s="396"/>
    </row>
    <row r="19" spans="1:28" ht="14.25" customHeight="1">
      <c r="A19" s="368"/>
      <c r="B19" s="350"/>
      <c r="C19" s="350"/>
      <c r="D19" s="350"/>
      <c r="E19" s="350"/>
      <c r="F19" s="350"/>
      <c r="G19" s="362"/>
      <c r="H19" s="362"/>
      <c r="I19" s="362"/>
      <c r="J19" s="362"/>
      <c r="K19" s="356"/>
      <c r="L19" s="397"/>
      <c r="M19" s="356"/>
      <c r="N19" s="356"/>
      <c r="O19" s="356"/>
      <c r="P19" s="356"/>
      <c r="Q19" s="382"/>
      <c r="R19" s="378"/>
      <c r="S19" s="378"/>
      <c r="T19" s="378"/>
      <c r="U19" s="356"/>
      <c r="V19" s="356"/>
      <c r="W19" s="356"/>
      <c r="X19" s="356"/>
      <c r="Y19" s="356"/>
      <c r="Z19" s="356"/>
      <c r="AA19" s="356"/>
    </row>
    <row r="20" spans="1:28" ht="14.25" customHeight="1">
      <c r="A20" s="368">
        <v>6</v>
      </c>
      <c r="B20" s="350"/>
      <c r="C20" s="350" t="s">
        <v>109</v>
      </c>
      <c r="D20" s="350"/>
      <c r="E20" s="398">
        <f>'CF '!E24</f>
        <v>0.75605</v>
      </c>
      <c r="F20" s="398">
        <f>'CF '!F24</f>
        <v>0</v>
      </c>
      <c r="G20" s="399"/>
      <c r="H20" s="399"/>
      <c r="I20" s="362"/>
      <c r="J20" s="400"/>
      <c r="K20" s="362"/>
      <c r="L20" s="401"/>
      <c r="M20" s="362"/>
      <c r="N20" s="362"/>
      <c r="O20" s="356"/>
      <c r="P20" s="356"/>
      <c r="Q20" s="382"/>
      <c r="R20" s="378"/>
      <c r="S20" s="378"/>
      <c r="T20" s="378"/>
      <c r="U20" s="356"/>
      <c r="V20" s="356"/>
      <c r="W20" s="356"/>
      <c r="X20" s="356"/>
      <c r="Y20" s="356"/>
      <c r="Z20" s="356"/>
      <c r="AA20" s="356"/>
    </row>
    <row r="21" spans="1:28" ht="11.25" customHeight="1" thickBot="1">
      <c r="A21" s="368"/>
      <c r="B21" s="350"/>
      <c r="C21" s="350"/>
      <c r="D21" s="350"/>
      <c r="E21" s="402"/>
      <c r="F21" s="402">
        <v>2017</v>
      </c>
      <c r="G21" s="403"/>
      <c r="H21" s="403"/>
      <c r="I21" s="362"/>
      <c r="J21" s="362"/>
      <c r="K21" s="404"/>
      <c r="L21" s="401"/>
      <c r="M21" s="347"/>
      <c r="N21" s="356"/>
      <c r="O21" s="356"/>
      <c r="P21" s="356"/>
      <c r="Q21" s="382"/>
      <c r="R21" s="378"/>
      <c r="S21" s="378"/>
      <c r="T21" s="378"/>
      <c r="U21" s="356"/>
      <c r="V21" s="356"/>
      <c r="W21" s="356"/>
      <c r="X21" s="356"/>
      <c r="Y21" s="356"/>
      <c r="Z21" s="356"/>
      <c r="AA21" s="356"/>
    </row>
    <row r="22" spans="1:28" ht="14.25" customHeight="1" thickBot="1">
      <c r="A22" s="368">
        <v>7</v>
      </c>
      <c r="B22" s="350"/>
      <c r="C22" s="350" t="s">
        <v>587</v>
      </c>
      <c r="D22" s="350"/>
      <c r="E22" s="405" t="e">
        <f>E18/E20</f>
        <v>#REF!</v>
      </c>
      <c r="F22" s="406" t="e">
        <f t="shared" ref="F22" si="1">ROUND(F18/F20,0)</f>
        <v>#REF!</v>
      </c>
      <c r="G22" s="381"/>
      <c r="H22" s="407"/>
      <c r="I22" s="362"/>
      <c r="J22" s="381"/>
      <c r="K22" s="381"/>
      <c r="L22" s="401"/>
      <c r="M22" s="362"/>
      <c r="N22" s="408"/>
      <c r="O22" s="356"/>
      <c r="P22" s="356"/>
      <c r="Q22" s="382"/>
      <c r="R22" s="377"/>
      <c r="S22" s="377"/>
      <c r="T22" s="378"/>
      <c r="U22" s="356"/>
      <c r="V22" s="356"/>
      <c r="W22" s="356"/>
      <c r="X22" s="356"/>
      <c r="Y22" s="356"/>
      <c r="Z22" s="356"/>
      <c r="AA22" s="356"/>
    </row>
    <row r="23" spans="1:28" ht="14.25" customHeight="1">
      <c r="A23" s="368"/>
      <c r="B23" s="367"/>
      <c r="C23" s="350"/>
      <c r="D23" s="350"/>
      <c r="E23" s="372"/>
      <c r="F23" s="350"/>
      <c r="G23" s="362"/>
      <c r="H23" s="409"/>
      <c r="I23" s="410"/>
      <c r="J23" s="381"/>
      <c r="K23" s="381"/>
      <c r="L23" s="411"/>
      <c r="M23" s="381"/>
      <c r="N23" s="411"/>
      <c r="O23" s="362"/>
      <c r="P23" s="362"/>
      <c r="Q23" s="409"/>
      <c r="R23" s="412"/>
      <c r="S23" s="412"/>
      <c r="T23" s="321"/>
      <c r="U23" s="362"/>
      <c r="V23" s="362"/>
      <c r="W23" s="362"/>
      <c r="X23" s="356"/>
      <c r="Y23" s="375"/>
      <c r="Z23" s="356"/>
      <c r="AA23" s="356"/>
      <c r="AB23" s="393"/>
    </row>
    <row r="24" spans="1:28" ht="14.25" customHeight="1">
      <c r="A24" s="368">
        <v>8</v>
      </c>
      <c r="B24" s="367"/>
      <c r="C24" s="350" t="s">
        <v>588</v>
      </c>
      <c r="D24" s="350"/>
      <c r="E24" s="375" t="e">
        <f>'ADJ DETAIL-INPUT'!#REF!+'ADJ DETAIL-INPUT'!#REF!</f>
        <v>#REF!</v>
      </c>
      <c r="F24" s="375" t="e">
        <f>'ADJ DETAIL-INPUT'!#REF!+'ADJ DETAIL-INPUT'!#REF!</f>
        <v>#REF!</v>
      </c>
      <c r="G24" s="381"/>
      <c r="H24" s="413"/>
      <c r="I24" s="362"/>
      <c r="J24" s="381"/>
      <c r="K24" s="381"/>
      <c r="L24" s="411"/>
      <c r="M24" s="381"/>
      <c r="N24" s="411"/>
      <c r="O24" s="362"/>
      <c r="P24" s="362"/>
      <c r="Q24" s="409"/>
      <c r="R24" s="412"/>
      <c r="S24" s="412"/>
      <c r="T24" s="321"/>
      <c r="U24" s="362"/>
      <c r="V24" s="362"/>
      <c r="W24" s="362"/>
      <c r="X24" s="356"/>
      <c r="Y24" s="378"/>
      <c r="Z24" s="356"/>
      <c r="AA24" s="356"/>
    </row>
    <row r="25" spans="1:28" ht="14.25" customHeight="1">
      <c r="A25" s="368"/>
      <c r="B25" s="367"/>
      <c r="C25" s="350"/>
      <c r="D25" s="350"/>
      <c r="E25" s="350"/>
      <c r="F25" s="350"/>
      <c r="G25" s="362"/>
      <c r="H25" s="414"/>
      <c r="I25" s="415"/>
      <c r="J25" s="347"/>
      <c r="K25" s="347"/>
      <c r="L25" s="347"/>
      <c r="M25" s="347"/>
      <c r="N25" s="347"/>
      <c r="O25" s="362"/>
      <c r="P25" s="362"/>
      <c r="Q25" s="409"/>
      <c r="R25" s="412"/>
      <c r="S25" s="412"/>
      <c r="T25" s="321"/>
      <c r="U25" s="362"/>
      <c r="V25" s="362"/>
      <c r="W25" s="362"/>
      <c r="X25" s="356"/>
      <c r="Y25" s="356"/>
      <c r="Z25" s="356"/>
      <c r="AA25" s="356"/>
    </row>
    <row r="26" spans="1:28" ht="14.25" customHeight="1" thickBot="1">
      <c r="A26" s="368">
        <v>9</v>
      </c>
      <c r="B26" s="367"/>
      <c r="C26" s="350" t="s">
        <v>110</v>
      </c>
      <c r="D26" s="350"/>
      <c r="E26" s="416" t="e">
        <f>ROUND(E22/E24,4)</f>
        <v>#REF!</v>
      </c>
      <c r="F26" s="416" t="e">
        <f t="shared" ref="F26" si="2">ROUND(F22/F24,4)</f>
        <v>#REF!</v>
      </c>
      <c r="G26" s="417"/>
      <c r="H26" s="417"/>
      <c r="I26" s="360"/>
      <c r="J26" s="360"/>
      <c r="K26" s="347"/>
      <c r="L26" s="418"/>
      <c r="M26" s="347"/>
      <c r="N26" s="418"/>
      <c r="O26" s="362"/>
      <c r="P26" s="362"/>
      <c r="Q26" s="381"/>
      <c r="R26" s="321"/>
      <c r="S26" s="412"/>
      <c r="T26" s="321"/>
      <c r="U26" s="362"/>
      <c r="V26" s="362"/>
      <c r="W26" s="362"/>
      <c r="X26" s="356"/>
      <c r="Y26" s="356"/>
      <c r="Z26" s="356"/>
      <c r="AA26" s="356"/>
    </row>
    <row r="27" spans="1:28" ht="14.25" customHeight="1" thickTop="1">
      <c r="E27" s="420"/>
      <c r="F27" s="420"/>
      <c r="G27" s="421"/>
      <c r="H27" s="422"/>
      <c r="I27" s="360"/>
      <c r="J27" s="362"/>
      <c r="K27" s="423"/>
      <c r="L27" s="347"/>
      <c r="M27" s="423"/>
      <c r="N27" s="347"/>
      <c r="O27" s="362"/>
      <c r="P27" s="362"/>
      <c r="Q27" s="362"/>
      <c r="R27" s="362"/>
      <c r="S27" s="362"/>
      <c r="T27" s="362"/>
      <c r="U27" s="362"/>
      <c r="V27" s="362"/>
      <c r="W27" s="362"/>
      <c r="X27" s="356"/>
      <c r="Y27" s="356"/>
      <c r="Z27" s="356"/>
      <c r="AA27" s="356"/>
    </row>
    <row r="28" spans="1:28" ht="14.25" customHeight="1">
      <c r="A28" s="368">
        <v>10</v>
      </c>
      <c r="B28" s="367"/>
      <c r="C28" s="350" t="s">
        <v>630</v>
      </c>
      <c r="D28" s="350"/>
      <c r="E28" s="381">
        <v>511823</v>
      </c>
      <c r="F28" s="375">
        <v>505346</v>
      </c>
      <c r="G28" s="381"/>
      <c r="H28" s="381"/>
      <c r="I28" s="360"/>
      <c r="J28" s="347"/>
      <c r="K28" s="360"/>
      <c r="L28" s="418"/>
      <c r="M28" s="360"/>
      <c r="N28" s="418"/>
      <c r="O28" s="362"/>
      <c r="P28" s="362"/>
      <c r="Q28" s="362"/>
      <c r="R28" s="362"/>
      <c r="S28" s="362"/>
      <c r="T28" s="362"/>
      <c r="U28" s="362"/>
      <c r="V28" s="362"/>
      <c r="W28" s="362"/>
      <c r="X28" s="356"/>
      <c r="Y28" s="356"/>
      <c r="Z28" s="356"/>
      <c r="AA28" s="356"/>
    </row>
    <row r="29" spans="1:28" ht="14.25" customHeight="1">
      <c r="A29" s="368"/>
      <c r="B29" s="367"/>
      <c r="C29" s="350"/>
      <c r="D29" s="350"/>
      <c r="E29" s="424"/>
      <c r="F29" s="350"/>
      <c r="G29" s="362"/>
      <c r="H29" s="321"/>
      <c r="I29" s="360"/>
      <c r="J29" s="360"/>
      <c r="K29" s="425"/>
      <c r="L29" s="411"/>
      <c r="M29" s="425"/>
      <c r="N29" s="411"/>
      <c r="O29" s="362"/>
      <c r="P29" s="362"/>
      <c r="Q29" s="362"/>
      <c r="R29" s="362"/>
      <c r="S29" s="362"/>
      <c r="T29" s="362"/>
      <c r="U29" s="362"/>
      <c r="V29" s="362"/>
      <c r="W29" s="362"/>
      <c r="X29" s="356"/>
      <c r="Y29" s="356"/>
      <c r="Z29" s="356"/>
      <c r="AA29" s="356"/>
    </row>
    <row r="30" spans="1:28" ht="14.25" customHeight="1" thickBot="1">
      <c r="A30" s="368">
        <v>11</v>
      </c>
      <c r="B30" s="367"/>
      <c r="C30" s="350" t="s">
        <v>110</v>
      </c>
      <c r="D30" s="350"/>
      <c r="E30" s="426" t="e">
        <f>ROUND(E22/E28,4)</f>
        <v>#REF!</v>
      </c>
      <c r="F30" s="416" t="e">
        <f t="shared" ref="F30" si="3">ROUND(F22/F28,4)</f>
        <v>#REF!</v>
      </c>
      <c r="G30" s="427"/>
      <c r="H30" s="417"/>
      <c r="I30" s="360"/>
      <c r="J30" s="362"/>
      <c r="K30" s="356"/>
      <c r="L30" s="397"/>
      <c r="M30" s="356"/>
      <c r="N30" s="356"/>
      <c r="O30" s="362"/>
      <c r="P30" s="362"/>
      <c r="Q30" s="362"/>
      <c r="R30" s="362"/>
      <c r="S30" s="362"/>
      <c r="T30" s="362"/>
      <c r="U30" s="362"/>
      <c r="V30" s="362"/>
      <c r="W30" s="362"/>
      <c r="X30" s="356"/>
      <c r="Y30" s="356"/>
      <c r="Z30" s="356"/>
      <c r="AA30" s="356"/>
    </row>
    <row r="31" spans="1:28" ht="14.25" customHeight="1" thickTop="1">
      <c r="A31" s="420"/>
      <c r="B31" s="420"/>
      <c r="C31" s="420"/>
      <c r="D31" s="420"/>
      <c r="E31" s="428"/>
      <c r="F31" s="420"/>
      <c r="G31" s="420"/>
      <c r="H31" s="420"/>
      <c r="I31" s="360"/>
      <c r="J31" s="362"/>
      <c r="K31" s="321"/>
      <c r="L31" s="397"/>
      <c r="M31" s="321"/>
      <c r="N31" s="362"/>
      <c r="O31" s="362"/>
      <c r="P31" s="362"/>
      <c r="Q31" s="362"/>
      <c r="R31" s="362"/>
      <c r="S31" s="362"/>
      <c r="T31" s="362"/>
      <c r="U31" s="362"/>
      <c r="V31" s="362"/>
      <c r="W31" s="362"/>
      <c r="X31" s="356"/>
      <c r="Y31" s="356"/>
      <c r="Z31" s="356"/>
      <c r="AA31" s="356"/>
    </row>
    <row r="32" spans="1:28" ht="14.25" customHeight="1">
      <c r="I32" s="362"/>
      <c r="J32" s="362"/>
      <c r="K32" s="362"/>
      <c r="L32" s="401"/>
      <c r="M32" s="362"/>
      <c r="N32" s="362"/>
      <c r="O32" s="362"/>
      <c r="P32" s="362"/>
      <c r="Q32" s="381"/>
      <c r="R32" s="362"/>
      <c r="S32" s="362"/>
      <c r="T32" s="362"/>
      <c r="U32" s="362"/>
      <c r="V32" s="362"/>
      <c r="W32" s="362"/>
    </row>
    <row r="33" spans="9:23" ht="29.25" customHeight="1">
      <c r="I33" s="362"/>
      <c r="J33" s="362"/>
      <c r="K33" s="362"/>
      <c r="L33" s="401"/>
      <c r="M33" s="429"/>
      <c r="N33" s="362"/>
      <c r="O33" s="362"/>
      <c r="P33" s="362"/>
      <c r="Q33" s="321"/>
      <c r="R33" s="362"/>
      <c r="S33" s="362"/>
      <c r="T33" s="362"/>
      <c r="U33" s="362"/>
      <c r="V33" s="362"/>
      <c r="W33" s="362"/>
    </row>
    <row r="34" spans="9:23" ht="14.25" customHeight="1">
      <c r="I34" s="362"/>
      <c r="J34" s="362"/>
      <c r="K34" s="362"/>
      <c r="L34" s="401"/>
      <c r="M34" s="362"/>
      <c r="N34" s="362"/>
      <c r="O34" s="362"/>
      <c r="P34" s="362"/>
      <c r="Q34" s="412"/>
      <c r="R34" s="362"/>
      <c r="S34" s="362"/>
      <c r="T34" s="362"/>
      <c r="U34" s="362"/>
      <c r="V34" s="362"/>
      <c r="W34" s="362"/>
    </row>
    <row r="35" spans="9:23" ht="14.25" customHeight="1">
      <c r="I35" s="362"/>
      <c r="J35" s="362"/>
      <c r="K35" s="362"/>
      <c r="L35" s="401"/>
      <c r="M35" s="430"/>
      <c r="N35" s="362"/>
      <c r="O35" s="362"/>
      <c r="P35" s="362"/>
      <c r="Q35" s="381"/>
      <c r="R35" s="362"/>
      <c r="S35" s="362"/>
      <c r="T35" s="362"/>
      <c r="U35" s="362"/>
      <c r="V35" s="362"/>
      <c r="W35" s="362"/>
    </row>
    <row r="36" spans="9:23" ht="14.25" customHeight="1">
      <c r="I36" s="362"/>
      <c r="J36" s="362"/>
      <c r="K36" s="362"/>
      <c r="L36" s="401"/>
      <c r="M36" s="362"/>
      <c r="N36" s="362"/>
      <c r="O36" s="362"/>
      <c r="P36" s="362"/>
      <c r="Q36" s="381"/>
      <c r="R36" s="362"/>
      <c r="S36" s="362"/>
      <c r="T36" s="362"/>
      <c r="U36" s="362"/>
      <c r="V36" s="362"/>
      <c r="W36" s="362"/>
    </row>
    <row r="37" spans="9:23" ht="14.25" customHeight="1">
      <c r="I37" s="362"/>
      <c r="J37" s="362"/>
      <c r="K37" s="362"/>
      <c r="L37" s="401"/>
      <c r="M37" s="362"/>
      <c r="N37" s="362"/>
      <c r="O37" s="362"/>
      <c r="P37" s="362"/>
      <c r="Q37" s="381"/>
      <c r="R37" s="362"/>
      <c r="S37" s="362"/>
      <c r="T37" s="362"/>
      <c r="U37" s="362"/>
      <c r="V37" s="362"/>
      <c r="W37" s="362"/>
    </row>
    <row r="38" spans="9:23" ht="14.25" customHeight="1">
      <c r="I38" s="362"/>
      <c r="J38" s="401"/>
      <c r="K38" s="362"/>
      <c r="L38" s="401"/>
      <c r="M38" s="400"/>
      <c r="N38" s="362"/>
      <c r="O38" s="362"/>
      <c r="P38" s="362"/>
      <c r="Q38" s="362"/>
      <c r="R38" s="362"/>
      <c r="S38" s="362"/>
      <c r="T38" s="362"/>
      <c r="U38" s="362"/>
      <c r="V38" s="362"/>
      <c r="W38" s="362"/>
    </row>
    <row r="39" spans="9:23" ht="14.25" customHeight="1">
      <c r="I39" s="362"/>
      <c r="J39" s="431"/>
      <c r="K39" s="362"/>
      <c r="L39" s="401"/>
      <c r="M39" s="432"/>
      <c r="N39" s="362"/>
      <c r="O39" s="362"/>
      <c r="P39" s="362"/>
      <c r="Q39" s="381"/>
      <c r="R39" s="362"/>
      <c r="S39" s="362"/>
      <c r="T39" s="362"/>
      <c r="U39" s="362"/>
      <c r="V39" s="362"/>
      <c r="W39" s="362"/>
    </row>
    <row r="40" spans="9:23" ht="14.25" customHeight="1">
      <c r="I40" s="362"/>
      <c r="J40" s="362"/>
      <c r="K40" s="362"/>
      <c r="L40" s="401"/>
      <c r="M40" s="362"/>
      <c r="N40" s="362"/>
      <c r="O40" s="362"/>
      <c r="P40" s="362"/>
      <c r="Q40" s="362"/>
      <c r="R40" s="362"/>
      <c r="S40" s="362"/>
      <c r="T40" s="362"/>
      <c r="U40" s="362"/>
      <c r="V40" s="362"/>
      <c r="W40" s="362"/>
    </row>
    <row r="41" spans="9:23" ht="14.25" customHeight="1">
      <c r="I41" s="362"/>
      <c r="J41" s="362"/>
      <c r="K41" s="362"/>
      <c r="L41" s="401"/>
      <c r="M41" s="413"/>
      <c r="N41" s="362"/>
      <c r="O41" s="362"/>
      <c r="P41" s="362"/>
      <c r="Q41" s="429"/>
      <c r="R41" s="362"/>
      <c r="S41" s="362"/>
      <c r="T41" s="362"/>
      <c r="U41" s="362"/>
      <c r="V41" s="362"/>
      <c r="W41" s="362"/>
    </row>
    <row r="42" spans="9:23" ht="14.25" customHeight="1">
      <c r="I42" s="362"/>
      <c r="J42" s="362"/>
      <c r="K42" s="362"/>
      <c r="L42" s="401"/>
      <c r="M42" s="362"/>
      <c r="N42" s="362"/>
      <c r="O42" s="362"/>
      <c r="P42" s="362"/>
      <c r="Q42" s="362"/>
      <c r="R42" s="362"/>
      <c r="S42" s="362"/>
      <c r="T42" s="362"/>
      <c r="U42" s="362"/>
      <c r="V42" s="362"/>
      <c r="W42" s="362"/>
    </row>
    <row r="43" spans="9:23" ht="14.25" customHeight="1">
      <c r="I43" s="362"/>
      <c r="J43" s="431"/>
      <c r="K43" s="362"/>
      <c r="L43" s="401"/>
      <c r="M43" s="413"/>
      <c r="N43" s="362"/>
      <c r="O43" s="362"/>
      <c r="P43" s="362"/>
      <c r="Q43" s="381"/>
      <c r="R43" s="362"/>
      <c r="S43" s="362"/>
      <c r="T43" s="362"/>
      <c r="U43" s="362"/>
      <c r="V43" s="362"/>
      <c r="W43" s="362"/>
    </row>
    <row r="44" spans="9:23" ht="14.25" customHeight="1">
      <c r="I44" s="362"/>
      <c r="J44" s="431"/>
      <c r="K44" s="362"/>
      <c r="L44" s="401"/>
      <c r="M44" s="362"/>
      <c r="N44" s="362"/>
      <c r="O44" s="362"/>
      <c r="P44" s="362"/>
      <c r="Q44" s="362"/>
      <c r="R44" s="362"/>
      <c r="S44" s="362"/>
      <c r="T44" s="362"/>
      <c r="U44" s="362"/>
      <c r="V44" s="362"/>
      <c r="W44" s="362"/>
    </row>
    <row r="45" spans="9:23" ht="14.25" customHeight="1">
      <c r="I45" s="362"/>
      <c r="J45" s="362"/>
      <c r="K45" s="362"/>
      <c r="L45" s="401"/>
      <c r="M45" s="362"/>
      <c r="N45" s="362"/>
      <c r="O45" s="362"/>
      <c r="P45" s="362"/>
      <c r="Q45" s="381"/>
      <c r="R45" s="362"/>
      <c r="S45" s="362"/>
      <c r="T45" s="362"/>
      <c r="U45" s="362"/>
      <c r="V45" s="362"/>
      <c r="W45" s="362"/>
    </row>
    <row r="46" spans="9:23" ht="14.25" customHeight="1">
      <c r="I46" s="362"/>
      <c r="J46" s="431"/>
      <c r="K46" s="362"/>
      <c r="L46" s="401"/>
      <c r="M46" s="433"/>
      <c r="N46" s="362"/>
      <c r="O46" s="362"/>
      <c r="P46" s="362"/>
      <c r="Q46" s="362"/>
      <c r="R46" s="362"/>
      <c r="S46" s="362"/>
      <c r="T46" s="362"/>
      <c r="U46" s="362"/>
      <c r="V46" s="362"/>
      <c r="W46" s="362"/>
    </row>
    <row r="47" spans="9:23" ht="14.25" customHeight="1">
      <c r="I47" s="362"/>
      <c r="J47" s="362"/>
      <c r="K47" s="362"/>
      <c r="L47" s="401"/>
      <c r="M47" s="362"/>
      <c r="N47" s="362"/>
      <c r="O47" s="362"/>
      <c r="P47" s="362"/>
      <c r="Q47" s="321"/>
      <c r="R47" s="362"/>
      <c r="S47" s="362"/>
      <c r="T47" s="362"/>
      <c r="U47" s="362"/>
      <c r="V47" s="362"/>
      <c r="W47" s="362"/>
    </row>
    <row r="48" spans="9:23" ht="14.25" customHeight="1">
      <c r="I48" s="362"/>
      <c r="J48" s="362"/>
      <c r="K48" s="362"/>
      <c r="L48" s="401"/>
      <c r="M48" s="362"/>
      <c r="N48" s="362"/>
      <c r="O48" s="362"/>
      <c r="P48" s="362"/>
      <c r="Q48" s="362"/>
      <c r="R48" s="362"/>
      <c r="S48" s="362"/>
      <c r="T48" s="362"/>
      <c r="U48" s="362"/>
      <c r="V48" s="362"/>
      <c r="W48" s="362"/>
    </row>
    <row r="49" spans="5:23" ht="14.25" customHeight="1">
      <c r="I49" s="362"/>
      <c r="J49" s="362"/>
      <c r="K49" s="362"/>
      <c r="L49" s="401"/>
      <c r="M49" s="362"/>
      <c r="N49" s="362"/>
      <c r="O49" s="362"/>
      <c r="P49" s="362"/>
      <c r="Q49" s="362"/>
      <c r="R49" s="362"/>
      <c r="S49" s="362"/>
      <c r="T49" s="362"/>
      <c r="U49" s="362"/>
      <c r="V49" s="362"/>
      <c r="W49" s="362"/>
    </row>
    <row r="50" spans="5:23" ht="14.25" customHeight="1">
      <c r="I50" s="362"/>
      <c r="J50" s="362"/>
      <c r="K50" s="362"/>
      <c r="L50" s="401"/>
      <c r="M50" s="362"/>
      <c r="N50" s="362"/>
      <c r="O50" s="431"/>
      <c r="P50" s="362"/>
      <c r="Q50" s="362"/>
      <c r="R50" s="362"/>
      <c r="S50" s="362"/>
      <c r="T50" s="362"/>
      <c r="U50" s="362"/>
      <c r="V50" s="362"/>
      <c r="W50" s="362"/>
    </row>
    <row r="51" spans="5:23" ht="14.25" customHeight="1">
      <c r="I51" s="362"/>
      <c r="J51" s="362"/>
      <c r="K51" s="362"/>
      <c r="L51" s="401"/>
      <c r="M51" s="362"/>
      <c r="N51" s="362"/>
      <c r="O51" s="431"/>
      <c r="P51" s="362"/>
      <c r="Q51" s="362"/>
      <c r="R51" s="362"/>
      <c r="S51" s="362"/>
      <c r="T51" s="362"/>
      <c r="U51" s="362"/>
      <c r="V51" s="362"/>
      <c r="W51" s="362"/>
    </row>
    <row r="52" spans="5:23" ht="14.25" customHeight="1">
      <c r="I52" s="362"/>
      <c r="J52" s="362"/>
      <c r="K52" s="362"/>
      <c r="L52" s="401"/>
      <c r="M52" s="362"/>
      <c r="N52" s="362"/>
      <c r="O52" s="431"/>
      <c r="P52" s="362"/>
      <c r="Q52" s="362"/>
      <c r="R52" s="362"/>
      <c r="S52" s="362"/>
      <c r="T52" s="362"/>
      <c r="U52" s="362"/>
      <c r="V52" s="362"/>
      <c r="W52" s="362"/>
    </row>
    <row r="53" spans="5:23" ht="14.25" customHeight="1">
      <c r="I53" s="362"/>
      <c r="J53" s="362"/>
      <c r="K53" s="362"/>
      <c r="L53" s="401"/>
      <c r="M53" s="362"/>
      <c r="N53" s="362"/>
      <c r="O53" s="431"/>
      <c r="P53" s="362"/>
      <c r="Q53" s="362"/>
      <c r="R53" s="362"/>
      <c r="S53" s="362"/>
      <c r="T53" s="362"/>
      <c r="U53" s="362"/>
      <c r="V53" s="362"/>
      <c r="W53" s="362"/>
    </row>
    <row r="54" spans="5:23" ht="14.25" customHeight="1">
      <c r="I54" s="362"/>
      <c r="J54" s="362"/>
      <c r="K54" s="362"/>
      <c r="L54" s="401"/>
      <c r="M54" s="362"/>
      <c r="N54" s="362"/>
      <c r="O54" s="431"/>
      <c r="P54" s="362"/>
      <c r="Q54" s="362"/>
      <c r="R54" s="362"/>
      <c r="S54" s="362"/>
      <c r="T54" s="362"/>
      <c r="U54" s="362"/>
      <c r="V54" s="362"/>
      <c r="W54" s="362"/>
    </row>
    <row r="55" spans="5:23" ht="14.25" customHeight="1">
      <c r="I55" s="362"/>
      <c r="J55" s="362"/>
      <c r="K55" s="362"/>
      <c r="L55" s="401"/>
      <c r="M55" s="362"/>
      <c r="N55" s="362"/>
      <c r="O55" s="431"/>
      <c r="P55" s="362"/>
      <c r="Q55" s="362"/>
      <c r="R55" s="362"/>
      <c r="S55" s="362"/>
      <c r="T55" s="362"/>
      <c r="U55" s="362"/>
      <c r="V55" s="362"/>
      <c r="W55" s="362"/>
    </row>
    <row r="56" spans="5:23" ht="14.25" customHeight="1">
      <c r="I56" s="362"/>
      <c r="J56" s="362"/>
      <c r="K56" s="362"/>
      <c r="L56" s="401"/>
      <c r="M56" s="362"/>
      <c r="N56" s="362"/>
      <c r="O56" s="431"/>
      <c r="P56" s="362"/>
      <c r="Q56" s="362"/>
      <c r="R56" s="362"/>
      <c r="S56" s="362"/>
      <c r="T56" s="362"/>
      <c r="U56" s="362"/>
      <c r="V56" s="362"/>
      <c r="W56" s="362"/>
    </row>
    <row r="57" spans="5:23" ht="14.25" customHeight="1">
      <c r="I57" s="362"/>
      <c r="J57" s="362"/>
      <c r="K57" s="362"/>
      <c r="L57" s="401"/>
      <c r="M57" s="362"/>
      <c r="N57" s="362"/>
      <c r="O57" s="431"/>
      <c r="P57" s="362"/>
      <c r="Q57" s="362"/>
      <c r="R57" s="362"/>
      <c r="S57" s="362"/>
      <c r="T57" s="362"/>
      <c r="U57" s="362"/>
      <c r="V57" s="362"/>
      <c r="W57" s="362"/>
    </row>
    <row r="58" spans="5:23" ht="14.25" customHeight="1">
      <c r="I58" s="362"/>
      <c r="J58" s="362"/>
      <c r="K58" s="362"/>
      <c r="L58" s="401"/>
      <c r="M58" s="362"/>
      <c r="N58" s="362"/>
      <c r="O58" s="431"/>
      <c r="P58" s="362"/>
      <c r="Q58" s="362"/>
      <c r="R58" s="362"/>
      <c r="S58" s="362"/>
      <c r="T58" s="362"/>
      <c r="U58" s="362"/>
      <c r="V58" s="362"/>
      <c r="W58" s="362"/>
    </row>
    <row r="59" spans="5:23" ht="14.25" customHeight="1">
      <c r="I59" s="362"/>
      <c r="J59" s="362"/>
      <c r="K59" s="362"/>
      <c r="L59" s="401"/>
      <c r="M59" s="362"/>
      <c r="N59" s="362"/>
      <c r="O59" s="431"/>
      <c r="P59" s="362"/>
      <c r="Q59" s="362"/>
      <c r="R59" s="362"/>
      <c r="S59" s="362"/>
      <c r="T59" s="362"/>
      <c r="U59" s="362"/>
      <c r="V59" s="362"/>
      <c r="W59" s="362"/>
    </row>
    <row r="60" spans="5:23" ht="14.25" customHeight="1">
      <c r="I60" s="362"/>
      <c r="J60" s="362"/>
      <c r="K60" s="362"/>
      <c r="L60" s="401"/>
      <c r="M60" s="362"/>
      <c r="N60" s="362"/>
      <c r="O60" s="362"/>
      <c r="P60" s="362"/>
      <c r="Q60" s="362"/>
      <c r="R60" s="362"/>
      <c r="S60" s="362"/>
      <c r="T60" s="362"/>
      <c r="U60" s="362"/>
      <c r="V60" s="362"/>
      <c r="W60" s="362"/>
    </row>
    <row r="61" spans="5:23" ht="14.25" customHeight="1">
      <c r="I61" s="362"/>
      <c r="J61" s="362"/>
      <c r="K61" s="362"/>
      <c r="L61" s="401"/>
      <c r="M61" s="362"/>
      <c r="N61" s="362"/>
      <c r="O61" s="362"/>
      <c r="P61" s="362"/>
      <c r="Q61" s="362"/>
      <c r="R61" s="362"/>
      <c r="S61" s="362"/>
      <c r="T61" s="362"/>
      <c r="U61" s="362"/>
      <c r="V61" s="362"/>
      <c r="W61" s="362"/>
    </row>
    <row r="62" spans="5:23" ht="14.25" customHeight="1">
      <c r="N62" s="362"/>
      <c r="O62" s="362"/>
      <c r="P62" s="362"/>
      <c r="Q62" s="362"/>
      <c r="R62" s="362"/>
      <c r="S62" s="362"/>
      <c r="T62" s="362"/>
      <c r="U62" s="362"/>
      <c r="V62" s="362"/>
      <c r="W62" s="362"/>
    </row>
    <row r="63" spans="5:23" ht="14.25" customHeight="1">
      <c r="N63" s="362"/>
      <c r="O63" s="362"/>
      <c r="P63" s="362"/>
      <c r="Q63" s="362"/>
      <c r="R63" s="362"/>
      <c r="S63" s="362"/>
      <c r="T63" s="362"/>
      <c r="U63" s="362"/>
      <c r="V63" s="362"/>
      <c r="W63" s="362"/>
    </row>
    <row r="64" spans="5:23" ht="14.25" customHeight="1">
      <c r="E64" s="434"/>
    </row>
    <row r="65" spans="5:5" ht="14.25" customHeight="1">
      <c r="E65" s="434"/>
    </row>
  </sheetData>
  <mergeCells count="9">
    <mergeCell ref="C5:D5"/>
    <mergeCell ref="I1:M1"/>
    <mergeCell ref="I2:M2"/>
    <mergeCell ref="I3:M3"/>
    <mergeCell ref="I4:M4"/>
    <mergeCell ref="A2:G2"/>
    <mergeCell ref="A1:G1"/>
    <mergeCell ref="A3:G3"/>
    <mergeCell ref="A4:G4"/>
  </mergeCells>
  <phoneticPr fontId="0" type="noConversion"/>
  <pageMargins left="1.25" right="0.51" top="1.25" bottom="0.5" header="0.5" footer="0.5"/>
  <pageSetup scale="110" firstPageNumber="4" orientation="portrait" r:id="rId1"/>
  <headerFooter scaleWithDoc="0" alignWithMargins="0">
    <oddHeader xml:space="preserve">&amp;R12.2020 CBR
</oddHeader>
    <oddFooter>&amp;RPage &amp;P of &amp;N</oddFooter>
  </headerFooter>
  <colBreaks count="1" manualBreakCount="1">
    <brk id="5" max="48"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6">
    <pageSetUpPr fitToPage="1"/>
  </sheetPr>
  <dimension ref="A1:BH51"/>
  <sheetViews>
    <sheetView zoomScaleNormal="100" workbookViewId="0">
      <selection activeCell="C13" sqref="C13"/>
    </sheetView>
  </sheetViews>
  <sheetFormatPr defaultColWidth="9.140625" defaultRowHeight="12.75"/>
  <cols>
    <col min="1" max="1" width="11.5703125" style="1" customWidth="1"/>
    <col min="2" max="2" width="9.140625" style="1"/>
    <col min="3" max="3" width="42" style="1" customWidth="1"/>
    <col min="4" max="4" width="4.5703125" style="1" customWidth="1"/>
    <col min="5" max="5" width="20.140625" style="48" customWidth="1"/>
    <col min="6" max="6" width="12" style="1" customWidth="1"/>
    <col min="7" max="9" width="9.140625" style="1"/>
    <col min="10" max="10" width="14.5703125" style="1" customWidth="1"/>
    <col min="11" max="15" width="9.140625" style="1"/>
    <col min="16" max="16" width="9.140625" style="9"/>
    <col min="17" max="35" width="9.140625" style="1"/>
    <col min="36" max="36" width="14.5703125" style="1" customWidth="1"/>
    <col min="37" max="37" width="17" style="1" customWidth="1"/>
    <col min="38" max="38" width="18" style="1" customWidth="1"/>
    <col min="39" max="39" width="17" style="1" customWidth="1"/>
    <col min="40" max="40" width="15.85546875" style="1" customWidth="1"/>
    <col min="41" max="50" width="9.140625" style="1"/>
    <col min="51" max="51" width="11.42578125" style="1" customWidth="1"/>
    <col min="52" max="16384" width="9.140625" style="1"/>
  </cols>
  <sheetData>
    <row r="1" spans="1:51" ht="13.5">
      <c r="A1" s="50" t="s">
        <v>88</v>
      </c>
      <c r="B1" s="50"/>
      <c r="C1" s="50"/>
      <c r="D1" s="50"/>
      <c r="E1" s="58"/>
      <c r="G1" s="51"/>
    </row>
    <row r="2" spans="1:51" ht="13.5" customHeight="1">
      <c r="A2" s="580" t="s">
        <v>147</v>
      </c>
      <c r="B2" s="580"/>
      <c r="C2" s="580"/>
      <c r="D2" s="580"/>
      <c r="E2" s="580"/>
      <c r="G2" s="51"/>
    </row>
    <row r="3" spans="1:51">
      <c r="A3" s="563" t="s">
        <v>200</v>
      </c>
      <c r="B3" s="563"/>
      <c r="C3" s="563"/>
      <c r="D3" s="563"/>
      <c r="E3" s="563"/>
      <c r="F3" s="214"/>
      <c r="G3" s="214"/>
      <c r="J3" s="3"/>
      <c r="K3" s="3"/>
      <c r="W3" s="3"/>
      <c r="X3" s="3"/>
      <c r="Y3" s="3"/>
      <c r="Z3" s="3"/>
      <c r="AA3" s="3"/>
      <c r="AB3" s="3"/>
      <c r="AC3" s="3"/>
      <c r="AD3" s="3"/>
      <c r="AE3" s="3"/>
      <c r="AF3" s="3"/>
      <c r="AG3" s="3"/>
      <c r="AH3" s="3"/>
      <c r="AI3" s="3"/>
      <c r="AJ3" s="3"/>
      <c r="AK3" s="3"/>
      <c r="AL3" s="3"/>
      <c r="AM3" s="3"/>
      <c r="AN3" s="3"/>
      <c r="AO3" s="3"/>
      <c r="AP3" s="312"/>
      <c r="AQ3" s="3"/>
      <c r="AR3" s="3"/>
      <c r="AS3" s="3"/>
    </row>
    <row r="4" spans="1:51">
      <c r="A4" s="563" t="str">
        <f>'RR SUMMARY'!A4:H4</f>
        <v>TWELVE MONTHS ENDED DECEMBER 31, 2020</v>
      </c>
      <c r="B4" s="563"/>
      <c r="C4" s="563"/>
      <c r="D4" s="563"/>
      <c r="E4" s="563"/>
      <c r="G4" s="51"/>
      <c r="J4" s="4"/>
      <c r="K4" s="3"/>
      <c r="W4" s="3"/>
      <c r="X4" s="3"/>
      <c r="Y4" s="3"/>
      <c r="Z4" s="3"/>
      <c r="AA4" s="3"/>
      <c r="AB4" s="3"/>
      <c r="AC4" s="3"/>
      <c r="AD4" s="3"/>
      <c r="AE4" s="3"/>
      <c r="AF4" s="3"/>
      <c r="AG4" s="3"/>
      <c r="AH4" s="3"/>
      <c r="AI4" s="3"/>
      <c r="AJ4" s="3"/>
      <c r="AK4" s="3"/>
      <c r="AL4" s="3"/>
      <c r="AM4" s="3"/>
      <c r="AN4" s="3"/>
      <c r="AO4" s="3"/>
      <c r="AP4" s="3"/>
      <c r="AQ4" s="3"/>
      <c r="AR4" s="3"/>
      <c r="AS4" s="3"/>
    </row>
    <row r="5" spans="1:51">
      <c r="C5" s="332"/>
      <c r="E5" s="313"/>
      <c r="G5" s="51"/>
      <c r="J5" s="328"/>
      <c r="K5" s="3"/>
      <c r="U5" s="215"/>
      <c r="W5" s="3"/>
      <c r="X5" s="3"/>
      <c r="Y5" s="3"/>
      <c r="Z5" s="3"/>
      <c r="AA5" s="3"/>
      <c r="AB5" s="3"/>
      <c r="AC5" s="3"/>
      <c r="AD5" s="3"/>
      <c r="AE5" s="3"/>
      <c r="AF5" s="3"/>
      <c r="AG5" s="3"/>
      <c r="AH5" s="3"/>
      <c r="AI5" s="3"/>
      <c r="AJ5" s="3"/>
      <c r="AK5" s="3"/>
      <c r="AL5" s="3"/>
      <c r="AM5" s="3"/>
      <c r="AN5" s="3"/>
      <c r="AO5" s="3"/>
      <c r="AP5" s="3"/>
      <c r="AQ5" s="3"/>
      <c r="AR5" s="3"/>
      <c r="AS5" s="312"/>
    </row>
    <row r="6" spans="1:51" s="2" customFormat="1" ht="13.5">
      <c r="A6" s="332" t="s">
        <v>92</v>
      </c>
      <c r="B6" s="332"/>
      <c r="C6" s="332"/>
      <c r="D6" s="332"/>
      <c r="E6" s="59"/>
      <c r="G6" s="52"/>
      <c r="J6" s="328"/>
      <c r="K6" s="328"/>
      <c r="P6" s="72"/>
      <c r="W6" s="311"/>
      <c r="X6" s="311"/>
      <c r="Y6" s="311"/>
      <c r="Z6" s="311"/>
      <c r="AA6" s="311"/>
      <c r="AB6" s="311"/>
      <c r="AC6" s="311"/>
      <c r="AD6" s="311"/>
      <c r="AE6" s="311"/>
      <c r="AF6" s="311"/>
      <c r="AG6" s="311"/>
      <c r="AH6" s="311"/>
      <c r="AI6" s="311"/>
      <c r="AJ6" s="311"/>
      <c r="AK6" s="311"/>
      <c r="AL6" s="311"/>
      <c r="AM6" s="311"/>
      <c r="AN6" s="311"/>
      <c r="AO6" s="311"/>
      <c r="AP6" s="311"/>
      <c r="AQ6" s="311"/>
      <c r="AR6" s="311"/>
      <c r="AS6" s="311"/>
      <c r="AY6" s="215" t="s">
        <v>561</v>
      </c>
    </row>
    <row r="7" spans="1:51" s="2" customFormat="1" ht="13.5">
      <c r="A7" s="53" t="s">
        <v>18</v>
      </c>
      <c r="B7" s="332"/>
      <c r="C7" s="53" t="s">
        <v>54</v>
      </c>
      <c r="D7" s="331"/>
      <c r="E7" s="60" t="s">
        <v>140</v>
      </c>
      <c r="G7" s="52"/>
      <c r="J7" s="328"/>
      <c r="K7" s="328"/>
      <c r="P7" s="72"/>
      <c r="W7" s="311"/>
      <c r="X7" s="311"/>
      <c r="Y7" s="311"/>
      <c r="Z7" s="311"/>
      <c r="AA7" s="311"/>
      <c r="AB7" s="311"/>
      <c r="AC7" s="311"/>
      <c r="AD7" s="311"/>
      <c r="AE7" s="311"/>
      <c r="AF7" s="311"/>
      <c r="AG7" s="311"/>
      <c r="AH7" s="311"/>
      <c r="AI7" s="311"/>
      <c r="AJ7" s="311"/>
      <c r="AK7" s="311"/>
      <c r="AL7" s="311"/>
      <c r="AM7" s="311"/>
      <c r="AN7" s="311"/>
      <c r="AO7" s="311"/>
      <c r="AP7" s="311"/>
      <c r="AQ7" s="311"/>
      <c r="AR7" s="311"/>
      <c r="AS7" s="311"/>
    </row>
    <row r="8" spans="1:51">
      <c r="G8" s="51"/>
      <c r="J8" s="3"/>
      <c r="K8" s="3"/>
      <c r="W8" s="3"/>
      <c r="X8" s="3"/>
      <c r="Y8" s="3"/>
      <c r="Z8" s="3"/>
      <c r="AA8" s="3"/>
      <c r="AB8" s="3"/>
      <c r="AC8" s="3"/>
      <c r="AD8" s="3"/>
      <c r="AE8" s="3"/>
      <c r="AF8" s="3"/>
      <c r="AG8" s="3"/>
      <c r="AH8" s="3"/>
      <c r="AI8" s="3"/>
      <c r="AJ8" s="3"/>
      <c r="AK8" s="3"/>
      <c r="AL8" s="3"/>
      <c r="AM8" s="3"/>
      <c r="AN8" s="3"/>
      <c r="AO8" s="3"/>
      <c r="AP8" s="3"/>
      <c r="AQ8" s="3"/>
      <c r="AR8" s="3"/>
      <c r="AS8" s="3"/>
    </row>
    <row r="9" spans="1:51">
      <c r="A9" s="333">
        <v>1</v>
      </c>
      <c r="C9" s="54" t="s">
        <v>28</v>
      </c>
      <c r="E9" s="61">
        <v>1</v>
      </c>
      <c r="J9" s="88"/>
      <c r="K9" s="3"/>
    </row>
    <row r="10" spans="1:51">
      <c r="A10" s="333"/>
      <c r="E10" s="61"/>
      <c r="J10" s="55"/>
      <c r="K10" s="3"/>
    </row>
    <row r="11" spans="1:51">
      <c r="A11" s="333"/>
      <c r="C11" s="49" t="s">
        <v>141</v>
      </c>
      <c r="D11" s="209"/>
      <c r="E11" s="334"/>
      <c r="F11" s="48"/>
      <c r="J11" s="55"/>
      <c r="K11" s="3"/>
    </row>
    <row r="12" spans="1:51">
      <c r="A12" s="333">
        <v>2</v>
      </c>
      <c r="C12" s="209" t="s">
        <v>142</v>
      </c>
      <c r="D12" s="325"/>
      <c r="E12" s="335">
        <v>2.3317705013422706E-3</v>
      </c>
      <c r="F12" s="323"/>
      <c r="J12" s="55"/>
      <c r="K12" s="3"/>
    </row>
    <row r="13" spans="1:51">
      <c r="A13" s="333"/>
      <c r="C13" s="209"/>
      <c r="D13" s="209"/>
      <c r="E13" s="335"/>
      <c r="J13" s="55"/>
      <c r="K13" s="3"/>
    </row>
    <row r="14" spans="1:51">
      <c r="A14" s="333">
        <v>3</v>
      </c>
      <c r="C14" s="209" t="s">
        <v>143</v>
      </c>
      <c r="D14" s="209"/>
      <c r="E14" s="335">
        <v>2E-3</v>
      </c>
      <c r="J14" s="55"/>
      <c r="K14" s="3"/>
    </row>
    <row r="15" spans="1:51">
      <c r="A15" s="333"/>
      <c r="C15" s="209"/>
      <c r="D15" s="209"/>
      <c r="E15" s="335"/>
      <c r="J15" s="55"/>
      <c r="K15" s="3"/>
      <c r="AO15" s="96"/>
    </row>
    <row r="16" spans="1:51">
      <c r="A16" s="333">
        <v>4</v>
      </c>
      <c r="C16" s="209" t="s">
        <v>144</v>
      </c>
      <c r="D16" s="325"/>
      <c r="E16" s="335">
        <v>3.8643681201401006E-2</v>
      </c>
      <c r="F16" s="324"/>
      <c r="J16" s="55"/>
      <c r="K16" s="3"/>
    </row>
    <row r="17" spans="1:60">
      <c r="A17" s="333"/>
      <c r="C17" s="209"/>
      <c r="D17" s="209"/>
      <c r="E17" s="336"/>
      <c r="J17" s="55"/>
      <c r="K17" s="3"/>
    </row>
    <row r="18" spans="1:60">
      <c r="A18" s="333">
        <v>6</v>
      </c>
      <c r="C18" s="209" t="s">
        <v>145</v>
      </c>
      <c r="D18" s="209"/>
      <c r="E18" s="63">
        <f>SUM(E12:E16)</f>
        <v>4.2975451702743278E-2</v>
      </c>
      <c r="J18" s="55"/>
      <c r="K18" s="3"/>
    </row>
    <row r="19" spans="1:60">
      <c r="C19" s="209"/>
      <c r="D19" s="209"/>
      <c r="E19" s="62"/>
      <c r="J19" s="55"/>
      <c r="K19" s="326"/>
    </row>
    <row r="20" spans="1:60">
      <c r="A20" s="333">
        <v>7</v>
      </c>
      <c r="C20" s="209" t="s">
        <v>146</v>
      </c>
      <c r="D20" s="209"/>
      <c r="E20" s="62">
        <f>E9-E18</f>
        <v>0.95702454829725669</v>
      </c>
      <c r="J20" s="55"/>
      <c r="K20" s="3"/>
      <c r="AO20" s="96"/>
    </row>
    <row r="21" spans="1:60">
      <c r="C21" s="209"/>
      <c r="D21" s="209"/>
      <c r="E21" s="62"/>
      <c r="J21" s="55"/>
      <c r="K21" s="3"/>
      <c r="BB21" s="1">
        <v>109</v>
      </c>
      <c r="BH21" s="1">
        <v>-2</v>
      </c>
    </row>
    <row r="22" spans="1:60">
      <c r="A22" s="317">
        <v>8</v>
      </c>
      <c r="B22" s="78"/>
      <c r="C22" s="336" t="s">
        <v>608</v>
      </c>
      <c r="D22" s="337"/>
      <c r="E22" s="338">
        <f>ROUND(E20*0.21,6)</f>
        <v>0.20097499999999999</v>
      </c>
      <c r="G22" s="51"/>
      <c r="J22" s="55"/>
      <c r="K22" s="3"/>
    </row>
    <row r="23" spans="1:60">
      <c r="A23" s="78"/>
      <c r="B23" s="78"/>
      <c r="C23" s="336"/>
      <c r="D23" s="336"/>
      <c r="E23" s="335"/>
      <c r="G23" s="51"/>
      <c r="J23" s="3"/>
      <c r="K23" s="62"/>
    </row>
    <row r="24" spans="1:60" ht="13.5" thickBot="1">
      <c r="A24" s="317">
        <v>9</v>
      </c>
      <c r="B24" s="78"/>
      <c r="C24" s="339" t="s">
        <v>147</v>
      </c>
      <c r="D24" s="336"/>
      <c r="E24" s="340">
        <f>ROUND(E20-E22,6)</f>
        <v>0.75605</v>
      </c>
      <c r="J24" s="55"/>
      <c r="K24" s="3"/>
    </row>
    <row r="25" spans="1:60" ht="13.5" thickTop="1">
      <c r="J25" s="3"/>
      <c r="K25" s="3"/>
      <c r="BF25" s="1">
        <v>622</v>
      </c>
    </row>
    <row r="26" spans="1:60">
      <c r="J26" s="329"/>
      <c r="K26" s="3"/>
    </row>
    <row r="30" spans="1:60">
      <c r="AO30" s="95"/>
    </row>
    <row r="35" spans="41:41">
      <c r="AO35" s="95"/>
    </row>
    <row r="50" spans="5:5">
      <c r="E50" s="205"/>
    </row>
    <row r="51" spans="5:5">
      <c r="E51" s="205"/>
    </row>
  </sheetData>
  <mergeCells count="3">
    <mergeCell ref="A3:E3"/>
    <mergeCell ref="A2:E2"/>
    <mergeCell ref="A4:E4"/>
  </mergeCells>
  <phoneticPr fontId="0" type="noConversion"/>
  <pageMargins left="0.75" right="0.51" top="1" bottom="0.5" header="0.5" footer="0.5"/>
  <pageSetup scale="94" firstPageNumber="4" orientation="portrait" r:id="rId1"/>
  <headerFooter scaleWithDoc="0" alignWithMargins="0">
    <oddHeader>&amp;R12.2020 CBR</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
  <sheetViews>
    <sheetView workbookViewId="0"/>
  </sheetViews>
  <sheetFormatPr defaultColWidth="9.140625" defaultRowHeight="12.75"/>
  <cols>
    <col min="1" max="16384" width="9.140625" style="315"/>
  </cols>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A83"/>
  <sheetViews>
    <sheetView topLeftCell="H7" workbookViewId="0">
      <selection activeCell="L52" sqref="L52"/>
    </sheetView>
  </sheetViews>
  <sheetFormatPr defaultColWidth="10.5703125" defaultRowHeight="12"/>
  <cols>
    <col min="1" max="1" width="4.5703125" style="230" customWidth="1"/>
    <col min="2" max="3" width="1.5703125" style="229" customWidth="1"/>
    <col min="4" max="4" width="33.5703125" style="229" customWidth="1"/>
    <col min="5" max="5" width="18.85546875" style="256" customWidth="1"/>
    <col min="6" max="27" width="18.85546875" style="255" customWidth="1"/>
    <col min="28" max="28" width="20.42578125" style="229" customWidth="1"/>
    <col min="29" max="16384" width="10.5703125" style="229"/>
  </cols>
  <sheetData>
    <row r="1" spans="1:27">
      <c r="E1" s="256" t="s">
        <v>214</v>
      </c>
      <c r="F1" s="256" t="s">
        <v>219</v>
      </c>
      <c r="G1" s="256" t="s">
        <v>219</v>
      </c>
      <c r="H1" s="256" t="s">
        <v>219</v>
      </c>
      <c r="I1" s="256" t="s">
        <v>219</v>
      </c>
      <c r="J1" s="256" t="s">
        <v>219</v>
      </c>
      <c r="K1" s="256" t="s">
        <v>219</v>
      </c>
      <c r="L1" s="256" t="s">
        <v>219</v>
      </c>
      <c r="M1" s="256" t="s">
        <v>219</v>
      </c>
      <c r="N1" s="256" t="s">
        <v>219</v>
      </c>
      <c r="O1" s="256" t="s">
        <v>219</v>
      </c>
      <c r="P1" s="256" t="s">
        <v>219</v>
      </c>
      <c r="Q1" s="256" t="s">
        <v>219</v>
      </c>
      <c r="R1" s="256" t="s">
        <v>219</v>
      </c>
      <c r="S1" s="256" t="s">
        <v>219</v>
      </c>
      <c r="T1" s="256" t="s">
        <v>219</v>
      </c>
      <c r="U1" s="256" t="s">
        <v>219</v>
      </c>
      <c r="V1" s="256" t="s">
        <v>219</v>
      </c>
      <c r="W1" s="256" t="s">
        <v>219</v>
      </c>
      <c r="X1" s="256" t="s">
        <v>219</v>
      </c>
      <c r="Y1" s="256" t="s">
        <v>219</v>
      </c>
      <c r="Z1" s="256" t="s">
        <v>219</v>
      </c>
      <c r="AA1" s="256" t="s">
        <v>219</v>
      </c>
    </row>
    <row r="2" spans="1:27" ht="5.25" customHeight="1">
      <c r="D2" s="230"/>
      <c r="E2" s="254"/>
    </row>
    <row r="3" spans="1:27">
      <c r="A3" s="318" t="str">
        <f>'ADJ DETAIL-INPUT'!A2</f>
        <v xml:space="preserve">AVISTA UTILITIES  </v>
      </c>
      <c r="D3" s="230"/>
      <c r="E3" s="229"/>
      <c r="F3" s="257"/>
      <c r="G3" s="257"/>
      <c r="H3" s="257"/>
      <c r="I3" s="257"/>
      <c r="J3" s="257"/>
      <c r="K3" s="257"/>
      <c r="L3" s="257"/>
      <c r="M3" s="257"/>
      <c r="N3" s="257"/>
      <c r="O3" s="257"/>
      <c r="P3" s="257"/>
      <c r="Q3" s="257"/>
      <c r="R3" s="257"/>
      <c r="S3" s="257"/>
      <c r="T3" s="257"/>
      <c r="U3" s="257"/>
      <c r="V3" s="257"/>
      <c r="W3" s="257"/>
      <c r="X3" s="257"/>
      <c r="Y3" s="257"/>
      <c r="Z3" s="257"/>
      <c r="AA3" s="581">
        <f>'ADJ DETAIL-INPUT'!AA3</f>
        <v>0</v>
      </c>
    </row>
    <row r="4" spans="1:27">
      <c r="A4" s="318" t="str">
        <f>'ADJ DETAIL-INPUT'!A3</f>
        <v xml:space="preserve">WASHINGTON ELECTRIC RESULTS </v>
      </c>
      <c r="D4" s="230"/>
      <c r="F4" s="257"/>
      <c r="G4" s="257"/>
      <c r="H4" s="257"/>
      <c r="I4" s="257"/>
      <c r="J4" s="257"/>
      <c r="K4" s="257"/>
      <c r="L4" s="257"/>
      <c r="M4" s="257"/>
      <c r="N4" s="257"/>
      <c r="O4" s="257"/>
      <c r="P4" s="257"/>
      <c r="Q4" s="257"/>
      <c r="R4" s="257"/>
      <c r="S4" s="257"/>
      <c r="T4" s="257"/>
      <c r="U4" s="257"/>
      <c r="V4" s="257"/>
      <c r="W4" s="257"/>
      <c r="X4" s="257"/>
      <c r="Y4" s="257"/>
      <c r="Z4" s="257"/>
      <c r="AA4" s="581"/>
    </row>
    <row r="5" spans="1:27">
      <c r="A5" s="318" t="str">
        <f>'ADJ DETAIL-INPUT'!A5</f>
        <v xml:space="preserve">(000'S OF DOLLARS)  </v>
      </c>
      <c r="D5" s="230"/>
      <c r="AA5" s="581"/>
    </row>
    <row r="6" spans="1:27" s="232" customFormat="1">
      <c r="A6" s="318" t="str">
        <f>'ADJ DETAIL-INPUT'!A4</f>
        <v>TWELVE MONTHS ENDED DECEMBER 31, 2020</v>
      </c>
      <c r="D6" s="231"/>
      <c r="E6" s="258"/>
      <c r="F6" s="259"/>
      <c r="G6" s="259"/>
      <c r="H6" s="259"/>
      <c r="I6" s="259"/>
      <c r="J6" s="259"/>
      <c r="K6" s="259"/>
      <c r="L6" s="259"/>
      <c r="M6" s="259"/>
      <c r="N6" s="259"/>
      <c r="O6" s="259"/>
      <c r="P6" s="259"/>
      <c r="Q6" s="259"/>
      <c r="R6" s="259"/>
      <c r="S6" s="259"/>
      <c r="T6" s="259"/>
      <c r="U6" s="259"/>
      <c r="V6" s="259"/>
      <c r="W6" s="259"/>
      <c r="X6" s="259"/>
      <c r="Y6" s="259"/>
      <c r="Z6" s="259"/>
      <c r="AA6" s="581"/>
    </row>
    <row r="7" spans="1:27" s="232" customFormat="1" ht="12" customHeight="1">
      <c r="A7" s="190"/>
      <c r="B7" s="238"/>
      <c r="C7" s="238"/>
      <c r="D7" s="238"/>
      <c r="F7" s="279" t="str">
        <f>'ADJ DETAIL-INPUT'!F7</f>
        <v xml:space="preserve">Deferred </v>
      </c>
      <c r="G7" s="279" t="str">
        <f>'ADJ DETAIL-INPUT'!G7</f>
        <v xml:space="preserve">Deferred </v>
      </c>
      <c r="H7" s="279" t="str">
        <f>'ADJ DETAIL-INPUT'!H7</f>
        <v>Working</v>
      </c>
      <c r="I7" s="279" t="str">
        <f>'ADJ DETAIL-INPUT'!I7</f>
        <v>Remove</v>
      </c>
      <c r="J7" s="279" t="str">
        <f>'ADJ DETAIL-INPUT'!J7</f>
        <v>Eliminate</v>
      </c>
      <c r="K7" s="279" t="str">
        <f>'ADJ DETAIL-INPUT'!K7</f>
        <v>Restate</v>
      </c>
      <c r="L7" s="279" t="str">
        <f>'ADJ DETAIL-INPUT'!L7</f>
        <v>Uncollect.</v>
      </c>
      <c r="M7" s="279" t="str">
        <f>'ADJ DETAIL-INPUT'!M7</f>
        <v>Regulatory</v>
      </c>
      <c r="N7" s="279" t="str">
        <f>'ADJ DETAIL-INPUT'!N7</f>
        <v>Injuries</v>
      </c>
      <c r="O7" s="279" t="str">
        <f>'ADJ DETAIL-INPUT'!O7</f>
        <v>FIT/DFIT/</v>
      </c>
      <c r="P7" s="279" t="str">
        <f>'ADJ DETAIL-INPUT'!P7</f>
        <v>Office Space</v>
      </c>
      <c r="Q7" s="279" t="str">
        <f>'ADJ DETAIL-INPUT'!Q7</f>
        <v>Restate</v>
      </c>
      <c r="R7" s="279" t="str">
        <f>'ADJ DETAIL-INPUT'!R7</f>
        <v>Net</v>
      </c>
      <c r="S7" s="279" t="str">
        <f>'ADJ DETAIL-INPUT'!S7</f>
        <v xml:space="preserve">Weather </v>
      </c>
      <c r="T7" s="279" t="str">
        <f>'ADJ DETAIL-INPUT'!T7</f>
        <v>Eliminate</v>
      </c>
      <c r="U7" s="279" t="str">
        <f>'ADJ DETAIL-INPUT'!U7</f>
        <v>Misc. Restating</v>
      </c>
      <c r="V7" s="279" t="str">
        <f>'ADJ DETAIL-INPUT'!V7</f>
        <v xml:space="preserve">Restating </v>
      </c>
      <c r="W7" s="279" t="str">
        <f>'ADJ DETAIL-INPUT'!W7</f>
        <v>Restate</v>
      </c>
      <c r="X7" s="279" t="str">
        <f>'ADJ DETAIL-INPUT'!X7</f>
        <v>Eliminate</v>
      </c>
      <c r="Y7" s="279" t="str">
        <f>'ADJ DETAIL-INPUT'!Y7</f>
        <v>Nez Perce</v>
      </c>
      <c r="Z7" s="279" t="str">
        <f>'ADJ DETAIL-INPUT'!Z7</f>
        <v>Normalize</v>
      </c>
      <c r="AA7" s="279" t="str">
        <f>'ADJ DETAIL-INPUT'!AA7</f>
        <v xml:space="preserve">Authorized </v>
      </c>
    </row>
    <row r="8" spans="1:27" s="232" customFormat="1">
      <c r="A8" s="190" t="str">
        <f>'ADJ DETAIL-INPUT'!A8</f>
        <v>Line</v>
      </c>
      <c r="B8" s="238"/>
      <c r="C8" s="238"/>
      <c r="D8" s="238"/>
      <c r="E8" s="316" t="s">
        <v>210</v>
      </c>
      <c r="F8" s="279" t="str">
        <f>'ADJ DETAIL-INPUT'!F8</f>
        <v>FIT</v>
      </c>
      <c r="G8" s="279" t="str">
        <f>'ADJ DETAIL-INPUT'!G8</f>
        <v xml:space="preserve">Debits and </v>
      </c>
      <c r="H8" s="279" t="str">
        <f>'ADJ DETAIL-INPUT'!H8</f>
        <v>Capital</v>
      </c>
      <c r="I8" s="279" t="str">
        <f>'ADJ DETAIL-INPUT'!I8</f>
        <v>AMI</v>
      </c>
      <c r="J8" s="279" t="str">
        <f>'ADJ DETAIL-INPUT'!J8</f>
        <v>B &amp; O</v>
      </c>
      <c r="K8" s="279" t="str">
        <f>'ADJ DETAIL-INPUT'!K8</f>
        <v>Property</v>
      </c>
      <c r="L8" s="279" t="str">
        <f>'ADJ DETAIL-INPUT'!L8</f>
        <v>Expense</v>
      </c>
      <c r="M8" s="279" t="str">
        <f>'ADJ DETAIL-INPUT'!M8</f>
        <v>Expense</v>
      </c>
      <c r="N8" s="279" t="str">
        <f>'ADJ DETAIL-INPUT'!N8</f>
        <v xml:space="preserve">and </v>
      </c>
      <c r="O8" s="279" t="str">
        <f>'ADJ DETAIL-INPUT'!O8</f>
        <v>ITC</v>
      </c>
      <c r="P8" s="279" t="str">
        <f>'ADJ DETAIL-INPUT'!P8</f>
        <v>Charges to</v>
      </c>
      <c r="Q8" s="279" t="str">
        <f>'ADJ DETAIL-INPUT'!Q8</f>
        <v>Excise</v>
      </c>
      <c r="R8" s="279" t="str">
        <f>'ADJ DETAIL-INPUT'!R8</f>
        <v>Gains &amp;</v>
      </c>
      <c r="S8" s="279" t="str">
        <f>'ADJ DETAIL-INPUT'!S8</f>
        <v>Normalization</v>
      </c>
      <c r="T8" s="279" t="str">
        <f>'ADJ DETAIL-INPUT'!T8</f>
        <v>Adder</v>
      </c>
      <c r="U8" s="279" t="str">
        <f>'ADJ DETAIL-INPUT'!U8</f>
        <v>Non-Util / Non-</v>
      </c>
      <c r="V8" s="279" t="str">
        <f>'ADJ DETAIL-INPUT'!V8</f>
        <v>Incentives</v>
      </c>
      <c r="W8" s="279" t="str">
        <f>'ADJ DETAIL-INPUT'!W8</f>
        <v>Debt</v>
      </c>
      <c r="X8" s="279" t="str">
        <f>'ADJ DETAIL-INPUT'!X8</f>
        <v>WA Power</v>
      </c>
      <c r="Y8" s="279" t="str">
        <f>'ADJ DETAIL-INPUT'!Y8</f>
        <v>Settlement</v>
      </c>
      <c r="Z8" s="279" t="str">
        <f>'ADJ DETAIL-INPUT'!Z8</f>
        <v>CS2/Colstrip</v>
      </c>
      <c r="AA8" s="279" t="str">
        <f>'ADJ DETAIL-INPUT'!AA8</f>
        <v>Power</v>
      </c>
    </row>
    <row r="9" spans="1:27" s="232" customFormat="1" ht="11.25" customHeight="1">
      <c r="A9" s="194" t="str">
        <f>'ADJ DETAIL-INPUT'!A9</f>
        <v>No.</v>
      </c>
      <c r="B9" s="241"/>
      <c r="C9" s="195" t="s">
        <v>19</v>
      </c>
      <c r="D9" s="241"/>
      <c r="E9" s="191" t="s">
        <v>211</v>
      </c>
      <c r="F9" s="280" t="str">
        <f>'ADJ DETAIL-INPUT'!F9</f>
        <v>Rate Base</v>
      </c>
      <c r="G9" s="280" t="str">
        <f>'ADJ DETAIL-INPUT'!G9</f>
        <v>Credits</v>
      </c>
      <c r="H9" s="280" t="str">
        <f>'ADJ DETAIL-INPUT'!H9</f>
        <v xml:space="preserve"> </v>
      </c>
      <c r="I9" s="280" t="str">
        <f>'ADJ DETAIL-INPUT'!I9</f>
        <v>Rate Base</v>
      </c>
      <c r="J9" s="280" t="str">
        <f>'ADJ DETAIL-INPUT'!J9</f>
        <v>Taxes</v>
      </c>
      <c r="K9" s="280" t="str">
        <f>'ADJ DETAIL-INPUT'!K9</f>
        <v>Tax</v>
      </c>
      <c r="L9" s="280" t="str">
        <f>'ADJ DETAIL-INPUT'!L9</f>
        <v xml:space="preserve"> </v>
      </c>
      <c r="M9" s="280" t="str">
        <f>'ADJ DETAIL-INPUT'!M9</f>
        <v xml:space="preserve"> </v>
      </c>
      <c r="N9" s="280" t="str">
        <f>'ADJ DETAIL-INPUT'!N9</f>
        <v>Damages</v>
      </c>
      <c r="O9" s="280" t="str">
        <f>'ADJ DETAIL-INPUT'!O9</f>
        <v>Expense</v>
      </c>
      <c r="P9" s="280" t="str">
        <f>'ADJ DETAIL-INPUT'!P9</f>
        <v>Non-Utility</v>
      </c>
      <c r="Q9" s="280" t="str">
        <f>'ADJ DETAIL-INPUT'!Q9</f>
        <v>Taxes</v>
      </c>
      <c r="R9" s="280" t="str">
        <f>'ADJ DETAIL-INPUT'!R9</f>
        <v>Losses</v>
      </c>
      <c r="S9" s="280" t="str">
        <f>'ADJ DETAIL-INPUT'!S9</f>
        <v xml:space="preserve"> </v>
      </c>
      <c r="T9" s="280" t="str">
        <f>'ADJ DETAIL-INPUT'!T9</f>
        <v>Schedules</v>
      </c>
      <c r="U9" s="280" t="str">
        <f>'ADJ DETAIL-INPUT'!U9</f>
        <v>Recurring Expenses</v>
      </c>
      <c r="V9" s="280">
        <f>'ADJ DETAIL-INPUT'!V9</f>
        <v>0</v>
      </c>
      <c r="W9" s="280" t="str">
        <f>'ADJ DETAIL-INPUT'!W9</f>
        <v>Interest</v>
      </c>
      <c r="X9" s="280" t="str">
        <f>'ADJ DETAIL-INPUT'!X9</f>
        <v>Cost Defer</v>
      </c>
      <c r="Y9" s="280" t="str">
        <f>'ADJ DETAIL-INPUT'!Y9</f>
        <v>Adjustment</v>
      </c>
      <c r="Z9" s="280" t="str">
        <f>'ADJ DETAIL-INPUT'!Z9</f>
        <v>Major Maint</v>
      </c>
      <c r="AA9" s="280" t="str">
        <f>'ADJ DETAIL-INPUT'!AA9</f>
        <v>Supply</v>
      </c>
    </row>
    <row r="10" spans="1:27" s="275" customFormat="1">
      <c r="B10" s="278" t="s">
        <v>509</v>
      </c>
      <c r="E10" s="277">
        <v>1</v>
      </c>
      <c r="F10" s="276">
        <f>'ADJ DETAIL-INPUT'!F10</f>
        <v>1.01</v>
      </c>
      <c r="G10" s="276">
        <f>'ADJ DETAIL-INPUT'!G10</f>
        <v>1.02</v>
      </c>
      <c r="H10" s="276">
        <f>'ADJ DETAIL-INPUT'!H10</f>
        <v>1.03</v>
      </c>
      <c r="I10" s="276">
        <f>'ADJ DETAIL-INPUT'!I10</f>
        <v>1.04</v>
      </c>
      <c r="J10" s="276">
        <f>'ADJ DETAIL-INPUT'!J10</f>
        <v>2.0099999999999998</v>
      </c>
      <c r="K10" s="276">
        <f>'ADJ DETAIL-INPUT'!K10</f>
        <v>2.0199999999999996</v>
      </c>
      <c r="L10" s="276">
        <f>'ADJ DETAIL-INPUT'!L10</f>
        <v>2.0299999999999994</v>
      </c>
      <c r="M10" s="276">
        <f>'ADJ DETAIL-INPUT'!M10</f>
        <v>2.0399999999999991</v>
      </c>
      <c r="N10" s="276">
        <f>'ADJ DETAIL-INPUT'!N10</f>
        <v>2.0499999999999989</v>
      </c>
      <c r="O10" s="276">
        <f>'ADJ DETAIL-INPUT'!O10</f>
        <v>2.0599999999999987</v>
      </c>
      <c r="P10" s="276">
        <f>'ADJ DETAIL-INPUT'!P10</f>
        <v>2.0699999999999985</v>
      </c>
      <c r="Q10" s="276">
        <f>'ADJ DETAIL-INPUT'!Q10</f>
        <v>2.0799999999999983</v>
      </c>
      <c r="R10" s="276">
        <f>'ADJ DETAIL-INPUT'!R10</f>
        <v>2.0899999999999981</v>
      </c>
      <c r="S10" s="276">
        <f>'ADJ DETAIL-INPUT'!S10</f>
        <v>2.0999999999999979</v>
      </c>
      <c r="T10" s="276">
        <f>'ADJ DETAIL-INPUT'!T10</f>
        <v>2.1099999999999977</v>
      </c>
      <c r="U10" s="276">
        <f>'ADJ DETAIL-INPUT'!U10</f>
        <v>2.1199999999999974</v>
      </c>
      <c r="V10" s="276">
        <f>'ADJ DETAIL-INPUT'!V10</f>
        <v>2.1299999999999972</v>
      </c>
      <c r="W10" s="276">
        <f>'ADJ DETAIL-INPUT'!W10</f>
        <v>2.139999999999997</v>
      </c>
      <c r="X10" s="276">
        <f>'ADJ DETAIL-INPUT'!X10</f>
        <v>2.1499999999999968</v>
      </c>
      <c r="Y10" s="276">
        <f>'ADJ DETAIL-INPUT'!Y10</f>
        <v>2.1599999999999966</v>
      </c>
      <c r="Z10" s="276">
        <f>'ADJ DETAIL-INPUT'!Z10</f>
        <v>2.1699999999999964</v>
      </c>
      <c r="AA10" s="276">
        <f>'ADJ DETAIL-INPUT'!AA10</f>
        <v>2.1799999999999962</v>
      </c>
    </row>
    <row r="11" spans="1:27" s="275" customFormat="1">
      <c r="A11" s="192"/>
      <c r="B11" s="193" t="s">
        <v>510</v>
      </c>
      <c r="C11" s="192"/>
      <c r="D11" s="192"/>
      <c r="E11" s="281" t="str">
        <f>'ADJ DETAIL-INPUT'!E11</f>
        <v>E-ROO</v>
      </c>
      <c r="F11" s="281" t="str">
        <f>'ADJ DETAIL-INPUT'!F11</f>
        <v>E-DFIT</v>
      </c>
      <c r="G11" s="281" t="str">
        <f>'ADJ DETAIL-INPUT'!G11</f>
        <v>E-DDC</v>
      </c>
      <c r="H11" s="281" t="str">
        <f>'ADJ DETAIL-INPUT'!H11</f>
        <v xml:space="preserve">E-WC </v>
      </c>
      <c r="I11" s="281" t="str">
        <f>'ADJ DETAIL-INPUT'!I11</f>
        <v>E-AMI</v>
      </c>
      <c r="J11" s="281" t="str">
        <f>'ADJ DETAIL-INPUT'!J11</f>
        <v>E-EBO</v>
      </c>
      <c r="K11" s="281" t="str">
        <f>'ADJ DETAIL-INPUT'!K11</f>
        <v>E-RPT</v>
      </c>
      <c r="L11" s="281" t="str">
        <f>'ADJ DETAIL-INPUT'!L11</f>
        <v>E-UE</v>
      </c>
      <c r="M11" s="281" t="str">
        <f>'ADJ DETAIL-INPUT'!M11</f>
        <v>E-RE</v>
      </c>
      <c r="N11" s="281" t="str">
        <f>'ADJ DETAIL-INPUT'!N11</f>
        <v>E-ID</v>
      </c>
      <c r="O11" s="281" t="str">
        <f>'ADJ DETAIL-INPUT'!O11</f>
        <v xml:space="preserve">E-FIT </v>
      </c>
      <c r="P11" s="281" t="str">
        <f>'ADJ DETAIL-INPUT'!P11</f>
        <v>E-OSC</v>
      </c>
      <c r="Q11" s="281" t="str">
        <f>'ADJ DETAIL-INPUT'!Q11</f>
        <v>E-RET</v>
      </c>
      <c r="R11" s="281" t="str">
        <f>'ADJ DETAIL-INPUT'!R11</f>
        <v>E-NGL</v>
      </c>
      <c r="S11" s="281" t="str">
        <f>'ADJ DETAIL-INPUT'!S11</f>
        <v>E-WN</v>
      </c>
      <c r="T11" s="281" t="str">
        <f>'ADJ DETAIL-INPUT'!T11</f>
        <v>E-EAS</v>
      </c>
      <c r="U11" s="281" t="str">
        <f>'ADJ DETAIL-INPUT'!U11</f>
        <v>E-MR</v>
      </c>
      <c r="V11" s="281" t="str">
        <f>'ADJ DETAIL-INPUT'!V11</f>
        <v>E-RI</v>
      </c>
      <c r="W11" s="281" t="str">
        <f>'ADJ DETAIL-INPUT'!W11</f>
        <v>E-RDI</v>
      </c>
      <c r="X11" s="281" t="str">
        <f>'ADJ DETAIL-INPUT'!X11</f>
        <v>E-EWPC</v>
      </c>
      <c r="Y11" s="281" t="str">
        <f>'ADJ DETAIL-INPUT'!Y11</f>
        <v>E-NPS</v>
      </c>
      <c r="Z11" s="281" t="str">
        <f>'ADJ DETAIL-INPUT'!Z11</f>
        <v>E-PMM</v>
      </c>
      <c r="AA11" s="281" t="str">
        <f>'ADJ DETAIL-INPUT'!AA11</f>
        <v>E-APS</v>
      </c>
    </row>
    <row r="12" spans="1:27" s="275" customFormat="1">
      <c r="B12" s="278"/>
      <c r="E12" s="276"/>
      <c r="F12" s="276"/>
      <c r="G12" s="276"/>
      <c r="H12" s="276"/>
      <c r="I12" s="276"/>
      <c r="J12" s="276"/>
      <c r="K12" s="276"/>
      <c r="L12" s="276"/>
      <c r="M12" s="276"/>
      <c r="N12" s="276"/>
      <c r="O12" s="276"/>
      <c r="P12" s="276"/>
      <c r="Q12" s="276"/>
      <c r="R12" s="276"/>
      <c r="S12" s="276"/>
      <c r="T12" s="276"/>
      <c r="U12" s="276"/>
      <c r="V12" s="276"/>
      <c r="W12" s="276"/>
      <c r="X12" s="276"/>
      <c r="Y12" s="276"/>
      <c r="Z12" s="276"/>
      <c r="AA12" s="276"/>
    </row>
    <row r="13" spans="1:27">
      <c r="B13" s="229" t="str">
        <f>'ADJ DETAIL-INPUT'!B13</f>
        <v xml:space="preserve">REVENUES  </v>
      </c>
    </row>
    <row r="14" spans="1:27" s="243" customFormat="1">
      <c r="A14" s="242">
        <f>'ADJ DETAIL-INPUT'!A14</f>
        <v>1</v>
      </c>
      <c r="B14" s="243" t="str">
        <f>'ADJ DETAIL-INPUT'!B14</f>
        <v xml:space="preserve">Total General Business  </v>
      </c>
      <c r="E14" s="267">
        <f>'ADJ DETAIL-INPUT'!E14</f>
        <v>536595</v>
      </c>
      <c r="F14" s="274">
        <f>'ADJ DETAIL-INPUT'!F14</f>
        <v>0</v>
      </c>
      <c r="G14" s="274">
        <f>'ADJ DETAIL-INPUT'!G14</f>
        <v>0</v>
      </c>
      <c r="H14" s="274">
        <f>'ADJ DETAIL-INPUT'!H14</f>
        <v>0</v>
      </c>
      <c r="I14" s="274">
        <f>'ADJ DETAIL-INPUT'!I14</f>
        <v>0</v>
      </c>
      <c r="J14" s="274">
        <f>'ADJ DETAIL-INPUT'!J14</f>
        <v>-18401</v>
      </c>
      <c r="K14" s="274">
        <f>'ADJ DETAIL-INPUT'!K14</f>
        <v>0</v>
      </c>
      <c r="L14" s="274">
        <f>'ADJ DETAIL-INPUT'!L14</f>
        <v>0</v>
      </c>
      <c r="M14" s="274">
        <f>'ADJ DETAIL-INPUT'!M14</f>
        <v>0</v>
      </c>
      <c r="N14" s="274">
        <f>'ADJ DETAIL-INPUT'!N14</f>
        <v>0</v>
      </c>
      <c r="O14" s="274">
        <f>'ADJ DETAIL-INPUT'!O14</f>
        <v>0</v>
      </c>
      <c r="P14" s="274">
        <f>'ADJ DETAIL-INPUT'!P14</f>
        <v>0</v>
      </c>
      <c r="Q14" s="274">
        <f>'ADJ DETAIL-INPUT'!Q14</f>
        <v>0</v>
      </c>
      <c r="R14" s="274">
        <f>'ADJ DETAIL-INPUT'!R14</f>
        <v>0</v>
      </c>
      <c r="S14" s="274">
        <f>'ADJ DETAIL-INPUT'!S14</f>
        <v>3179</v>
      </c>
      <c r="T14" s="274">
        <f>'ADJ DETAIL-INPUT'!T14</f>
        <v>-22714</v>
      </c>
      <c r="U14" s="274">
        <f>'ADJ DETAIL-INPUT'!U14</f>
        <v>0</v>
      </c>
      <c r="V14" s="274">
        <f>'ADJ DETAIL-INPUT'!V14</f>
        <v>0</v>
      </c>
      <c r="W14" s="274">
        <f>'ADJ DETAIL-INPUT'!W14</f>
        <v>0</v>
      </c>
      <c r="X14" s="274">
        <f>'ADJ DETAIL-INPUT'!X14</f>
        <v>16772</v>
      </c>
      <c r="Y14" s="274">
        <f>'ADJ DETAIL-INPUT'!Y14</f>
        <v>0</v>
      </c>
      <c r="Z14" s="274">
        <f>'ADJ DETAIL-INPUT'!Z14</f>
        <v>0</v>
      </c>
      <c r="AA14" s="274">
        <f>'ADJ DETAIL-INPUT'!AA14</f>
        <v>0</v>
      </c>
    </row>
    <row r="15" spans="1:27" s="244" customFormat="1">
      <c r="A15" s="242">
        <f>'ADJ DETAIL-INPUT'!A15</f>
        <v>2</v>
      </c>
      <c r="B15" s="244" t="str">
        <f>'ADJ DETAIL-INPUT'!B15</f>
        <v xml:space="preserve">Interdepartmental Sales  </v>
      </c>
      <c r="E15" s="247">
        <f>'ADJ DETAIL-INPUT'!E15</f>
        <v>1173</v>
      </c>
      <c r="F15" s="255">
        <f>'ADJ DETAIL-INPUT'!F15</f>
        <v>0</v>
      </c>
      <c r="G15" s="255">
        <f>'ADJ DETAIL-INPUT'!G15</f>
        <v>0</v>
      </c>
      <c r="H15" s="255">
        <f>'ADJ DETAIL-INPUT'!H15</f>
        <v>0</v>
      </c>
      <c r="I15" s="255">
        <f>'ADJ DETAIL-INPUT'!I15</f>
        <v>0</v>
      </c>
      <c r="J15" s="255">
        <f>'ADJ DETAIL-INPUT'!J15</f>
        <v>0</v>
      </c>
      <c r="K15" s="255">
        <f>'ADJ DETAIL-INPUT'!K15</f>
        <v>0</v>
      </c>
      <c r="L15" s="255">
        <f>'ADJ DETAIL-INPUT'!L15</f>
        <v>0</v>
      </c>
      <c r="M15" s="255">
        <f>'ADJ DETAIL-INPUT'!M15</f>
        <v>0</v>
      </c>
      <c r="N15" s="255">
        <f>'ADJ DETAIL-INPUT'!N15</f>
        <v>0</v>
      </c>
      <c r="O15" s="255">
        <f>'ADJ DETAIL-INPUT'!O15</f>
        <v>0</v>
      </c>
      <c r="P15" s="255">
        <f>'ADJ DETAIL-INPUT'!P15</f>
        <v>0</v>
      </c>
      <c r="Q15" s="255">
        <f>'ADJ DETAIL-INPUT'!Q15</f>
        <v>0</v>
      </c>
      <c r="R15" s="255">
        <f>'ADJ DETAIL-INPUT'!R15</f>
        <v>0</v>
      </c>
      <c r="S15" s="255">
        <f>'ADJ DETAIL-INPUT'!S15</f>
        <v>0</v>
      </c>
      <c r="T15" s="255">
        <f>'ADJ DETAIL-INPUT'!T15</f>
        <v>0</v>
      </c>
      <c r="U15" s="255">
        <f>'ADJ DETAIL-INPUT'!U15</f>
        <v>0</v>
      </c>
      <c r="V15" s="255">
        <f>'ADJ DETAIL-INPUT'!V15</f>
        <v>0</v>
      </c>
      <c r="W15" s="255">
        <f>'ADJ DETAIL-INPUT'!W15</f>
        <v>0</v>
      </c>
      <c r="X15" s="255" t="str">
        <f>'ADJ DETAIL-INPUT'!X15</f>
        <v>`</v>
      </c>
      <c r="Y15" s="255">
        <f>'ADJ DETAIL-INPUT'!Y15</f>
        <v>0</v>
      </c>
      <c r="Z15" s="255">
        <f>'ADJ DETAIL-INPUT'!Z15</f>
        <v>0</v>
      </c>
      <c r="AA15" s="255">
        <f>'ADJ DETAIL-INPUT'!AA15</f>
        <v>0</v>
      </c>
    </row>
    <row r="16" spans="1:27" s="244" customFormat="1">
      <c r="A16" s="242">
        <f>'ADJ DETAIL-INPUT'!A16</f>
        <v>3</v>
      </c>
      <c r="B16" s="244" t="str">
        <f>'ADJ DETAIL-INPUT'!B16</f>
        <v xml:space="preserve">Sales for Resale  </v>
      </c>
      <c r="E16" s="271">
        <f>'ADJ DETAIL-INPUT'!E16</f>
        <v>53779</v>
      </c>
      <c r="F16" s="264">
        <f>'ADJ DETAIL-INPUT'!F16</f>
        <v>0</v>
      </c>
      <c r="G16" s="264">
        <f>'ADJ DETAIL-INPUT'!G16</f>
        <v>0</v>
      </c>
      <c r="H16" s="264">
        <f>'ADJ DETAIL-INPUT'!H16</f>
        <v>0</v>
      </c>
      <c r="I16" s="264">
        <f>'ADJ DETAIL-INPUT'!I16</f>
        <v>0</v>
      </c>
      <c r="J16" s="264">
        <f>'ADJ DETAIL-INPUT'!J16</f>
        <v>0</v>
      </c>
      <c r="K16" s="264">
        <f>'ADJ DETAIL-INPUT'!K16</f>
        <v>0</v>
      </c>
      <c r="L16" s="264">
        <f>'ADJ DETAIL-INPUT'!L16</f>
        <v>0</v>
      </c>
      <c r="M16" s="264">
        <f>'ADJ DETAIL-INPUT'!M16</f>
        <v>0</v>
      </c>
      <c r="N16" s="264">
        <f>'ADJ DETAIL-INPUT'!N16</f>
        <v>0</v>
      </c>
      <c r="O16" s="264">
        <f>'ADJ DETAIL-INPUT'!O16</f>
        <v>0</v>
      </c>
      <c r="P16" s="264">
        <f>'ADJ DETAIL-INPUT'!P16</f>
        <v>0</v>
      </c>
      <c r="Q16" s="264">
        <f>'ADJ DETAIL-INPUT'!Q16</f>
        <v>0</v>
      </c>
      <c r="R16" s="264">
        <f>'ADJ DETAIL-INPUT'!R16</f>
        <v>0</v>
      </c>
      <c r="S16" s="264">
        <f>'ADJ DETAIL-INPUT'!S16</f>
        <v>0</v>
      </c>
      <c r="T16" s="264">
        <f>'ADJ DETAIL-INPUT'!T16</f>
        <v>0</v>
      </c>
      <c r="U16" s="264">
        <f>'ADJ DETAIL-INPUT'!U16</f>
        <v>0</v>
      </c>
      <c r="V16" s="264">
        <f>'ADJ DETAIL-INPUT'!V16</f>
        <v>0</v>
      </c>
      <c r="W16" s="264">
        <f>'ADJ DETAIL-INPUT'!W16</f>
        <v>0</v>
      </c>
      <c r="X16" s="264">
        <f>'ADJ DETAIL-INPUT'!X16</f>
        <v>0</v>
      </c>
      <c r="Y16" s="264">
        <f>'ADJ DETAIL-INPUT'!Y16</f>
        <v>0</v>
      </c>
      <c r="Z16" s="264">
        <f>'ADJ DETAIL-INPUT'!Z16</f>
        <v>0</v>
      </c>
      <c r="AA16" s="264">
        <f>'ADJ DETAIL-INPUT'!AA16</f>
        <v>-17735</v>
      </c>
    </row>
    <row r="17" spans="1:27" s="244" customFormat="1">
      <c r="A17" s="242">
        <f>'ADJ DETAIL-INPUT'!A17</f>
        <v>4</v>
      </c>
      <c r="B17" s="244" t="str">
        <f>'ADJ DETAIL-INPUT'!B17</f>
        <v xml:space="preserve">Total Sales of Electricity  </v>
      </c>
      <c r="E17" s="247">
        <f>'ADJ DETAIL-INPUT'!E17</f>
        <v>591547</v>
      </c>
      <c r="F17" s="255">
        <f>'ADJ DETAIL-INPUT'!F17</f>
        <v>0</v>
      </c>
      <c r="G17" s="255">
        <f>'ADJ DETAIL-INPUT'!G17</f>
        <v>0</v>
      </c>
      <c r="H17" s="255">
        <f>'ADJ DETAIL-INPUT'!H17</f>
        <v>0</v>
      </c>
      <c r="I17" s="255">
        <f>'ADJ DETAIL-INPUT'!I17</f>
        <v>0</v>
      </c>
      <c r="J17" s="255">
        <f>'ADJ DETAIL-INPUT'!J17</f>
        <v>-18401</v>
      </c>
      <c r="K17" s="255">
        <f>'ADJ DETAIL-INPUT'!K17</f>
        <v>0</v>
      </c>
      <c r="L17" s="255">
        <f>'ADJ DETAIL-INPUT'!L17</f>
        <v>0</v>
      </c>
      <c r="M17" s="255">
        <f>'ADJ DETAIL-INPUT'!M17</f>
        <v>0</v>
      </c>
      <c r="N17" s="255">
        <f>'ADJ DETAIL-INPUT'!N17</f>
        <v>0</v>
      </c>
      <c r="O17" s="255">
        <f>'ADJ DETAIL-INPUT'!O17</f>
        <v>0</v>
      </c>
      <c r="P17" s="255">
        <f>'ADJ DETAIL-INPUT'!P17</f>
        <v>0</v>
      </c>
      <c r="Q17" s="255">
        <f>'ADJ DETAIL-INPUT'!Q17</f>
        <v>0</v>
      </c>
      <c r="R17" s="255">
        <f>'ADJ DETAIL-INPUT'!R17</f>
        <v>0</v>
      </c>
      <c r="S17" s="255">
        <f>'ADJ DETAIL-INPUT'!S17</f>
        <v>3179</v>
      </c>
      <c r="T17" s="255">
        <f>'ADJ DETAIL-INPUT'!T17</f>
        <v>-22714</v>
      </c>
      <c r="U17" s="255">
        <f>'ADJ DETAIL-INPUT'!U17</f>
        <v>0</v>
      </c>
      <c r="V17" s="255">
        <f>'ADJ DETAIL-INPUT'!V17</f>
        <v>0</v>
      </c>
      <c r="W17" s="255">
        <f>'ADJ DETAIL-INPUT'!W17</f>
        <v>0</v>
      </c>
      <c r="X17" s="255">
        <f>'ADJ DETAIL-INPUT'!X17</f>
        <v>16772</v>
      </c>
      <c r="Y17" s="255">
        <f>'ADJ DETAIL-INPUT'!Y17</f>
        <v>0</v>
      </c>
      <c r="Z17" s="255">
        <f>'ADJ DETAIL-INPUT'!Z17</f>
        <v>0</v>
      </c>
      <c r="AA17" s="255">
        <f>'ADJ DETAIL-INPUT'!AA17</f>
        <v>-17735</v>
      </c>
    </row>
    <row r="18" spans="1:27" s="244" customFormat="1">
      <c r="A18" s="242">
        <f>'ADJ DETAIL-INPUT'!A18</f>
        <v>5</v>
      </c>
      <c r="B18" s="244" t="str">
        <f>'ADJ DETAIL-INPUT'!B18</f>
        <v xml:space="preserve">Other Revenue  </v>
      </c>
      <c r="E18" s="271">
        <f>'ADJ DETAIL-INPUT'!E18</f>
        <v>36426</v>
      </c>
      <c r="F18" s="264">
        <f>'ADJ DETAIL-INPUT'!F18</f>
        <v>0</v>
      </c>
      <c r="G18" s="264">
        <f>'ADJ DETAIL-INPUT'!G18</f>
        <v>0</v>
      </c>
      <c r="H18" s="264">
        <f>'ADJ DETAIL-INPUT'!H18</f>
        <v>0</v>
      </c>
      <c r="I18" s="264">
        <f>'ADJ DETAIL-INPUT'!I18</f>
        <v>0</v>
      </c>
      <c r="J18" s="264">
        <f>'ADJ DETAIL-INPUT'!J18</f>
        <v>-14</v>
      </c>
      <c r="K18" s="264">
        <f>'ADJ DETAIL-INPUT'!K18</f>
        <v>0</v>
      </c>
      <c r="L18" s="264">
        <f>'ADJ DETAIL-INPUT'!L18</f>
        <v>0</v>
      </c>
      <c r="M18" s="264">
        <f>'ADJ DETAIL-INPUT'!M18</f>
        <v>0</v>
      </c>
      <c r="N18" s="264">
        <f>'ADJ DETAIL-INPUT'!N18</f>
        <v>0</v>
      </c>
      <c r="O18" s="264">
        <f>'ADJ DETAIL-INPUT'!O18</f>
        <v>0</v>
      </c>
      <c r="P18" s="264">
        <f>'ADJ DETAIL-INPUT'!P18</f>
        <v>0</v>
      </c>
      <c r="Q18" s="264">
        <f>'ADJ DETAIL-INPUT'!Q18</f>
        <v>0</v>
      </c>
      <c r="R18" s="264">
        <f>'ADJ DETAIL-INPUT'!R18</f>
        <v>0</v>
      </c>
      <c r="S18" s="264">
        <f>'ADJ DETAIL-INPUT'!S18</f>
        <v>-2417</v>
      </c>
      <c r="T18" s="264">
        <f>'ADJ DETAIL-INPUT'!T18</f>
        <v>13201</v>
      </c>
      <c r="U18" s="264">
        <f>'ADJ DETAIL-INPUT'!U18</f>
        <v>0</v>
      </c>
      <c r="V18" s="264">
        <f>'ADJ DETAIL-INPUT'!V18</f>
        <v>0</v>
      </c>
      <c r="W18" s="264">
        <f>'ADJ DETAIL-INPUT'!W18</f>
        <v>0</v>
      </c>
      <c r="X18" s="264">
        <f>'ADJ DETAIL-INPUT'!X18</f>
        <v>0</v>
      </c>
      <c r="Y18" s="264">
        <f>'ADJ DETAIL-INPUT'!Y18</f>
        <v>0</v>
      </c>
      <c r="Z18" s="264">
        <f>'ADJ DETAIL-INPUT'!Z18</f>
        <v>0</v>
      </c>
      <c r="AA18" s="264">
        <f>'ADJ DETAIL-INPUT'!AA18</f>
        <v>-25431</v>
      </c>
    </row>
    <row r="19" spans="1:27" s="244" customFormat="1">
      <c r="A19" s="242">
        <f>'ADJ DETAIL-INPUT'!A19</f>
        <v>6</v>
      </c>
      <c r="B19" s="244" t="str">
        <f>'ADJ DETAIL-INPUT'!B19</f>
        <v xml:space="preserve">Total Electric Revenue  </v>
      </c>
      <c r="E19" s="247">
        <f>'ADJ DETAIL-INPUT'!E19</f>
        <v>627973</v>
      </c>
      <c r="F19" s="255">
        <f>'ADJ DETAIL-INPUT'!F19</f>
        <v>0</v>
      </c>
      <c r="G19" s="255">
        <f>'ADJ DETAIL-INPUT'!G19</f>
        <v>0</v>
      </c>
      <c r="H19" s="255">
        <f>'ADJ DETAIL-INPUT'!H19</f>
        <v>0</v>
      </c>
      <c r="I19" s="255">
        <f>'ADJ DETAIL-INPUT'!I19</f>
        <v>0</v>
      </c>
      <c r="J19" s="255">
        <f>'ADJ DETAIL-INPUT'!J19</f>
        <v>-18415</v>
      </c>
      <c r="K19" s="255">
        <f>'ADJ DETAIL-INPUT'!K19</f>
        <v>0</v>
      </c>
      <c r="L19" s="255">
        <f>'ADJ DETAIL-INPUT'!L19</f>
        <v>0</v>
      </c>
      <c r="M19" s="255">
        <f>'ADJ DETAIL-INPUT'!M19</f>
        <v>0</v>
      </c>
      <c r="N19" s="255">
        <f>'ADJ DETAIL-INPUT'!N19</f>
        <v>0</v>
      </c>
      <c r="O19" s="255">
        <f>'ADJ DETAIL-INPUT'!O19</f>
        <v>0</v>
      </c>
      <c r="P19" s="255">
        <f>'ADJ DETAIL-INPUT'!P19</f>
        <v>0</v>
      </c>
      <c r="Q19" s="255">
        <f>'ADJ DETAIL-INPUT'!Q19</f>
        <v>0</v>
      </c>
      <c r="R19" s="255">
        <f>'ADJ DETAIL-INPUT'!R19</f>
        <v>0</v>
      </c>
      <c r="S19" s="255">
        <f>'ADJ DETAIL-INPUT'!S19</f>
        <v>762</v>
      </c>
      <c r="T19" s="255">
        <f>'ADJ DETAIL-INPUT'!T19</f>
        <v>-9513</v>
      </c>
      <c r="U19" s="255">
        <f>'ADJ DETAIL-INPUT'!U19</f>
        <v>0</v>
      </c>
      <c r="V19" s="255">
        <f>'ADJ DETAIL-INPUT'!V19</f>
        <v>0</v>
      </c>
      <c r="W19" s="255">
        <f>'ADJ DETAIL-INPUT'!W19</f>
        <v>0</v>
      </c>
      <c r="X19" s="255">
        <f>'ADJ DETAIL-INPUT'!X19</f>
        <v>16772</v>
      </c>
      <c r="Y19" s="255">
        <f>'ADJ DETAIL-INPUT'!Y19</f>
        <v>0</v>
      </c>
      <c r="Z19" s="255">
        <f>'ADJ DETAIL-INPUT'!Z19</f>
        <v>0</v>
      </c>
      <c r="AA19" s="255">
        <f>'ADJ DETAIL-INPUT'!AA19</f>
        <v>-43166</v>
      </c>
    </row>
    <row r="20" spans="1:27" s="244" customFormat="1" ht="6.75" customHeight="1">
      <c r="A20" s="242"/>
      <c r="E20" s="247"/>
      <c r="F20" s="255"/>
      <c r="G20" s="255"/>
      <c r="H20" s="255"/>
      <c r="I20" s="255"/>
      <c r="J20" s="255"/>
      <c r="K20" s="255"/>
      <c r="L20" s="255"/>
      <c r="M20" s="255"/>
      <c r="N20" s="255"/>
      <c r="O20" s="255"/>
      <c r="P20" s="255"/>
      <c r="Q20" s="255"/>
      <c r="R20" s="255"/>
      <c r="S20" s="255"/>
      <c r="T20" s="255"/>
      <c r="U20" s="255"/>
      <c r="V20" s="255"/>
      <c r="W20" s="255"/>
      <c r="X20" s="255"/>
      <c r="Y20" s="255"/>
      <c r="Z20" s="255"/>
      <c r="AA20" s="255"/>
    </row>
    <row r="21" spans="1:27" s="244" customFormat="1">
      <c r="A21" s="242"/>
      <c r="B21" s="244" t="str">
        <f>'ADJ DETAIL-INPUT'!B21</f>
        <v xml:space="preserve">EXPENSES  </v>
      </c>
      <c r="E21" s="247"/>
      <c r="F21" s="255"/>
      <c r="G21" s="255"/>
      <c r="H21" s="255"/>
      <c r="I21" s="255"/>
      <c r="J21" s="255"/>
      <c r="K21" s="255"/>
      <c r="L21" s="255"/>
      <c r="M21" s="255"/>
      <c r="N21" s="255"/>
      <c r="O21" s="255"/>
      <c r="P21" s="255"/>
      <c r="Q21" s="255"/>
      <c r="R21" s="255"/>
      <c r="S21" s="255"/>
      <c r="T21" s="255"/>
      <c r="U21" s="255"/>
      <c r="V21" s="255"/>
      <c r="W21" s="255"/>
      <c r="X21" s="255"/>
      <c r="Y21" s="255"/>
      <c r="Z21" s="255"/>
      <c r="AA21" s="255"/>
    </row>
    <row r="22" spans="1:27" s="244" customFormat="1">
      <c r="A22" s="242"/>
      <c r="B22" s="244" t="str">
        <f>'ADJ DETAIL-INPUT'!B22</f>
        <v xml:space="preserve">Production and Transmission  </v>
      </c>
      <c r="E22" s="247"/>
      <c r="F22" s="255"/>
      <c r="G22" s="255"/>
      <c r="H22" s="255"/>
      <c r="I22" s="255"/>
      <c r="J22" s="255"/>
      <c r="K22" s="255"/>
      <c r="L22" s="255"/>
      <c r="M22" s="255"/>
      <c r="N22" s="255"/>
      <c r="O22" s="255"/>
      <c r="P22" s="255"/>
      <c r="Q22" s="255"/>
      <c r="R22" s="255"/>
      <c r="S22" s="255"/>
      <c r="T22" s="255"/>
      <c r="U22" s="255"/>
      <c r="V22" s="255"/>
      <c r="W22" s="255"/>
      <c r="X22" s="255"/>
      <c r="Y22" s="255"/>
      <c r="Z22" s="255"/>
      <c r="AA22" s="255"/>
    </row>
    <row r="23" spans="1:27" s="244" customFormat="1">
      <c r="A23" s="242">
        <f>'ADJ DETAIL-INPUT'!A23</f>
        <v>7</v>
      </c>
      <c r="C23" s="244" t="str">
        <f>'ADJ DETAIL-INPUT'!C23</f>
        <v xml:space="preserve">Operating Expenses  </v>
      </c>
      <c r="E23" s="247">
        <f>'ADJ DETAIL-INPUT'!E23</f>
        <v>137213</v>
      </c>
      <c r="F23" s="255">
        <f>'ADJ DETAIL-INPUT'!F23</f>
        <v>0</v>
      </c>
      <c r="G23" s="255">
        <f>'ADJ DETAIL-INPUT'!G23</f>
        <v>-5</v>
      </c>
      <c r="H23" s="255">
        <f>'ADJ DETAIL-INPUT'!H23</f>
        <v>0</v>
      </c>
      <c r="I23" s="255">
        <f>'ADJ DETAIL-INPUT'!I23</f>
        <v>0</v>
      </c>
      <c r="J23" s="255">
        <f>'ADJ DETAIL-INPUT'!J23</f>
        <v>0</v>
      </c>
      <c r="K23" s="255">
        <f>'ADJ DETAIL-INPUT'!K23</f>
        <v>0</v>
      </c>
      <c r="L23" s="255">
        <f>'ADJ DETAIL-INPUT'!L23</f>
        <v>0</v>
      </c>
      <c r="M23" s="255">
        <f>'ADJ DETAIL-INPUT'!M23</f>
        <v>0</v>
      </c>
      <c r="N23" s="255">
        <f>'ADJ DETAIL-INPUT'!N23</f>
        <v>0</v>
      </c>
      <c r="O23" s="255">
        <f>'ADJ DETAIL-INPUT'!O23</f>
        <v>0</v>
      </c>
      <c r="P23" s="255">
        <f>'ADJ DETAIL-INPUT'!P23</f>
        <v>0</v>
      </c>
      <c r="Q23" s="255">
        <f>'ADJ DETAIL-INPUT'!Q23</f>
        <v>0</v>
      </c>
      <c r="R23" s="255">
        <f>'ADJ DETAIL-INPUT'!R23</f>
        <v>0</v>
      </c>
      <c r="S23" s="255">
        <f>'ADJ DETAIL-INPUT'!S23</f>
        <v>0</v>
      </c>
      <c r="T23" s="255">
        <f>'ADJ DETAIL-INPUT'!T23</f>
        <v>953</v>
      </c>
      <c r="U23" s="255">
        <f>'ADJ DETAIL-INPUT'!U23</f>
        <v>0</v>
      </c>
      <c r="V23" s="255">
        <f>'ADJ DETAIL-INPUT'!V23</f>
        <v>0</v>
      </c>
      <c r="W23" s="255">
        <f>'ADJ DETAIL-INPUT'!W23</f>
        <v>0</v>
      </c>
      <c r="X23" s="255">
        <f>'ADJ DETAIL-INPUT'!X23</f>
        <v>3159</v>
      </c>
      <c r="Y23" s="255">
        <f>'ADJ DETAIL-INPUT'!Y23</f>
        <v>-6</v>
      </c>
      <c r="Z23" s="255">
        <f>'ADJ DETAIL-INPUT'!Z23</f>
        <v>-950</v>
      </c>
      <c r="AA23" s="255">
        <f>'ADJ DETAIL-INPUT'!AA23</f>
        <v>-14909</v>
      </c>
    </row>
    <row r="24" spans="1:27" s="244" customFormat="1">
      <c r="A24" s="242">
        <f>'ADJ DETAIL-INPUT'!A24</f>
        <v>8</v>
      </c>
      <c r="C24" s="244" t="str">
        <f>'ADJ DETAIL-INPUT'!C24</f>
        <v xml:space="preserve">Purchased Power  </v>
      </c>
      <c r="E24" s="247">
        <f>'ADJ DETAIL-INPUT'!E24</f>
        <v>82443</v>
      </c>
      <c r="F24" s="255">
        <f>'ADJ DETAIL-INPUT'!F24</f>
        <v>0</v>
      </c>
      <c r="G24" s="255">
        <f>'ADJ DETAIL-INPUT'!G24</f>
        <v>0</v>
      </c>
      <c r="H24" s="255">
        <f>'ADJ DETAIL-INPUT'!H24</f>
        <v>0</v>
      </c>
      <c r="I24" s="255">
        <f>'ADJ DETAIL-INPUT'!I24</f>
        <v>0</v>
      </c>
      <c r="J24" s="255">
        <f>'ADJ DETAIL-INPUT'!J24</f>
        <v>0</v>
      </c>
      <c r="K24" s="255">
        <f>'ADJ DETAIL-INPUT'!K24</f>
        <v>0</v>
      </c>
      <c r="L24" s="255">
        <f>'ADJ DETAIL-INPUT'!L24</f>
        <v>0</v>
      </c>
      <c r="M24" s="255">
        <f>'ADJ DETAIL-INPUT'!M24</f>
        <v>0</v>
      </c>
      <c r="N24" s="255">
        <f>'ADJ DETAIL-INPUT'!N24</f>
        <v>0</v>
      </c>
      <c r="O24" s="255">
        <f>'ADJ DETAIL-INPUT'!O24</f>
        <v>0</v>
      </c>
      <c r="P24" s="255">
        <f>'ADJ DETAIL-INPUT'!P24</f>
        <v>0</v>
      </c>
      <c r="Q24" s="255">
        <f>'ADJ DETAIL-INPUT'!Q24</f>
        <v>0</v>
      </c>
      <c r="R24" s="255">
        <f>'ADJ DETAIL-INPUT'!R24</f>
        <v>0</v>
      </c>
      <c r="S24" s="255">
        <f>'ADJ DETAIL-INPUT'!S24</f>
        <v>0</v>
      </c>
      <c r="T24" s="255">
        <f>'ADJ DETAIL-INPUT'!T24</f>
        <v>0</v>
      </c>
      <c r="U24" s="255">
        <f>'ADJ DETAIL-INPUT'!U24</f>
        <v>0</v>
      </c>
      <c r="V24" s="255">
        <f>'ADJ DETAIL-INPUT'!V24</f>
        <v>0</v>
      </c>
      <c r="W24" s="255">
        <f>'ADJ DETAIL-INPUT'!W24</f>
        <v>0</v>
      </c>
      <c r="X24" s="255">
        <f>'ADJ DETAIL-INPUT'!X24</f>
        <v>0</v>
      </c>
      <c r="Y24" s="255">
        <f>'ADJ DETAIL-INPUT'!Y24</f>
        <v>0</v>
      </c>
      <c r="Z24" s="255">
        <f>'ADJ DETAIL-INPUT'!Z24</f>
        <v>0</v>
      </c>
      <c r="AA24" s="255">
        <f>'ADJ DETAIL-INPUT'!AA24</f>
        <v>-8198</v>
      </c>
    </row>
    <row r="25" spans="1:27" s="244" customFormat="1">
      <c r="A25" s="242">
        <f>'ADJ DETAIL-INPUT'!A25</f>
        <v>9</v>
      </c>
      <c r="C25" s="244" t="str">
        <f>'ADJ DETAIL-INPUT'!C25</f>
        <v xml:space="preserve">Depreciation/Amortization  </v>
      </c>
      <c r="E25" s="247">
        <f>'ADJ DETAIL-INPUT'!E25</f>
        <v>39722</v>
      </c>
      <c r="F25" s="255">
        <f>'ADJ DETAIL-INPUT'!F25</f>
        <v>0</v>
      </c>
      <c r="G25" s="255">
        <f>'ADJ DETAIL-INPUT'!G25</f>
        <v>0</v>
      </c>
      <c r="H25" s="255">
        <f>'ADJ DETAIL-INPUT'!H25</f>
        <v>0</v>
      </c>
      <c r="I25" s="255">
        <f>'ADJ DETAIL-INPUT'!I25</f>
        <v>0</v>
      </c>
      <c r="J25" s="255">
        <f>'ADJ DETAIL-INPUT'!J25</f>
        <v>0</v>
      </c>
      <c r="K25" s="255">
        <f>'ADJ DETAIL-INPUT'!K25</f>
        <v>0</v>
      </c>
      <c r="L25" s="255">
        <f>'ADJ DETAIL-INPUT'!L25</f>
        <v>0</v>
      </c>
      <c r="M25" s="255">
        <f>'ADJ DETAIL-INPUT'!M25</f>
        <v>0</v>
      </c>
      <c r="N25" s="255">
        <f>'ADJ DETAIL-INPUT'!N25</f>
        <v>0</v>
      </c>
      <c r="O25" s="255">
        <f>'ADJ DETAIL-INPUT'!O25</f>
        <v>0</v>
      </c>
      <c r="P25" s="255">
        <f>'ADJ DETAIL-INPUT'!P25</f>
        <v>0</v>
      </c>
      <c r="Q25" s="255">
        <f>'ADJ DETAIL-INPUT'!Q25</f>
        <v>0</v>
      </c>
      <c r="R25" s="255">
        <f>'ADJ DETAIL-INPUT'!R25</f>
        <v>0</v>
      </c>
      <c r="S25" s="255">
        <f>'ADJ DETAIL-INPUT'!S25</f>
        <v>0</v>
      </c>
      <c r="T25" s="255">
        <f>'ADJ DETAIL-INPUT'!T25</f>
        <v>0</v>
      </c>
      <c r="U25" s="255">
        <f>'ADJ DETAIL-INPUT'!U25</f>
        <v>0</v>
      </c>
      <c r="V25" s="255">
        <f>'ADJ DETAIL-INPUT'!V25</f>
        <v>0</v>
      </c>
      <c r="W25" s="255">
        <f>'ADJ DETAIL-INPUT'!W25</f>
        <v>0</v>
      </c>
      <c r="X25" s="255">
        <f>'ADJ DETAIL-INPUT'!X25</f>
        <v>0</v>
      </c>
      <c r="Y25" s="255">
        <f>'ADJ DETAIL-INPUT'!Y25</f>
        <v>0</v>
      </c>
      <c r="Z25" s="255">
        <f>'ADJ DETAIL-INPUT'!Z25</f>
        <v>0</v>
      </c>
      <c r="AA25" s="255">
        <f>'ADJ DETAIL-INPUT'!AA25</f>
        <v>0</v>
      </c>
    </row>
    <row r="26" spans="1:27" s="244" customFormat="1">
      <c r="A26" s="242">
        <f>'ADJ DETAIL-INPUT'!A26</f>
        <v>10</v>
      </c>
      <c r="C26" s="247" t="str">
        <f>'ADJ DETAIL-INPUT'!C26</f>
        <v>Regulatory Amortization</v>
      </c>
      <c r="D26" s="247"/>
      <c r="E26" s="247">
        <f>'ADJ DETAIL-INPUT'!E26</f>
        <v>-12125</v>
      </c>
      <c r="F26" s="256">
        <f>'ADJ DETAIL-INPUT'!F26</f>
        <v>0</v>
      </c>
      <c r="G26" s="256">
        <f>'ADJ DETAIL-INPUT'!G26</f>
        <v>0</v>
      </c>
      <c r="H26" s="256">
        <f>'ADJ DETAIL-INPUT'!H26</f>
        <v>0</v>
      </c>
      <c r="I26" s="256">
        <f>'ADJ DETAIL-INPUT'!I26</f>
        <v>0</v>
      </c>
      <c r="J26" s="256">
        <f>'ADJ DETAIL-INPUT'!J26</f>
        <v>0</v>
      </c>
      <c r="K26" s="256">
        <f>'ADJ DETAIL-INPUT'!K26</f>
        <v>0</v>
      </c>
      <c r="L26" s="256">
        <f>'ADJ DETAIL-INPUT'!L26</f>
        <v>0</v>
      </c>
      <c r="M26" s="256">
        <f>'ADJ DETAIL-INPUT'!M26</f>
        <v>0</v>
      </c>
      <c r="N26" s="256">
        <f>'ADJ DETAIL-INPUT'!N26</f>
        <v>0</v>
      </c>
      <c r="O26" s="256">
        <f>'ADJ DETAIL-INPUT'!O26</f>
        <v>0</v>
      </c>
      <c r="P26" s="256">
        <f>'ADJ DETAIL-INPUT'!P26</f>
        <v>0</v>
      </c>
      <c r="Q26" s="256">
        <f>'ADJ DETAIL-INPUT'!Q26</f>
        <v>0</v>
      </c>
      <c r="R26" s="256">
        <f>'ADJ DETAIL-INPUT'!R26</f>
        <v>0</v>
      </c>
      <c r="S26" s="256">
        <f>'ADJ DETAIL-INPUT'!S26</f>
        <v>0</v>
      </c>
      <c r="T26" s="256">
        <f>'ADJ DETAIL-INPUT'!T26</f>
        <v>9948</v>
      </c>
      <c r="U26" s="256">
        <f>'ADJ DETAIL-INPUT'!U26</f>
        <v>0</v>
      </c>
      <c r="V26" s="256">
        <f>'ADJ DETAIL-INPUT'!V26</f>
        <v>0</v>
      </c>
      <c r="W26" s="256">
        <f>'ADJ DETAIL-INPUT'!W26</f>
        <v>0</v>
      </c>
      <c r="X26" s="256">
        <f>'ADJ DETAIL-INPUT'!X26</f>
        <v>0</v>
      </c>
      <c r="Y26" s="256">
        <f>'ADJ DETAIL-INPUT'!Y26</f>
        <v>0</v>
      </c>
      <c r="Z26" s="256">
        <f>'ADJ DETAIL-INPUT'!Z26</f>
        <v>0</v>
      </c>
      <c r="AA26" s="256">
        <f>'ADJ DETAIL-INPUT'!AA26</f>
        <v>0</v>
      </c>
    </row>
    <row r="27" spans="1:27" s="244" customFormat="1">
      <c r="A27" s="242">
        <f>'ADJ DETAIL-INPUT'!A27</f>
        <v>11</v>
      </c>
      <c r="C27" s="244" t="str">
        <f>'ADJ DETAIL-INPUT'!C27</f>
        <v xml:space="preserve">Taxes  </v>
      </c>
      <c r="E27" s="271">
        <f>'ADJ DETAIL-INPUT'!E27</f>
        <v>16707</v>
      </c>
      <c r="F27" s="264">
        <f>'ADJ DETAIL-INPUT'!F27</f>
        <v>0</v>
      </c>
      <c r="G27" s="264">
        <f>'ADJ DETAIL-INPUT'!G27</f>
        <v>0</v>
      </c>
      <c r="H27" s="264">
        <f>'ADJ DETAIL-INPUT'!H27</f>
        <v>0</v>
      </c>
      <c r="I27" s="264">
        <f>'ADJ DETAIL-INPUT'!I27</f>
        <v>0</v>
      </c>
      <c r="J27" s="264">
        <f>'ADJ DETAIL-INPUT'!J27</f>
        <v>0</v>
      </c>
      <c r="K27" s="264">
        <f>'ADJ DETAIL-INPUT'!K27</f>
        <v>202</v>
      </c>
      <c r="L27" s="264">
        <f>'ADJ DETAIL-INPUT'!L27</f>
        <v>0</v>
      </c>
      <c r="M27" s="264">
        <f>'ADJ DETAIL-INPUT'!M27</f>
        <v>0</v>
      </c>
      <c r="N27" s="264">
        <f>'ADJ DETAIL-INPUT'!N27</f>
        <v>0</v>
      </c>
      <c r="O27" s="264">
        <f>'ADJ DETAIL-INPUT'!O27</f>
        <v>0</v>
      </c>
      <c r="P27" s="264">
        <f>'ADJ DETAIL-INPUT'!P27</f>
        <v>0</v>
      </c>
      <c r="Q27" s="264">
        <f>'ADJ DETAIL-INPUT'!Q27</f>
        <v>0</v>
      </c>
      <c r="R27" s="264">
        <f>'ADJ DETAIL-INPUT'!R27</f>
        <v>0</v>
      </c>
      <c r="S27" s="264">
        <f>'ADJ DETAIL-INPUT'!S27</f>
        <v>0</v>
      </c>
      <c r="T27" s="264">
        <f>'ADJ DETAIL-INPUT'!T27</f>
        <v>0</v>
      </c>
      <c r="U27" s="264">
        <f>'ADJ DETAIL-INPUT'!U27</f>
        <v>0</v>
      </c>
      <c r="V27" s="264">
        <f>'ADJ DETAIL-INPUT'!V27</f>
        <v>0</v>
      </c>
      <c r="W27" s="264">
        <f>'ADJ DETAIL-INPUT'!W27</f>
        <v>0</v>
      </c>
      <c r="X27" s="264">
        <f>'ADJ DETAIL-INPUT'!X27</f>
        <v>0</v>
      </c>
      <c r="Y27" s="264">
        <f>'ADJ DETAIL-INPUT'!Y27</f>
        <v>0</v>
      </c>
      <c r="Z27" s="264">
        <f>'ADJ DETAIL-INPUT'!Z27</f>
        <v>0</v>
      </c>
      <c r="AA27" s="264">
        <f>'ADJ DETAIL-INPUT'!AA27</f>
        <v>0</v>
      </c>
    </row>
    <row r="28" spans="1:27" s="244" customFormat="1">
      <c r="A28" s="242">
        <f>'ADJ DETAIL-INPUT'!A28</f>
        <v>12</v>
      </c>
      <c r="B28" s="244" t="str">
        <f>'ADJ DETAIL-INPUT'!B28</f>
        <v xml:space="preserve">Total Production &amp; Transmission  </v>
      </c>
      <c r="E28" s="247">
        <f>'ADJ DETAIL-INPUT'!E28</f>
        <v>263960</v>
      </c>
      <c r="F28" s="255">
        <f>'ADJ DETAIL-INPUT'!F28</f>
        <v>0</v>
      </c>
      <c r="G28" s="255">
        <f>'ADJ DETAIL-INPUT'!G28</f>
        <v>-5</v>
      </c>
      <c r="H28" s="255">
        <f>'ADJ DETAIL-INPUT'!H28</f>
        <v>0</v>
      </c>
      <c r="I28" s="255">
        <f>'ADJ DETAIL-INPUT'!I28</f>
        <v>0</v>
      </c>
      <c r="J28" s="255">
        <f>'ADJ DETAIL-INPUT'!J28</f>
        <v>0</v>
      </c>
      <c r="K28" s="255">
        <f>'ADJ DETAIL-INPUT'!K28</f>
        <v>202</v>
      </c>
      <c r="L28" s="255">
        <f>'ADJ DETAIL-INPUT'!L28</f>
        <v>0</v>
      </c>
      <c r="M28" s="255">
        <f>'ADJ DETAIL-INPUT'!M28</f>
        <v>0</v>
      </c>
      <c r="N28" s="255">
        <f>'ADJ DETAIL-INPUT'!N28</f>
        <v>0</v>
      </c>
      <c r="O28" s="255">
        <f>'ADJ DETAIL-INPUT'!O28</f>
        <v>0</v>
      </c>
      <c r="P28" s="255">
        <f>'ADJ DETAIL-INPUT'!P28</f>
        <v>0</v>
      </c>
      <c r="Q28" s="255">
        <f>'ADJ DETAIL-INPUT'!Q28</f>
        <v>0</v>
      </c>
      <c r="R28" s="255">
        <f>'ADJ DETAIL-INPUT'!R28</f>
        <v>0</v>
      </c>
      <c r="S28" s="255">
        <f>'ADJ DETAIL-INPUT'!S28</f>
        <v>0</v>
      </c>
      <c r="T28" s="255">
        <f>'ADJ DETAIL-INPUT'!T28</f>
        <v>10901</v>
      </c>
      <c r="U28" s="255">
        <f>'ADJ DETAIL-INPUT'!U28</f>
        <v>0</v>
      </c>
      <c r="V28" s="255">
        <f>'ADJ DETAIL-INPUT'!V28</f>
        <v>0</v>
      </c>
      <c r="W28" s="255">
        <f>'ADJ DETAIL-INPUT'!W28</f>
        <v>0</v>
      </c>
      <c r="X28" s="255">
        <f>'ADJ DETAIL-INPUT'!X28</f>
        <v>3159</v>
      </c>
      <c r="Y28" s="255">
        <f>'ADJ DETAIL-INPUT'!Y28</f>
        <v>-6</v>
      </c>
      <c r="Z28" s="255">
        <f>'ADJ DETAIL-INPUT'!Z28</f>
        <v>-950</v>
      </c>
      <c r="AA28" s="255">
        <f>'ADJ DETAIL-INPUT'!AA28</f>
        <v>-23107</v>
      </c>
    </row>
    <row r="29" spans="1:27" s="244" customFormat="1" ht="6.75" customHeight="1">
      <c r="A29" s="242"/>
      <c r="E29" s="247"/>
      <c r="F29" s="255"/>
      <c r="G29" s="255"/>
      <c r="H29" s="255"/>
      <c r="I29" s="255"/>
      <c r="J29" s="255"/>
      <c r="K29" s="255"/>
      <c r="L29" s="255"/>
      <c r="M29" s="255"/>
      <c r="N29" s="255"/>
      <c r="O29" s="255"/>
      <c r="P29" s="255"/>
      <c r="Q29" s="255"/>
      <c r="R29" s="255"/>
      <c r="S29" s="255"/>
      <c r="T29" s="255"/>
      <c r="U29" s="255"/>
      <c r="V29" s="255"/>
      <c r="W29" s="255"/>
      <c r="X29" s="255"/>
      <c r="Y29" s="255"/>
      <c r="Z29" s="255"/>
      <c r="AA29" s="255"/>
    </row>
    <row r="30" spans="1:27" s="244" customFormat="1">
      <c r="A30" s="242"/>
      <c r="B30" s="244" t="str">
        <f>'ADJ DETAIL-INPUT'!B30</f>
        <v xml:space="preserve">Distribution  </v>
      </c>
      <c r="E30" s="247"/>
      <c r="F30" s="255"/>
      <c r="G30" s="255"/>
      <c r="H30" s="255"/>
      <c r="I30" s="255"/>
      <c r="J30" s="255"/>
      <c r="K30" s="255"/>
      <c r="L30" s="255"/>
      <c r="M30" s="255"/>
      <c r="N30" s="255"/>
      <c r="O30" s="255"/>
      <c r="P30" s="255"/>
      <c r="Q30" s="255"/>
      <c r="R30" s="255"/>
      <c r="S30" s="255"/>
      <c r="T30" s="255"/>
      <c r="U30" s="255"/>
      <c r="V30" s="255"/>
      <c r="W30" s="255"/>
      <c r="X30" s="255"/>
      <c r="Y30" s="255"/>
      <c r="Z30" s="255"/>
      <c r="AA30" s="255"/>
    </row>
    <row r="31" spans="1:27" s="244" customFormat="1">
      <c r="A31" s="242">
        <f>'ADJ DETAIL-INPUT'!A31</f>
        <v>13</v>
      </c>
      <c r="C31" s="244" t="str">
        <f>'ADJ DETAIL-INPUT'!C31</f>
        <v xml:space="preserve">Operating Expenses  </v>
      </c>
      <c r="E31" s="251">
        <f>'ADJ DETAIL-INPUT'!E31</f>
        <v>22661</v>
      </c>
      <c r="F31" s="255">
        <f>'ADJ DETAIL-INPUT'!F31</f>
        <v>0</v>
      </c>
      <c r="G31" s="255">
        <f>'ADJ DETAIL-INPUT'!G31</f>
        <v>0</v>
      </c>
      <c r="H31" s="255">
        <f>'ADJ DETAIL-INPUT'!H31</f>
        <v>0</v>
      </c>
      <c r="I31" s="255">
        <f>'ADJ DETAIL-INPUT'!I31</f>
        <v>0</v>
      </c>
      <c r="J31" s="255">
        <f>'ADJ DETAIL-INPUT'!J31</f>
        <v>0</v>
      </c>
      <c r="K31" s="255">
        <f>'ADJ DETAIL-INPUT'!K31</f>
        <v>0</v>
      </c>
      <c r="L31" s="255">
        <f>'ADJ DETAIL-INPUT'!L31</f>
        <v>0</v>
      </c>
      <c r="M31" s="255">
        <f>'ADJ DETAIL-INPUT'!M31</f>
        <v>0</v>
      </c>
      <c r="N31" s="255">
        <f>'ADJ DETAIL-INPUT'!N31</f>
        <v>0</v>
      </c>
      <c r="O31" s="255">
        <f>'ADJ DETAIL-INPUT'!O31</f>
        <v>0</v>
      </c>
      <c r="P31" s="255">
        <f>'ADJ DETAIL-INPUT'!P31</f>
        <v>0</v>
      </c>
      <c r="Q31" s="255">
        <f>'ADJ DETAIL-INPUT'!Q31</f>
        <v>0</v>
      </c>
      <c r="R31" s="255">
        <f>'ADJ DETAIL-INPUT'!R31</f>
        <v>0</v>
      </c>
      <c r="S31" s="255">
        <f>'ADJ DETAIL-INPUT'!S31</f>
        <v>0</v>
      </c>
      <c r="T31" s="255">
        <f>'ADJ DETAIL-INPUT'!T31</f>
        <v>0</v>
      </c>
      <c r="U31" s="255">
        <f>'ADJ DETAIL-INPUT'!U31</f>
        <v>0</v>
      </c>
      <c r="V31" s="255">
        <f>'ADJ DETAIL-INPUT'!V31</f>
        <v>0</v>
      </c>
      <c r="W31" s="255">
        <f>'ADJ DETAIL-INPUT'!W31</f>
        <v>0</v>
      </c>
      <c r="X31" s="255">
        <f>'ADJ DETAIL-INPUT'!X31</f>
        <v>0</v>
      </c>
      <c r="Y31" s="255">
        <f>'ADJ DETAIL-INPUT'!Y31</f>
        <v>0</v>
      </c>
      <c r="Z31" s="255">
        <f>'ADJ DETAIL-INPUT'!Z31</f>
        <v>0</v>
      </c>
      <c r="AA31" s="255">
        <f>'ADJ DETAIL-INPUT'!AA31</f>
        <v>0</v>
      </c>
    </row>
    <row r="32" spans="1:27" s="244" customFormat="1">
      <c r="A32" s="242">
        <f>'ADJ DETAIL-INPUT'!A32</f>
        <v>14</v>
      </c>
      <c r="C32" s="244" t="str">
        <f>'ADJ DETAIL-INPUT'!C32</f>
        <v>Depreciation/Amortization</v>
      </c>
      <c r="E32" s="251">
        <f>'ADJ DETAIL-INPUT'!E32</f>
        <v>32978</v>
      </c>
      <c r="F32" s="255">
        <f>'ADJ DETAIL-INPUT'!F32</f>
        <v>0</v>
      </c>
      <c r="G32" s="255">
        <f>'ADJ DETAIL-INPUT'!G32</f>
        <v>0</v>
      </c>
      <c r="H32" s="255">
        <f>'ADJ DETAIL-INPUT'!H32</f>
        <v>0</v>
      </c>
      <c r="I32" s="255">
        <f>'ADJ DETAIL-INPUT'!I32</f>
        <v>0</v>
      </c>
      <c r="J32" s="255">
        <f>'ADJ DETAIL-INPUT'!J32</f>
        <v>0</v>
      </c>
      <c r="K32" s="255">
        <f>'ADJ DETAIL-INPUT'!K32</f>
        <v>0</v>
      </c>
      <c r="L32" s="255">
        <f>'ADJ DETAIL-INPUT'!L32</f>
        <v>0</v>
      </c>
      <c r="M32" s="255">
        <f>'ADJ DETAIL-INPUT'!M32</f>
        <v>0</v>
      </c>
      <c r="N32" s="255">
        <f>'ADJ DETAIL-INPUT'!N32</f>
        <v>0</v>
      </c>
      <c r="O32" s="255">
        <f>'ADJ DETAIL-INPUT'!O32</f>
        <v>0</v>
      </c>
      <c r="P32" s="255">
        <f>'ADJ DETAIL-INPUT'!P32</f>
        <v>0</v>
      </c>
      <c r="Q32" s="255">
        <f>'ADJ DETAIL-INPUT'!Q32</f>
        <v>0</v>
      </c>
      <c r="R32" s="255">
        <f>'ADJ DETAIL-INPUT'!R32</f>
        <v>-84</v>
      </c>
      <c r="S32" s="255">
        <f>'ADJ DETAIL-INPUT'!S32</f>
        <v>0</v>
      </c>
      <c r="T32" s="255">
        <f>'ADJ DETAIL-INPUT'!T32</f>
        <v>0</v>
      </c>
      <c r="U32" s="255">
        <f>'ADJ DETAIL-INPUT'!U32</f>
        <v>0</v>
      </c>
      <c r="V32" s="255">
        <f>'ADJ DETAIL-INPUT'!V32</f>
        <v>0</v>
      </c>
      <c r="W32" s="255">
        <f>'ADJ DETAIL-INPUT'!W32</f>
        <v>0</v>
      </c>
      <c r="X32" s="255">
        <f>'ADJ DETAIL-INPUT'!X32</f>
        <v>0</v>
      </c>
      <c r="Y32" s="255">
        <f>'ADJ DETAIL-INPUT'!Y32</f>
        <v>0</v>
      </c>
      <c r="Z32" s="255">
        <f>'ADJ DETAIL-INPUT'!Z32</f>
        <v>0</v>
      </c>
      <c r="AA32" s="255">
        <f>'ADJ DETAIL-INPUT'!AA32</f>
        <v>0</v>
      </c>
    </row>
    <row r="33" spans="1:27" s="244" customFormat="1">
      <c r="A33" s="242"/>
      <c r="C33" s="244" t="s">
        <v>650</v>
      </c>
      <c r="E33" s="251"/>
      <c r="F33" s="255"/>
      <c r="G33" s="255"/>
      <c r="H33" s="255"/>
      <c r="I33" s="255"/>
      <c r="J33" s="255"/>
      <c r="K33" s="255"/>
      <c r="L33" s="255"/>
      <c r="M33" s="255"/>
      <c r="N33" s="255"/>
      <c r="O33" s="255"/>
      <c r="P33" s="255"/>
      <c r="Q33" s="255"/>
      <c r="R33" s="255"/>
      <c r="S33" s="255"/>
      <c r="T33" s="255"/>
      <c r="U33" s="255"/>
      <c r="V33" s="255"/>
      <c r="W33" s="255"/>
      <c r="X33" s="255"/>
      <c r="Y33" s="255"/>
      <c r="Z33" s="255"/>
      <c r="AA33" s="255"/>
    </row>
    <row r="34" spans="1:27" s="244" customFormat="1">
      <c r="A34" s="242">
        <f>'ADJ DETAIL-INPUT'!A34</f>
        <v>15</v>
      </c>
      <c r="C34" s="244" t="str">
        <f>'ADJ DETAIL-INPUT'!C34</f>
        <v xml:space="preserve">Taxes  </v>
      </c>
      <c r="E34" s="271">
        <f>'ADJ DETAIL-INPUT'!E34</f>
        <v>47026</v>
      </c>
      <c r="F34" s="264">
        <f>'ADJ DETAIL-INPUT'!F34</f>
        <v>0</v>
      </c>
      <c r="G34" s="264">
        <f>'ADJ DETAIL-INPUT'!G34</f>
        <v>0</v>
      </c>
      <c r="H34" s="264">
        <f>'ADJ DETAIL-INPUT'!H34</f>
        <v>0</v>
      </c>
      <c r="I34" s="264">
        <f>'ADJ DETAIL-INPUT'!I34</f>
        <v>0</v>
      </c>
      <c r="J34" s="264">
        <f>'ADJ DETAIL-INPUT'!J34</f>
        <v>-18378</v>
      </c>
      <c r="K34" s="264">
        <f>'ADJ DETAIL-INPUT'!K34</f>
        <v>373</v>
      </c>
      <c r="L34" s="264">
        <f>'ADJ DETAIL-INPUT'!L34</f>
        <v>0</v>
      </c>
      <c r="M34" s="264">
        <f>'ADJ DETAIL-INPUT'!M34</f>
        <v>0</v>
      </c>
      <c r="N34" s="264">
        <f>'ADJ DETAIL-INPUT'!N34</f>
        <v>0</v>
      </c>
      <c r="O34" s="264">
        <f>'ADJ DETAIL-INPUT'!O34</f>
        <v>0</v>
      </c>
      <c r="P34" s="264">
        <f>'ADJ DETAIL-INPUT'!P34</f>
        <v>0</v>
      </c>
      <c r="Q34" s="264">
        <f>'ADJ DETAIL-INPUT'!Q34</f>
        <v>-57</v>
      </c>
      <c r="R34" s="264">
        <f>'ADJ DETAIL-INPUT'!R34</f>
        <v>0</v>
      </c>
      <c r="S34" s="264">
        <f>'ADJ DETAIL-INPUT'!S34</f>
        <v>123</v>
      </c>
      <c r="T34" s="264">
        <f>'ADJ DETAIL-INPUT'!T34</f>
        <v>-878</v>
      </c>
      <c r="U34" s="264">
        <f>'ADJ DETAIL-INPUT'!U34</f>
        <v>0</v>
      </c>
      <c r="V34" s="264">
        <f>'ADJ DETAIL-INPUT'!V34</f>
        <v>0</v>
      </c>
      <c r="W34" s="264">
        <f>'ADJ DETAIL-INPUT'!W34</f>
        <v>0</v>
      </c>
      <c r="X34" s="264">
        <f>'ADJ DETAIL-INPUT'!X34</f>
        <v>647</v>
      </c>
      <c r="Y34" s="264">
        <f>'ADJ DETAIL-INPUT'!Y34</f>
        <v>0</v>
      </c>
      <c r="Z34" s="264">
        <f>'ADJ DETAIL-INPUT'!Z34</f>
        <v>0</v>
      </c>
      <c r="AA34" s="264">
        <f>'ADJ DETAIL-INPUT'!AA34</f>
        <v>0</v>
      </c>
    </row>
    <row r="35" spans="1:27" s="244" customFormat="1">
      <c r="A35" s="242">
        <f>'ADJ DETAIL-INPUT'!A35</f>
        <v>16</v>
      </c>
      <c r="B35" s="244" t="str">
        <f>'ADJ DETAIL-INPUT'!B35</f>
        <v xml:space="preserve">Total Distribution  </v>
      </c>
      <c r="E35" s="247">
        <f>'ADJ DETAIL-INPUT'!E35</f>
        <v>102665</v>
      </c>
      <c r="F35" s="255">
        <f>'ADJ DETAIL-INPUT'!F35</f>
        <v>0</v>
      </c>
      <c r="G35" s="255">
        <f>'ADJ DETAIL-INPUT'!G35</f>
        <v>0</v>
      </c>
      <c r="H35" s="255">
        <f>'ADJ DETAIL-INPUT'!H35</f>
        <v>0</v>
      </c>
      <c r="I35" s="255">
        <f>'ADJ DETAIL-INPUT'!I35</f>
        <v>0</v>
      </c>
      <c r="J35" s="255">
        <f>'ADJ DETAIL-INPUT'!J35</f>
        <v>-18378</v>
      </c>
      <c r="K35" s="255">
        <f>'ADJ DETAIL-INPUT'!K35</f>
        <v>373</v>
      </c>
      <c r="L35" s="255">
        <f>'ADJ DETAIL-INPUT'!L35</f>
        <v>0</v>
      </c>
      <c r="M35" s="255">
        <f>'ADJ DETAIL-INPUT'!M35</f>
        <v>0</v>
      </c>
      <c r="N35" s="255">
        <f>'ADJ DETAIL-INPUT'!N35</f>
        <v>0</v>
      </c>
      <c r="O35" s="255">
        <f>'ADJ DETAIL-INPUT'!O35</f>
        <v>0</v>
      </c>
      <c r="P35" s="255">
        <f>'ADJ DETAIL-INPUT'!P35</f>
        <v>0</v>
      </c>
      <c r="Q35" s="255">
        <f>'ADJ DETAIL-INPUT'!Q35</f>
        <v>-57</v>
      </c>
      <c r="R35" s="255">
        <f>'ADJ DETAIL-INPUT'!R35</f>
        <v>-84</v>
      </c>
      <c r="S35" s="255">
        <f>'ADJ DETAIL-INPUT'!S35</f>
        <v>123</v>
      </c>
      <c r="T35" s="255">
        <f>'ADJ DETAIL-INPUT'!T35</f>
        <v>-878</v>
      </c>
      <c r="U35" s="255">
        <f>'ADJ DETAIL-INPUT'!U35</f>
        <v>0</v>
      </c>
      <c r="V35" s="255">
        <f>'ADJ DETAIL-INPUT'!V35</f>
        <v>0</v>
      </c>
      <c r="W35" s="255">
        <f>'ADJ DETAIL-INPUT'!W35</f>
        <v>0</v>
      </c>
      <c r="X35" s="255">
        <f>'ADJ DETAIL-INPUT'!X35</f>
        <v>647</v>
      </c>
      <c r="Y35" s="255">
        <f>'ADJ DETAIL-INPUT'!Y35</f>
        <v>0</v>
      </c>
      <c r="Z35" s="255">
        <f>'ADJ DETAIL-INPUT'!Z35</f>
        <v>0</v>
      </c>
      <c r="AA35" s="255">
        <f>'ADJ DETAIL-INPUT'!AA35</f>
        <v>0</v>
      </c>
    </row>
    <row r="36" spans="1:27" s="244" customFormat="1" ht="6" customHeight="1">
      <c r="E36" s="247"/>
      <c r="F36" s="255"/>
      <c r="G36" s="255"/>
      <c r="H36" s="255"/>
      <c r="I36" s="255"/>
      <c r="J36" s="255"/>
      <c r="K36" s="255"/>
      <c r="L36" s="255"/>
      <c r="M36" s="255"/>
      <c r="N36" s="255"/>
      <c r="O36" s="255"/>
      <c r="P36" s="255"/>
      <c r="Q36" s="255"/>
      <c r="R36" s="255"/>
      <c r="S36" s="255"/>
      <c r="T36" s="255"/>
      <c r="U36" s="255"/>
      <c r="V36" s="255"/>
      <c r="W36" s="255"/>
      <c r="X36" s="255"/>
      <c r="Y36" s="255"/>
      <c r="Z36" s="255"/>
      <c r="AA36" s="255"/>
    </row>
    <row r="37" spans="1:27" s="244" customFormat="1">
      <c r="A37" s="242">
        <f>'ADJ DETAIL-INPUT'!A37</f>
        <v>17</v>
      </c>
      <c r="B37" s="244" t="str">
        <f>'ADJ DETAIL-INPUT'!B37</f>
        <v xml:space="preserve">Customer Accounting  </v>
      </c>
      <c r="E37" s="251">
        <f>'ADJ DETAIL-INPUT'!E37</f>
        <v>11909</v>
      </c>
      <c r="F37" s="255">
        <f>'ADJ DETAIL-INPUT'!F37</f>
        <v>0</v>
      </c>
      <c r="G37" s="255">
        <f>'ADJ DETAIL-INPUT'!G37</f>
        <v>29</v>
      </c>
      <c r="H37" s="255">
        <f>'ADJ DETAIL-INPUT'!H37</f>
        <v>0</v>
      </c>
      <c r="I37" s="255">
        <f>'ADJ DETAIL-INPUT'!I37</f>
        <v>0</v>
      </c>
      <c r="J37" s="255">
        <f>'ADJ DETAIL-INPUT'!J37</f>
        <v>0</v>
      </c>
      <c r="K37" s="255">
        <f>'ADJ DETAIL-INPUT'!K37</f>
        <v>0</v>
      </c>
      <c r="L37" s="255">
        <f>'ADJ DETAIL-INPUT'!L37</f>
        <v>-666</v>
      </c>
      <c r="M37" s="255">
        <f>'ADJ DETAIL-INPUT'!M37</f>
        <v>0</v>
      </c>
      <c r="N37" s="255">
        <f>'ADJ DETAIL-INPUT'!N37</f>
        <v>0</v>
      </c>
      <c r="O37" s="255">
        <f>'ADJ DETAIL-INPUT'!O37</f>
        <v>0</v>
      </c>
      <c r="P37" s="255">
        <f>'ADJ DETAIL-INPUT'!P37</f>
        <v>0</v>
      </c>
      <c r="Q37" s="255">
        <f>'ADJ DETAIL-INPUT'!Q37</f>
        <v>0</v>
      </c>
      <c r="R37" s="255">
        <f>'ADJ DETAIL-INPUT'!R37</f>
        <v>0</v>
      </c>
      <c r="S37" s="255">
        <f>'ADJ DETAIL-INPUT'!S37</f>
        <v>7</v>
      </c>
      <c r="T37" s="255">
        <f>'ADJ DETAIL-INPUT'!T37</f>
        <v>-53</v>
      </c>
      <c r="U37" s="255">
        <f>'ADJ DETAIL-INPUT'!U37</f>
        <v>0</v>
      </c>
      <c r="V37" s="255">
        <f>'ADJ DETAIL-INPUT'!V37</f>
        <v>0</v>
      </c>
      <c r="W37" s="255">
        <f>'ADJ DETAIL-INPUT'!W37</f>
        <v>0</v>
      </c>
      <c r="X37" s="255">
        <f>'ADJ DETAIL-INPUT'!X37</f>
        <v>64</v>
      </c>
      <c r="Y37" s="255">
        <f>'ADJ DETAIL-INPUT'!Y37</f>
        <v>0</v>
      </c>
      <c r="Z37" s="255">
        <f>'ADJ DETAIL-INPUT'!Z37</f>
        <v>0</v>
      </c>
      <c r="AA37" s="255">
        <f>'ADJ DETAIL-INPUT'!AA37</f>
        <v>0</v>
      </c>
    </row>
    <row r="38" spans="1:27" s="244" customFormat="1">
      <c r="A38" s="242">
        <f>'ADJ DETAIL-INPUT'!A38</f>
        <v>18</v>
      </c>
      <c r="B38" s="244" t="str">
        <f>'ADJ DETAIL-INPUT'!B38</f>
        <v xml:space="preserve">Customer Service &amp; Information  </v>
      </c>
      <c r="E38" s="251">
        <f>'ADJ DETAIL-INPUT'!E38</f>
        <v>24225</v>
      </c>
      <c r="F38" s="255">
        <f>'ADJ DETAIL-INPUT'!F38</f>
        <v>0</v>
      </c>
      <c r="G38" s="255">
        <f>'ADJ DETAIL-INPUT'!G38</f>
        <v>0</v>
      </c>
      <c r="H38" s="255">
        <f>'ADJ DETAIL-INPUT'!H38</f>
        <v>0</v>
      </c>
      <c r="I38" s="255">
        <f>'ADJ DETAIL-INPUT'!I38</f>
        <v>0</v>
      </c>
      <c r="J38" s="255">
        <f>'ADJ DETAIL-INPUT'!J38</f>
        <v>0</v>
      </c>
      <c r="K38" s="255">
        <f>'ADJ DETAIL-INPUT'!K38</f>
        <v>0</v>
      </c>
      <c r="L38" s="255">
        <f>'ADJ DETAIL-INPUT'!L38</f>
        <v>0</v>
      </c>
      <c r="M38" s="255">
        <f>'ADJ DETAIL-INPUT'!M38</f>
        <v>0</v>
      </c>
      <c r="N38" s="255">
        <f>'ADJ DETAIL-INPUT'!N38</f>
        <v>0</v>
      </c>
      <c r="O38" s="255">
        <f>'ADJ DETAIL-INPUT'!O38</f>
        <v>0</v>
      </c>
      <c r="P38" s="255">
        <f>'ADJ DETAIL-INPUT'!P38</f>
        <v>0</v>
      </c>
      <c r="Q38" s="255">
        <f>'ADJ DETAIL-INPUT'!Q38</f>
        <v>0</v>
      </c>
      <c r="R38" s="255">
        <f>'ADJ DETAIL-INPUT'!R38</f>
        <v>0</v>
      </c>
      <c r="S38" s="255">
        <f>'ADJ DETAIL-INPUT'!S38</f>
        <v>0</v>
      </c>
      <c r="T38" s="255">
        <f>'ADJ DETAIL-INPUT'!T38</f>
        <v>-22912</v>
      </c>
      <c r="U38" s="255">
        <f>'ADJ DETAIL-INPUT'!U38</f>
        <v>1</v>
      </c>
      <c r="V38" s="255">
        <f>'ADJ DETAIL-INPUT'!V38</f>
        <v>0</v>
      </c>
      <c r="W38" s="255">
        <f>'ADJ DETAIL-INPUT'!W38</f>
        <v>0</v>
      </c>
      <c r="X38" s="255">
        <f>'ADJ DETAIL-INPUT'!X38</f>
        <v>0</v>
      </c>
      <c r="Y38" s="255">
        <f>'ADJ DETAIL-INPUT'!Y38</f>
        <v>0</v>
      </c>
      <c r="Z38" s="255">
        <f>'ADJ DETAIL-INPUT'!Z38</f>
        <v>0</v>
      </c>
      <c r="AA38" s="255">
        <f>'ADJ DETAIL-INPUT'!AA38</f>
        <v>0</v>
      </c>
    </row>
    <row r="39" spans="1:27" s="244" customFormat="1">
      <c r="A39" s="242">
        <f>'ADJ DETAIL-INPUT'!A39</f>
        <v>19</v>
      </c>
      <c r="B39" s="244" t="str">
        <f>'ADJ DETAIL-INPUT'!B39</f>
        <v xml:space="preserve">Sales Expenses  </v>
      </c>
      <c r="E39" s="251">
        <f>'ADJ DETAIL-INPUT'!E39</f>
        <v>0</v>
      </c>
      <c r="F39" s="255">
        <f>'ADJ DETAIL-INPUT'!F39</f>
        <v>0</v>
      </c>
      <c r="G39" s="255">
        <f>'ADJ DETAIL-INPUT'!G39</f>
        <v>0</v>
      </c>
      <c r="H39" s="255">
        <f>'ADJ DETAIL-INPUT'!H39</f>
        <v>0</v>
      </c>
      <c r="I39" s="255">
        <f>'ADJ DETAIL-INPUT'!I39</f>
        <v>0</v>
      </c>
      <c r="J39" s="255">
        <f>'ADJ DETAIL-INPUT'!J39</f>
        <v>0</v>
      </c>
      <c r="K39" s="255">
        <f>'ADJ DETAIL-INPUT'!K39</f>
        <v>0</v>
      </c>
      <c r="L39" s="255">
        <f>'ADJ DETAIL-INPUT'!L39</f>
        <v>0</v>
      </c>
      <c r="M39" s="255">
        <f>'ADJ DETAIL-INPUT'!M39</f>
        <v>0</v>
      </c>
      <c r="N39" s="255">
        <f>'ADJ DETAIL-INPUT'!N39</f>
        <v>0</v>
      </c>
      <c r="O39" s="255">
        <f>'ADJ DETAIL-INPUT'!O39</f>
        <v>0</v>
      </c>
      <c r="P39" s="255">
        <f>'ADJ DETAIL-INPUT'!P39</f>
        <v>0</v>
      </c>
      <c r="Q39" s="255">
        <f>'ADJ DETAIL-INPUT'!Q39</f>
        <v>0</v>
      </c>
      <c r="R39" s="255">
        <f>'ADJ DETAIL-INPUT'!R39</f>
        <v>0</v>
      </c>
      <c r="S39" s="255">
        <f>'ADJ DETAIL-INPUT'!S39</f>
        <v>0</v>
      </c>
      <c r="T39" s="255">
        <f>'ADJ DETAIL-INPUT'!T39</f>
        <v>0</v>
      </c>
      <c r="U39" s="255">
        <f>'ADJ DETAIL-INPUT'!U39</f>
        <v>0</v>
      </c>
      <c r="V39" s="255">
        <f>'ADJ DETAIL-INPUT'!V39</f>
        <v>0</v>
      </c>
      <c r="W39" s="255">
        <f>'ADJ DETAIL-INPUT'!W39</f>
        <v>0</v>
      </c>
      <c r="X39" s="255">
        <f>'ADJ DETAIL-INPUT'!X39</f>
        <v>0</v>
      </c>
      <c r="Y39" s="255">
        <f>'ADJ DETAIL-INPUT'!Y39</f>
        <v>0</v>
      </c>
      <c r="Z39" s="255">
        <f>'ADJ DETAIL-INPUT'!Z39</f>
        <v>0</v>
      </c>
      <c r="AA39" s="255">
        <f>'ADJ DETAIL-INPUT'!AA39</f>
        <v>0</v>
      </c>
    </row>
    <row r="40" spans="1:27" s="244" customFormat="1" ht="6" customHeight="1">
      <c r="A40" s="242"/>
      <c r="E40" s="247"/>
      <c r="F40" s="255"/>
      <c r="G40" s="255"/>
      <c r="H40" s="255"/>
      <c r="I40" s="255"/>
      <c r="J40" s="255"/>
      <c r="K40" s="255"/>
      <c r="L40" s="255"/>
      <c r="M40" s="255"/>
      <c r="N40" s="255"/>
      <c r="O40" s="255"/>
      <c r="P40" s="255"/>
      <c r="Q40" s="255"/>
      <c r="R40" s="255"/>
      <c r="S40" s="255"/>
      <c r="T40" s="255"/>
      <c r="U40" s="255"/>
      <c r="V40" s="255"/>
      <c r="W40" s="255"/>
      <c r="X40" s="255"/>
      <c r="Y40" s="255"/>
      <c r="Z40" s="255"/>
      <c r="AA40" s="255"/>
    </row>
    <row r="41" spans="1:27" s="244" customFormat="1">
      <c r="B41" s="244" t="str">
        <f>'ADJ DETAIL-INPUT'!B41</f>
        <v xml:space="preserve">Administrative &amp; General  </v>
      </c>
      <c r="E41" s="247"/>
      <c r="F41" s="255"/>
      <c r="G41" s="255"/>
      <c r="H41" s="255"/>
      <c r="I41" s="255"/>
      <c r="J41" s="255"/>
      <c r="K41" s="255"/>
      <c r="L41" s="255"/>
      <c r="M41" s="255"/>
      <c r="N41" s="255"/>
      <c r="O41" s="255"/>
      <c r="P41" s="255"/>
      <c r="Q41" s="255"/>
      <c r="R41" s="255"/>
      <c r="S41" s="255"/>
      <c r="T41" s="255"/>
      <c r="U41" s="255"/>
      <c r="V41" s="255"/>
      <c r="W41" s="255"/>
      <c r="X41" s="255"/>
      <c r="Y41" s="255"/>
      <c r="Z41" s="255"/>
      <c r="AA41" s="255"/>
    </row>
    <row r="42" spans="1:27" s="244" customFormat="1">
      <c r="A42" s="242">
        <f>'ADJ DETAIL-INPUT'!A42</f>
        <v>20</v>
      </c>
      <c r="C42" s="244" t="str">
        <f>'ADJ DETAIL-INPUT'!C42</f>
        <v xml:space="preserve">Operating Expenses  </v>
      </c>
      <c r="E42" s="251">
        <f>'ADJ DETAIL-INPUT'!E42</f>
        <v>72640</v>
      </c>
      <c r="F42" s="255">
        <f>'ADJ DETAIL-INPUT'!F42</f>
        <v>0</v>
      </c>
      <c r="G42" s="255">
        <f>'ADJ DETAIL-INPUT'!G42</f>
        <v>0</v>
      </c>
      <c r="H42" s="255">
        <f>'ADJ DETAIL-INPUT'!H42</f>
        <v>0</v>
      </c>
      <c r="I42" s="255">
        <f>'ADJ DETAIL-INPUT'!I42</f>
        <v>0</v>
      </c>
      <c r="J42" s="255">
        <f>'ADJ DETAIL-INPUT'!J42</f>
        <v>0</v>
      </c>
      <c r="K42" s="255">
        <f>'ADJ DETAIL-INPUT'!K42</f>
        <v>0</v>
      </c>
      <c r="L42" s="255">
        <f>'ADJ DETAIL-INPUT'!L42</f>
        <v>0</v>
      </c>
      <c r="M42" s="255">
        <f>'ADJ DETAIL-INPUT'!M42</f>
        <v>-291</v>
      </c>
      <c r="N42" s="255">
        <f>'ADJ DETAIL-INPUT'!N42</f>
        <v>-64</v>
      </c>
      <c r="O42" s="255">
        <f>'ADJ DETAIL-INPUT'!O42</f>
        <v>0</v>
      </c>
      <c r="P42" s="255">
        <f>'ADJ DETAIL-INPUT'!P42</f>
        <v>-29</v>
      </c>
      <c r="Q42" s="255">
        <f>'ADJ DETAIL-INPUT'!Q42</f>
        <v>0</v>
      </c>
      <c r="R42" s="255">
        <f>'ADJ DETAIL-INPUT'!R42</f>
        <v>0</v>
      </c>
      <c r="S42" s="255">
        <f>'ADJ DETAIL-INPUT'!S42</f>
        <v>6</v>
      </c>
      <c r="T42" s="255">
        <f>'ADJ DETAIL-INPUT'!T42</f>
        <v>-45</v>
      </c>
      <c r="U42" s="255">
        <f>'ADJ DETAIL-INPUT'!U42</f>
        <v>-1400</v>
      </c>
      <c r="V42" s="255">
        <f>'ADJ DETAIL-INPUT'!V42</f>
        <v>1653</v>
      </c>
      <c r="W42" s="255">
        <f>'ADJ DETAIL-INPUT'!W42</f>
        <v>0</v>
      </c>
      <c r="X42" s="255">
        <f>'ADJ DETAIL-INPUT'!X42</f>
        <v>33</v>
      </c>
      <c r="Y42" s="255">
        <f>'ADJ DETAIL-INPUT'!Y42</f>
        <v>0</v>
      </c>
      <c r="Z42" s="255">
        <f>'ADJ DETAIL-INPUT'!Z42</f>
        <v>0</v>
      </c>
      <c r="AA42" s="255">
        <f>'ADJ DETAIL-INPUT'!AA42</f>
        <v>0</v>
      </c>
    </row>
    <row r="43" spans="1:27" s="244" customFormat="1">
      <c r="A43" s="242">
        <f>'ADJ DETAIL-INPUT'!A43</f>
        <v>21</v>
      </c>
      <c r="C43" s="244" t="str">
        <f>'ADJ DETAIL-INPUT'!C43</f>
        <v>Depreciation/Amortization</v>
      </c>
      <c r="E43" s="251">
        <f>'ADJ DETAIL-INPUT'!E43</f>
        <v>38581</v>
      </c>
      <c r="F43" s="255">
        <f>'ADJ DETAIL-INPUT'!F43</f>
        <v>0</v>
      </c>
      <c r="G43" s="255">
        <f>'ADJ DETAIL-INPUT'!G43</f>
        <v>0</v>
      </c>
      <c r="H43" s="255">
        <f>'ADJ DETAIL-INPUT'!H43</f>
        <v>0</v>
      </c>
      <c r="I43" s="255">
        <f>'ADJ DETAIL-INPUT'!I43</f>
        <v>0</v>
      </c>
      <c r="J43" s="255">
        <f>'ADJ DETAIL-INPUT'!J43</f>
        <v>0</v>
      </c>
      <c r="K43" s="255">
        <f>'ADJ DETAIL-INPUT'!K43</f>
        <v>0</v>
      </c>
      <c r="L43" s="255">
        <f>'ADJ DETAIL-INPUT'!L43</f>
        <v>0</v>
      </c>
      <c r="M43" s="255">
        <f>'ADJ DETAIL-INPUT'!M43</f>
        <v>0</v>
      </c>
      <c r="N43" s="255">
        <f>'ADJ DETAIL-INPUT'!N43</f>
        <v>0</v>
      </c>
      <c r="O43" s="255">
        <f>'ADJ DETAIL-INPUT'!O43</f>
        <v>0</v>
      </c>
      <c r="P43" s="255">
        <f>'ADJ DETAIL-INPUT'!P43</f>
        <v>0</v>
      </c>
      <c r="Q43" s="255">
        <f>'ADJ DETAIL-INPUT'!Q43</f>
        <v>0</v>
      </c>
      <c r="R43" s="255">
        <f>'ADJ DETAIL-INPUT'!R43</f>
        <v>0</v>
      </c>
      <c r="S43" s="255">
        <f>'ADJ DETAIL-INPUT'!S43</f>
        <v>0</v>
      </c>
      <c r="T43" s="255">
        <f>'ADJ DETAIL-INPUT'!T43</f>
        <v>0</v>
      </c>
      <c r="U43" s="255">
        <f>'ADJ DETAIL-INPUT'!U43</f>
        <v>0</v>
      </c>
      <c r="V43" s="255">
        <f>'ADJ DETAIL-INPUT'!V43</f>
        <v>0</v>
      </c>
      <c r="W43" s="255">
        <f>'ADJ DETAIL-INPUT'!W43</f>
        <v>0</v>
      </c>
      <c r="X43" s="255">
        <f>'ADJ DETAIL-INPUT'!X43</f>
        <v>0</v>
      </c>
      <c r="Y43" s="255">
        <f>'ADJ DETAIL-INPUT'!Y43</f>
        <v>0</v>
      </c>
      <c r="Z43" s="255">
        <f>'ADJ DETAIL-INPUT'!Z43</f>
        <v>0</v>
      </c>
      <c r="AA43" s="255">
        <f>'ADJ DETAIL-INPUT'!AA43</f>
        <v>0</v>
      </c>
    </row>
    <row r="44" spans="1:27" s="244" customFormat="1">
      <c r="A44" s="242">
        <f>'ADJ DETAIL-INPUT'!A44</f>
        <v>22</v>
      </c>
      <c r="C44" s="244" t="str">
        <f>'ADJ DETAIL-INPUT'!C44</f>
        <v>Regulatory Deferrals/Amortization</v>
      </c>
      <c r="E44" s="251">
        <f>'ADJ DETAIL-INPUT'!E44</f>
        <v>-13138</v>
      </c>
      <c r="F44" s="255">
        <f>'ADJ DETAIL-INPUT'!F44</f>
        <v>0</v>
      </c>
      <c r="G44" s="255">
        <f>'ADJ DETAIL-INPUT'!G44</f>
        <v>0</v>
      </c>
      <c r="H44" s="255">
        <f>'ADJ DETAIL-INPUT'!H44</f>
        <v>0</v>
      </c>
      <c r="I44" s="255">
        <f>'ADJ DETAIL-INPUT'!I44</f>
        <v>0</v>
      </c>
      <c r="J44" s="255">
        <f>'ADJ DETAIL-INPUT'!J44</f>
        <v>0</v>
      </c>
      <c r="K44" s="255">
        <f>'ADJ DETAIL-INPUT'!K44</f>
        <v>0</v>
      </c>
      <c r="L44" s="255">
        <f>'ADJ DETAIL-INPUT'!L44</f>
        <v>0</v>
      </c>
      <c r="M44" s="255">
        <f>'ADJ DETAIL-INPUT'!M44</f>
        <v>0</v>
      </c>
      <c r="N44" s="255">
        <f>'ADJ DETAIL-INPUT'!N44</f>
        <v>0</v>
      </c>
      <c r="O44" s="255">
        <f>'ADJ DETAIL-INPUT'!O44</f>
        <v>0</v>
      </c>
      <c r="P44" s="255">
        <f>'ADJ DETAIL-INPUT'!P44</f>
        <v>0</v>
      </c>
      <c r="Q44" s="255">
        <f>'ADJ DETAIL-INPUT'!Q44</f>
        <v>0</v>
      </c>
      <c r="R44" s="255">
        <f>'ADJ DETAIL-INPUT'!R44</f>
        <v>0</v>
      </c>
      <c r="S44" s="255">
        <f>'ADJ DETAIL-INPUT'!S44</f>
        <v>0</v>
      </c>
      <c r="T44" s="255">
        <f>'ADJ DETAIL-INPUT'!T44</f>
        <v>3474</v>
      </c>
      <c r="U44" s="255">
        <f>'ADJ DETAIL-INPUT'!U44</f>
        <v>0</v>
      </c>
      <c r="V44" s="255">
        <f>'ADJ DETAIL-INPUT'!V44</f>
        <v>0</v>
      </c>
      <c r="W44" s="255">
        <f>'ADJ DETAIL-INPUT'!W44</f>
        <v>0</v>
      </c>
      <c r="X44" s="255">
        <f>'ADJ DETAIL-INPUT'!X44</f>
        <v>0</v>
      </c>
      <c r="Y44" s="255">
        <f>'ADJ DETAIL-INPUT'!Y44</f>
        <v>0</v>
      </c>
      <c r="Z44" s="255">
        <f>'ADJ DETAIL-INPUT'!Z44</f>
        <v>0</v>
      </c>
      <c r="AA44" s="255">
        <f>'ADJ DETAIL-INPUT'!AA44</f>
        <v>0</v>
      </c>
    </row>
    <row r="45" spans="1:27" s="244" customFormat="1">
      <c r="A45" s="266">
        <f>'ADJ DETAIL-INPUT'!A45</f>
        <v>23</v>
      </c>
      <c r="C45" s="244" t="str">
        <f>'ADJ DETAIL-INPUT'!C45</f>
        <v xml:space="preserve">Taxes  </v>
      </c>
      <c r="E45" s="271">
        <f>'ADJ DETAIL-INPUT'!E45</f>
        <v>4687</v>
      </c>
      <c r="F45" s="264">
        <f>'ADJ DETAIL-INPUT'!F45</f>
        <v>0</v>
      </c>
      <c r="G45" s="264">
        <f>'ADJ DETAIL-INPUT'!G45</f>
        <v>0</v>
      </c>
      <c r="H45" s="264">
        <f>'ADJ DETAIL-INPUT'!H45</f>
        <v>0</v>
      </c>
      <c r="I45" s="264">
        <f>'ADJ DETAIL-INPUT'!I45</f>
        <v>0</v>
      </c>
      <c r="J45" s="264">
        <f>'ADJ DETAIL-INPUT'!J45</f>
        <v>0</v>
      </c>
      <c r="K45" s="264">
        <f>'ADJ DETAIL-INPUT'!K45</f>
        <v>0</v>
      </c>
      <c r="L45" s="264">
        <f>'ADJ DETAIL-INPUT'!L45</f>
        <v>0</v>
      </c>
      <c r="M45" s="264">
        <f>'ADJ DETAIL-INPUT'!M45</f>
        <v>0</v>
      </c>
      <c r="N45" s="264">
        <f>'ADJ DETAIL-INPUT'!N45</f>
        <v>0</v>
      </c>
      <c r="O45" s="264">
        <f>'ADJ DETAIL-INPUT'!O45</f>
        <v>0</v>
      </c>
      <c r="P45" s="264">
        <f>'ADJ DETAIL-INPUT'!P45</f>
        <v>0</v>
      </c>
      <c r="Q45" s="264">
        <f>'ADJ DETAIL-INPUT'!Q45</f>
        <v>0</v>
      </c>
      <c r="R45" s="264">
        <f>'ADJ DETAIL-INPUT'!R45</f>
        <v>0</v>
      </c>
      <c r="S45" s="264">
        <f>'ADJ DETAIL-INPUT'!S45</f>
        <v>0</v>
      </c>
      <c r="T45" s="264">
        <f>'ADJ DETAIL-INPUT'!T45</f>
        <v>0</v>
      </c>
      <c r="U45" s="264">
        <f>'ADJ DETAIL-INPUT'!U45</f>
        <v>0</v>
      </c>
      <c r="V45" s="264">
        <f>'ADJ DETAIL-INPUT'!V45</f>
        <v>0</v>
      </c>
      <c r="W45" s="264">
        <f>'ADJ DETAIL-INPUT'!W45</f>
        <v>0</v>
      </c>
      <c r="X45" s="264">
        <f>'ADJ DETAIL-INPUT'!X45</f>
        <v>0</v>
      </c>
      <c r="Y45" s="264">
        <f>'ADJ DETAIL-INPUT'!Y45</f>
        <v>0</v>
      </c>
      <c r="Z45" s="264">
        <f>'ADJ DETAIL-INPUT'!Z45</f>
        <v>0</v>
      </c>
      <c r="AA45" s="264">
        <f>'ADJ DETAIL-INPUT'!AA45</f>
        <v>0</v>
      </c>
    </row>
    <row r="46" spans="1:27" s="244" customFormat="1">
      <c r="A46" s="242">
        <f>'ADJ DETAIL-INPUT'!A46</f>
        <v>24</v>
      </c>
      <c r="B46" s="244" t="str">
        <f>'ADJ DETAIL-INPUT'!B46</f>
        <v xml:space="preserve">Total Admin. &amp; General  </v>
      </c>
      <c r="E46" s="271">
        <f>'ADJ DETAIL-INPUT'!E46</f>
        <v>102770</v>
      </c>
      <c r="F46" s="264">
        <f>'ADJ DETAIL-INPUT'!F46</f>
        <v>0</v>
      </c>
      <c r="G46" s="264">
        <f>'ADJ DETAIL-INPUT'!G46</f>
        <v>0</v>
      </c>
      <c r="H46" s="264">
        <f>'ADJ DETAIL-INPUT'!H46</f>
        <v>0</v>
      </c>
      <c r="I46" s="264">
        <f>'ADJ DETAIL-INPUT'!I46</f>
        <v>0</v>
      </c>
      <c r="J46" s="264">
        <f>'ADJ DETAIL-INPUT'!J46</f>
        <v>0</v>
      </c>
      <c r="K46" s="264">
        <f>'ADJ DETAIL-INPUT'!K46</f>
        <v>0</v>
      </c>
      <c r="L46" s="264">
        <f>'ADJ DETAIL-INPUT'!L46</f>
        <v>0</v>
      </c>
      <c r="M46" s="264">
        <f>'ADJ DETAIL-INPUT'!M46</f>
        <v>-291</v>
      </c>
      <c r="N46" s="264">
        <f>'ADJ DETAIL-INPUT'!N46</f>
        <v>-64</v>
      </c>
      <c r="O46" s="264">
        <f>'ADJ DETAIL-INPUT'!O46</f>
        <v>0</v>
      </c>
      <c r="P46" s="264">
        <f>'ADJ DETAIL-INPUT'!P46</f>
        <v>-29</v>
      </c>
      <c r="Q46" s="264">
        <f>'ADJ DETAIL-INPUT'!Q46</f>
        <v>0</v>
      </c>
      <c r="R46" s="264">
        <f>'ADJ DETAIL-INPUT'!R46</f>
        <v>0</v>
      </c>
      <c r="S46" s="264">
        <f>'ADJ DETAIL-INPUT'!S46</f>
        <v>6</v>
      </c>
      <c r="T46" s="264">
        <f>'ADJ DETAIL-INPUT'!T46</f>
        <v>3429</v>
      </c>
      <c r="U46" s="264">
        <f>'ADJ DETAIL-INPUT'!U46</f>
        <v>-1400</v>
      </c>
      <c r="V46" s="264">
        <f>'ADJ DETAIL-INPUT'!V46</f>
        <v>1653</v>
      </c>
      <c r="W46" s="264">
        <f>'ADJ DETAIL-INPUT'!W46</f>
        <v>0</v>
      </c>
      <c r="X46" s="264">
        <f>'ADJ DETAIL-INPUT'!X46</f>
        <v>33</v>
      </c>
      <c r="Y46" s="264">
        <f>'ADJ DETAIL-INPUT'!Y46</f>
        <v>0</v>
      </c>
      <c r="Z46" s="264">
        <f>'ADJ DETAIL-INPUT'!Z46</f>
        <v>0</v>
      </c>
      <c r="AA46" s="264">
        <f>'ADJ DETAIL-INPUT'!AA46</f>
        <v>0</v>
      </c>
    </row>
    <row r="47" spans="1:27" s="244" customFormat="1">
      <c r="A47" s="242">
        <f>'ADJ DETAIL-INPUT'!A47</f>
        <v>25</v>
      </c>
      <c r="B47" s="244" t="str">
        <f>'ADJ DETAIL-INPUT'!B47</f>
        <v xml:space="preserve">Total Electric Expenses  </v>
      </c>
      <c r="E47" s="271">
        <f>'ADJ DETAIL-INPUT'!E47</f>
        <v>505529</v>
      </c>
      <c r="F47" s="264">
        <f>'ADJ DETAIL-INPUT'!F47</f>
        <v>0</v>
      </c>
      <c r="G47" s="264">
        <f>'ADJ DETAIL-INPUT'!G47</f>
        <v>24</v>
      </c>
      <c r="H47" s="264">
        <f>'ADJ DETAIL-INPUT'!H47</f>
        <v>0</v>
      </c>
      <c r="I47" s="264">
        <f>'ADJ DETAIL-INPUT'!I47</f>
        <v>0</v>
      </c>
      <c r="J47" s="264">
        <f>'ADJ DETAIL-INPUT'!J47</f>
        <v>-18378</v>
      </c>
      <c r="K47" s="264">
        <f>'ADJ DETAIL-INPUT'!K47</f>
        <v>575</v>
      </c>
      <c r="L47" s="264">
        <f>'ADJ DETAIL-INPUT'!L47</f>
        <v>-666</v>
      </c>
      <c r="M47" s="264">
        <f>'ADJ DETAIL-INPUT'!M47</f>
        <v>-291</v>
      </c>
      <c r="N47" s="264">
        <f>'ADJ DETAIL-INPUT'!N47</f>
        <v>-64</v>
      </c>
      <c r="O47" s="264">
        <f>'ADJ DETAIL-INPUT'!O47</f>
        <v>0</v>
      </c>
      <c r="P47" s="264">
        <f>'ADJ DETAIL-INPUT'!P47</f>
        <v>-29</v>
      </c>
      <c r="Q47" s="264">
        <f>'ADJ DETAIL-INPUT'!Q47</f>
        <v>-57</v>
      </c>
      <c r="R47" s="264">
        <f>'ADJ DETAIL-INPUT'!R47</f>
        <v>-84</v>
      </c>
      <c r="S47" s="264">
        <f>'ADJ DETAIL-INPUT'!S47</f>
        <v>136</v>
      </c>
      <c r="T47" s="264">
        <f>'ADJ DETAIL-INPUT'!T47</f>
        <v>-9513</v>
      </c>
      <c r="U47" s="264">
        <f>'ADJ DETAIL-INPUT'!U47</f>
        <v>-1399</v>
      </c>
      <c r="V47" s="264">
        <f>'ADJ DETAIL-INPUT'!V47</f>
        <v>1653</v>
      </c>
      <c r="W47" s="264">
        <f>'ADJ DETAIL-INPUT'!W47</f>
        <v>0</v>
      </c>
      <c r="X47" s="264">
        <f>'ADJ DETAIL-INPUT'!X47</f>
        <v>3903</v>
      </c>
      <c r="Y47" s="264">
        <f>'ADJ DETAIL-INPUT'!Y47</f>
        <v>-6</v>
      </c>
      <c r="Z47" s="264">
        <f>'ADJ DETAIL-INPUT'!Z47</f>
        <v>-950</v>
      </c>
      <c r="AA47" s="264">
        <f>'ADJ DETAIL-INPUT'!AA47</f>
        <v>-23107</v>
      </c>
    </row>
    <row r="48" spans="1:27" s="244" customFormat="1" ht="6.75" customHeight="1">
      <c r="E48" s="247"/>
      <c r="F48" s="255"/>
      <c r="G48" s="255"/>
      <c r="H48" s="255"/>
      <c r="I48" s="255"/>
      <c r="J48" s="255"/>
      <c r="K48" s="255"/>
      <c r="L48" s="255"/>
      <c r="M48" s="255"/>
      <c r="N48" s="255"/>
      <c r="O48" s="255"/>
      <c r="P48" s="255"/>
      <c r="Q48" s="255"/>
      <c r="R48" s="255"/>
      <c r="S48" s="255"/>
      <c r="T48" s="255"/>
      <c r="U48" s="255"/>
      <c r="V48" s="255"/>
      <c r="W48" s="255"/>
      <c r="X48" s="255"/>
      <c r="Y48" s="255"/>
      <c r="Z48" s="255"/>
      <c r="AA48" s="255"/>
    </row>
    <row r="49" spans="1:27" s="244" customFormat="1">
      <c r="A49" s="242">
        <f>'ADJ DETAIL-INPUT'!A49</f>
        <v>26</v>
      </c>
      <c r="B49" s="244" t="str">
        <f>'ADJ DETAIL-INPUT'!B49</f>
        <v xml:space="preserve">OPERATING INCOME BEFORE FIT  </v>
      </c>
      <c r="E49" s="247">
        <f>'ADJ DETAIL-INPUT'!E49</f>
        <v>122444</v>
      </c>
      <c r="F49" s="255">
        <f>'ADJ DETAIL-INPUT'!F49</f>
        <v>0</v>
      </c>
      <c r="G49" s="255">
        <f>'ADJ DETAIL-INPUT'!G49</f>
        <v>-24</v>
      </c>
      <c r="H49" s="255">
        <f>'ADJ DETAIL-INPUT'!H49</f>
        <v>0</v>
      </c>
      <c r="I49" s="255">
        <f>'ADJ DETAIL-INPUT'!I49</f>
        <v>0</v>
      </c>
      <c r="J49" s="255">
        <f>'ADJ DETAIL-INPUT'!J49</f>
        <v>-37</v>
      </c>
      <c r="K49" s="255">
        <f>'ADJ DETAIL-INPUT'!K49</f>
        <v>-575</v>
      </c>
      <c r="L49" s="255">
        <f>'ADJ DETAIL-INPUT'!L49</f>
        <v>666</v>
      </c>
      <c r="M49" s="255">
        <f>'ADJ DETAIL-INPUT'!M49</f>
        <v>291</v>
      </c>
      <c r="N49" s="255">
        <f>'ADJ DETAIL-INPUT'!N49</f>
        <v>64</v>
      </c>
      <c r="O49" s="255">
        <f>'ADJ DETAIL-INPUT'!O49</f>
        <v>0</v>
      </c>
      <c r="P49" s="255">
        <f>'ADJ DETAIL-INPUT'!P49</f>
        <v>29</v>
      </c>
      <c r="Q49" s="255">
        <f>'ADJ DETAIL-INPUT'!Q49</f>
        <v>57</v>
      </c>
      <c r="R49" s="255">
        <f>'ADJ DETAIL-INPUT'!R49</f>
        <v>84</v>
      </c>
      <c r="S49" s="255">
        <f>'ADJ DETAIL-INPUT'!S49</f>
        <v>626</v>
      </c>
      <c r="T49" s="255">
        <f>'ADJ DETAIL-INPUT'!T49</f>
        <v>0</v>
      </c>
      <c r="U49" s="255">
        <f>'ADJ DETAIL-INPUT'!U49</f>
        <v>1399</v>
      </c>
      <c r="V49" s="255">
        <f>'ADJ DETAIL-INPUT'!V49</f>
        <v>-1653</v>
      </c>
      <c r="W49" s="255">
        <f>'ADJ DETAIL-INPUT'!W49</f>
        <v>0</v>
      </c>
      <c r="X49" s="255">
        <f>'ADJ DETAIL-INPUT'!X49</f>
        <v>12869</v>
      </c>
      <c r="Y49" s="255">
        <f>'ADJ DETAIL-INPUT'!Y49</f>
        <v>6</v>
      </c>
      <c r="Z49" s="255">
        <f>'ADJ DETAIL-INPUT'!Z49</f>
        <v>950</v>
      </c>
      <c r="AA49" s="255">
        <f>'ADJ DETAIL-INPUT'!AA49</f>
        <v>-20059</v>
      </c>
    </row>
    <row r="50" spans="1:27" s="244" customFormat="1" ht="6.75" customHeight="1">
      <c r="A50" s="242"/>
      <c r="E50" s="247"/>
      <c r="F50" s="255"/>
      <c r="G50" s="255"/>
      <c r="H50" s="255"/>
      <c r="I50" s="255"/>
      <c r="J50" s="255"/>
      <c r="K50" s="255"/>
      <c r="L50" s="255"/>
      <c r="M50" s="255"/>
      <c r="N50" s="255"/>
      <c r="O50" s="255"/>
      <c r="P50" s="255"/>
      <c r="Q50" s="255"/>
      <c r="R50" s="255"/>
      <c r="S50" s="255"/>
      <c r="T50" s="255"/>
      <c r="U50" s="255"/>
      <c r="V50" s="255"/>
      <c r="W50" s="255"/>
      <c r="X50" s="255"/>
      <c r="Y50" s="255"/>
      <c r="Z50" s="255"/>
      <c r="AA50" s="255"/>
    </row>
    <row r="51" spans="1:27" s="244" customFormat="1">
      <c r="A51" s="246"/>
      <c r="B51" s="244" t="str">
        <f>'ADJ DETAIL-INPUT'!B51</f>
        <v xml:space="preserve">FEDERAL INCOME TAX  </v>
      </c>
      <c r="E51" s="247">
        <f>'ADJ DETAIL-INPUT'!E51</f>
        <v>0</v>
      </c>
      <c r="F51" s="255">
        <f>'ADJ DETAIL-INPUT'!F51</f>
        <v>0</v>
      </c>
      <c r="G51" s="255">
        <f>'ADJ DETAIL-INPUT'!G51</f>
        <v>0</v>
      </c>
      <c r="H51" s="255">
        <f>'ADJ DETAIL-INPUT'!H51</f>
        <v>0</v>
      </c>
      <c r="I51" s="255">
        <f>'ADJ DETAIL-INPUT'!I51</f>
        <v>0</v>
      </c>
      <c r="J51" s="255">
        <f>'ADJ DETAIL-INPUT'!J51</f>
        <v>0</v>
      </c>
      <c r="K51" s="255">
        <f>'ADJ DETAIL-INPUT'!K51</f>
        <v>0</v>
      </c>
      <c r="L51" s="255">
        <f>'ADJ DETAIL-INPUT'!L51</f>
        <v>0</v>
      </c>
      <c r="M51" s="255">
        <f>'ADJ DETAIL-INPUT'!M51</f>
        <v>0</v>
      </c>
      <c r="N51" s="255">
        <f>'ADJ DETAIL-INPUT'!N51</f>
        <v>0</v>
      </c>
      <c r="O51" s="255">
        <f>'ADJ DETAIL-INPUT'!O51</f>
        <v>0</v>
      </c>
      <c r="P51" s="255">
        <f>'ADJ DETAIL-INPUT'!P51</f>
        <v>0</v>
      </c>
      <c r="Q51" s="255">
        <f>'ADJ DETAIL-INPUT'!Q51</f>
        <v>0</v>
      </c>
      <c r="R51" s="255">
        <f>'ADJ DETAIL-INPUT'!R51</f>
        <v>0</v>
      </c>
      <c r="S51" s="255">
        <f>'ADJ DETAIL-INPUT'!S51</f>
        <v>0</v>
      </c>
      <c r="T51" s="255">
        <f>'ADJ DETAIL-INPUT'!T51</f>
        <v>0</v>
      </c>
      <c r="U51" s="255">
        <f>'ADJ DETAIL-INPUT'!U51</f>
        <v>0</v>
      </c>
      <c r="V51" s="255">
        <f>'ADJ DETAIL-INPUT'!V51</f>
        <v>0</v>
      </c>
      <c r="W51" s="255">
        <f>'ADJ DETAIL-INPUT'!W51</f>
        <v>0</v>
      </c>
      <c r="X51" s="255">
        <f>'ADJ DETAIL-INPUT'!X51</f>
        <v>0</v>
      </c>
      <c r="Y51" s="255">
        <f>'ADJ DETAIL-INPUT'!Y51</f>
        <v>0</v>
      </c>
      <c r="Z51" s="255">
        <f>'ADJ DETAIL-INPUT'!Z51</f>
        <v>0</v>
      </c>
      <c r="AA51" s="255">
        <f>'ADJ DETAIL-INPUT'!AA51</f>
        <v>0</v>
      </c>
    </row>
    <row r="52" spans="1:27" s="244" customFormat="1">
      <c r="A52" s="266">
        <f>'ADJ DETAIL-INPUT'!A52</f>
        <v>27</v>
      </c>
      <c r="B52" s="244" t="str">
        <f>'ADJ DETAIL-INPUT'!B52</f>
        <v xml:space="preserve">Current Accrual </v>
      </c>
      <c r="E52" s="251">
        <f>'ADJ DETAIL-INPUT'!E52</f>
        <v>1912</v>
      </c>
      <c r="F52" s="255">
        <f>'ADJ DETAIL-INPUT'!F52</f>
        <v>0</v>
      </c>
      <c r="G52" s="255">
        <f>'ADJ DETAIL-INPUT'!G52</f>
        <v>-5.04</v>
      </c>
      <c r="H52" s="255">
        <f>'ADJ DETAIL-INPUT'!H52</f>
        <v>0</v>
      </c>
      <c r="I52" s="255">
        <f>'ADJ DETAIL-INPUT'!I52</f>
        <v>0</v>
      </c>
      <c r="J52" s="255">
        <f>'ADJ DETAIL-INPUT'!J52</f>
        <v>-7.77</v>
      </c>
      <c r="K52" s="255">
        <f>'ADJ DETAIL-INPUT'!K52</f>
        <v>-120.75</v>
      </c>
      <c r="L52" s="255">
        <f>'ADJ DETAIL-INPUT'!L52</f>
        <v>139.85999999999999</v>
      </c>
      <c r="M52" s="255">
        <f>'ADJ DETAIL-INPUT'!M52</f>
        <v>61.11</v>
      </c>
      <c r="N52" s="255">
        <f>'ADJ DETAIL-INPUT'!N52</f>
        <v>13.44</v>
      </c>
      <c r="O52" s="255">
        <f>'ADJ DETAIL-INPUT'!O52</f>
        <v>0</v>
      </c>
      <c r="P52" s="255">
        <f>'ADJ DETAIL-INPUT'!P52</f>
        <v>6.09</v>
      </c>
      <c r="Q52" s="255">
        <f>'ADJ DETAIL-INPUT'!Q52</f>
        <v>11.969999999999999</v>
      </c>
      <c r="R52" s="255">
        <f>'ADJ DETAIL-INPUT'!R52</f>
        <v>17.64</v>
      </c>
      <c r="S52" s="255">
        <f>'ADJ DETAIL-INPUT'!S52</f>
        <v>131.46</v>
      </c>
      <c r="T52" s="255">
        <f>'ADJ DETAIL-INPUT'!T52</f>
        <v>0</v>
      </c>
      <c r="U52" s="255">
        <f>'ADJ DETAIL-INPUT'!U52</f>
        <v>293.78999999999996</v>
      </c>
      <c r="V52" s="255">
        <f>'ADJ DETAIL-INPUT'!V52</f>
        <v>-347.13</v>
      </c>
      <c r="W52" s="255">
        <f>'ADJ DETAIL-INPUT'!W52</f>
        <v>234</v>
      </c>
      <c r="X52" s="255">
        <f>'ADJ DETAIL-INPUT'!X52</f>
        <v>3366</v>
      </c>
      <c r="Y52" s="255">
        <f>'ADJ DETAIL-INPUT'!Y52</f>
        <v>1.26</v>
      </c>
      <c r="Z52" s="255">
        <f>'ADJ DETAIL-INPUT'!Z52</f>
        <v>199.5</v>
      </c>
      <c r="AA52" s="255">
        <f>'ADJ DETAIL-INPUT'!AA52</f>
        <v>-4212.3899999999994</v>
      </c>
    </row>
    <row r="53" spans="1:27" s="247" customFormat="1">
      <c r="A53" s="242">
        <f>'ADJ DETAIL-INPUT'!A53</f>
        <v>28</v>
      </c>
      <c r="B53" s="247" t="str">
        <f>'ADJ DETAIL-INPUT'!B53</f>
        <v>Debt Interest</v>
      </c>
      <c r="E53" s="251">
        <f>'ADJ DETAIL-INPUT'!E53</f>
        <v>0</v>
      </c>
      <c r="F53" s="256">
        <f>'ADJ DETAIL-INPUT'!F53</f>
        <v>2.2463069999999998</v>
      </c>
      <c r="G53" s="256">
        <f>'ADJ DETAIL-INPUT'!G53</f>
        <v>0</v>
      </c>
      <c r="H53" s="256">
        <f>'ADJ DETAIL-INPUT'!H53</f>
        <v>0</v>
      </c>
      <c r="I53" s="256">
        <f>'ADJ DETAIL-INPUT'!I53</f>
        <v>347.55753899999996</v>
      </c>
      <c r="J53" s="256">
        <f>'ADJ DETAIL-INPUT'!J53</f>
        <v>0</v>
      </c>
      <c r="K53" s="256">
        <f>'ADJ DETAIL-INPUT'!K53</f>
        <v>0</v>
      </c>
      <c r="L53" s="256">
        <f>'ADJ DETAIL-INPUT'!L53</f>
        <v>0</v>
      </c>
      <c r="M53" s="256">
        <f>'ADJ DETAIL-INPUT'!M53</f>
        <v>0</v>
      </c>
      <c r="N53" s="256">
        <f>'ADJ DETAIL-INPUT'!N53</f>
        <v>0</v>
      </c>
      <c r="O53" s="256">
        <f>'ADJ DETAIL-INPUT'!O53</f>
        <v>0</v>
      </c>
      <c r="P53" s="256">
        <f>'ADJ DETAIL-INPUT'!P53</f>
        <v>0</v>
      </c>
      <c r="Q53" s="256">
        <f>'ADJ DETAIL-INPUT'!Q53</f>
        <v>0</v>
      </c>
      <c r="R53" s="256">
        <f>'ADJ DETAIL-INPUT'!R53</f>
        <v>0</v>
      </c>
      <c r="S53" s="256">
        <f>'ADJ DETAIL-INPUT'!S53</f>
        <v>0</v>
      </c>
      <c r="T53" s="256">
        <f>'ADJ DETAIL-INPUT'!T53</f>
        <v>0</v>
      </c>
      <c r="U53" s="256">
        <f>'ADJ DETAIL-INPUT'!U53</f>
        <v>0</v>
      </c>
      <c r="V53" s="256">
        <f>'ADJ DETAIL-INPUT'!V53</f>
        <v>0</v>
      </c>
      <c r="W53" s="256">
        <f>'ADJ DETAIL-INPUT'!W53</f>
        <v>0</v>
      </c>
      <c r="X53" s="256">
        <f>'ADJ DETAIL-INPUT'!X53</f>
        <v>0</v>
      </c>
      <c r="Y53" s="256">
        <f>'ADJ DETAIL-INPUT'!Y53</f>
        <v>0</v>
      </c>
      <c r="Z53" s="256">
        <f>'ADJ DETAIL-INPUT'!Z53</f>
        <v>0</v>
      </c>
      <c r="AA53" s="256">
        <f>'ADJ DETAIL-INPUT'!AA53</f>
        <v>0</v>
      </c>
    </row>
    <row r="54" spans="1:27" s="244" customFormat="1">
      <c r="A54" s="242">
        <f>'ADJ DETAIL-INPUT'!A54</f>
        <v>29</v>
      </c>
      <c r="B54" s="244" t="str">
        <f>'ADJ DETAIL-INPUT'!B54</f>
        <v xml:space="preserve">Deferred Income Taxes  </v>
      </c>
      <c r="E54" s="251">
        <f>'ADJ DETAIL-INPUT'!E54</f>
        <v>7630</v>
      </c>
      <c r="F54" s="255">
        <f>'ADJ DETAIL-INPUT'!F54</f>
        <v>0</v>
      </c>
      <c r="G54" s="255">
        <f>'ADJ DETAIL-INPUT'!G54</f>
        <v>0</v>
      </c>
      <c r="H54" s="255">
        <f>'ADJ DETAIL-INPUT'!H54</f>
        <v>0</v>
      </c>
      <c r="I54" s="255">
        <f>'ADJ DETAIL-INPUT'!I54</f>
        <v>0</v>
      </c>
      <c r="J54" s="255">
        <f>'ADJ DETAIL-INPUT'!J54</f>
        <v>0</v>
      </c>
      <c r="K54" s="255">
        <f>'ADJ DETAIL-INPUT'!K54</f>
        <v>0</v>
      </c>
      <c r="L54" s="255">
        <f>'ADJ DETAIL-INPUT'!L54</f>
        <v>0</v>
      </c>
      <c r="M54" s="255">
        <f>'ADJ DETAIL-INPUT'!M54</f>
        <v>0</v>
      </c>
      <c r="N54" s="255">
        <f>'ADJ DETAIL-INPUT'!N54</f>
        <v>0</v>
      </c>
      <c r="O54" s="255">
        <f>'ADJ DETAIL-INPUT'!O54</f>
        <v>0</v>
      </c>
      <c r="P54" s="255">
        <f>'ADJ DETAIL-INPUT'!P54</f>
        <v>0</v>
      </c>
      <c r="Q54" s="255">
        <f>'ADJ DETAIL-INPUT'!Q54</f>
        <v>0</v>
      </c>
      <c r="R54" s="255">
        <f>'ADJ DETAIL-INPUT'!R54</f>
        <v>0</v>
      </c>
      <c r="S54" s="255">
        <f>'ADJ DETAIL-INPUT'!S54</f>
        <v>0</v>
      </c>
      <c r="T54" s="255">
        <f>'ADJ DETAIL-INPUT'!T54</f>
        <v>0</v>
      </c>
      <c r="U54" s="255">
        <f>'ADJ DETAIL-INPUT'!U54</f>
        <v>0</v>
      </c>
      <c r="V54" s="255">
        <f>'ADJ DETAIL-INPUT'!V54</f>
        <v>0</v>
      </c>
      <c r="W54" s="255">
        <f>'ADJ DETAIL-INPUT'!W54</f>
        <v>0</v>
      </c>
      <c r="X54" s="255">
        <f>'ADJ DETAIL-INPUT'!X54</f>
        <v>-663</v>
      </c>
      <c r="Y54" s="255">
        <f>'ADJ DETAIL-INPUT'!Y54</f>
        <v>0</v>
      </c>
      <c r="Z54" s="255">
        <f>'ADJ DETAIL-INPUT'!Z54</f>
        <v>0</v>
      </c>
      <c r="AA54" s="255">
        <f>'ADJ DETAIL-INPUT'!AA54</f>
        <v>0</v>
      </c>
    </row>
    <row r="55" spans="1:27" s="244" customFormat="1">
      <c r="A55" s="246">
        <f>'ADJ DETAIL-INPUT'!A55</f>
        <v>30</v>
      </c>
      <c r="B55" s="244" t="str">
        <f>'ADJ DETAIL-INPUT'!B55</f>
        <v>Amortized ITC - Noxon</v>
      </c>
      <c r="E55" s="271">
        <f>'ADJ DETAIL-INPUT'!E55</f>
        <v>-318</v>
      </c>
      <c r="F55" s="264">
        <f>'ADJ DETAIL-INPUT'!F55</f>
        <v>0</v>
      </c>
      <c r="G55" s="264">
        <f>'ADJ DETAIL-INPUT'!G55</f>
        <v>0</v>
      </c>
      <c r="H55" s="264">
        <f>'ADJ DETAIL-INPUT'!H55</f>
        <v>0</v>
      </c>
      <c r="I55" s="264">
        <f>'ADJ DETAIL-INPUT'!I55</f>
        <v>0</v>
      </c>
      <c r="J55" s="264">
        <f>'ADJ DETAIL-INPUT'!J55</f>
        <v>0</v>
      </c>
      <c r="K55" s="264">
        <f>'ADJ DETAIL-INPUT'!K55</f>
        <v>0</v>
      </c>
      <c r="L55" s="264">
        <f>'ADJ DETAIL-INPUT'!L55</f>
        <v>0</v>
      </c>
      <c r="M55" s="264">
        <f>'ADJ DETAIL-INPUT'!M55</f>
        <v>0</v>
      </c>
      <c r="N55" s="264">
        <f>'ADJ DETAIL-INPUT'!N55</f>
        <v>0</v>
      </c>
      <c r="O55" s="264">
        <f>'ADJ DETAIL-INPUT'!O55</f>
        <v>0</v>
      </c>
      <c r="P55" s="264">
        <f>'ADJ DETAIL-INPUT'!P55</f>
        <v>0</v>
      </c>
      <c r="Q55" s="264">
        <f>'ADJ DETAIL-INPUT'!Q55</f>
        <v>0</v>
      </c>
      <c r="R55" s="264">
        <f>'ADJ DETAIL-INPUT'!R55</f>
        <v>0</v>
      </c>
      <c r="S55" s="264">
        <f>'ADJ DETAIL-INPUT'!S55</f>
        <v>0</v>
      </c>
      <c r="T55" s="264">
        <f>'ADJ DETAIL-INPUT'!T55</f>
        <v>0</v>
      </c>
      <c r="U55" s="264">
        <f>'ADJ DETAIL-INPUT'!U55</f>
        <v>0</v>
      </c>
      <c r="V55" s="264">
        <f>'ADJ DETAIL-INPUT'!V55</f>
        <v>0</v>
      </c>
      <c r="W55" s="264">
        <f>'ADJ DETAIL-INPUT'!W55</f>
        <v>0</v>
      </c>
      <c r="X55" s="264">
        <f>'ADJ DETAIL-INPUT'!X55</f>
        <v>0</v>
      </c>
      <c r="Y55" s="264">
        <f>'ADJ DETAIL-INPUT'!Y55</f>
        <v>0</v>
      </c>
      <c r="Z55" s="264">
        <f>'ADJ DETAIL-INPUT'!Z55</f>
        <v>0</v>
      </c>
      <c r="AA55" s="264">
        <f>'ADJ DETAIL-INPUT'!AA55</f>
        <v>0</v>
      </c>
    </row>
    <row r="56" spans="1:27" ht="6.75" customHeight="1"/>
    <row r="57" spans="1:27" s="243" customFormat="1" ht="12.75" thickBot="1">
      <c r="A57" s="245">
        <f>'ADJ DETAIL-INPUT'!A57</f>
        <v>31</v>
      </c>
      <c r="B57" s="243" t="str">
        <f>'ADJ DETAIL-INPUT'!B57</f>
        <v xml:space="preserve">NET OPERATING INCOME  </v>
      </c>
      <c r="E57" s="272">
        <f>'ADJ DETAIL-INPUT'!E57</f>
        <v>113220</v>
      </c>
      <c r="F57" s="273">
        <f>'ADJ DETAIL-INPUT'!F57</f>
        <v>-2.2463069999999998</v>
      </c>
      <c r="G57" s="273">
        <f>'ADJ DETAIL-INPUT'!G57</f>
        <v>-18.96</v>
      </c>
      <c r="H57" s="273">
        <f>'ADJ DETAIL-INPUT'!H57</f>
        <v>0</v>
      </c>
      <c r="I57" s="273">
        <f>'ADJ DETAIL-INPUT'!I57</f>
        <v>-347.55753899999996</v>
      </c>
      <c r="J57" s="273">
        <f>'ADJ DETAIL-INPUT'!J57</f>
        <v>-29.23</v>
      </c>
      <c r="K57" s="273">
        <f>'ADJ DETAIL-INPUT'!K57</f>
        <v>-454.25</v>
      </c>
      <c r="L57" s="273">
        <f>'ADJ DETAIL-INPUT'!L57</f>
        <v>526.14</v>
      </c>
      <c r="M57" s="273">
        <f>'ADJ DETAIL-INPUT'!M57</f>
        <v>229.89</v>
      </c>
      <c r="N57" s="273">
        <f>'ADJ DETAIL-INPUT'!N57</f>
        <v>50.56</v>
      </c>
      <c r="O57" s="273">
        <f>'ADJ DETAIL-INPUT'!O57</f>
        <v>0</v>
      </c>
      <c r="P57" s="273">
        <f>'ADJ DETAIL-INPUT'!P57</f>
        <v>22.91</v>
      </c>
      <c r="Q57" s="273">
        <f>'ADJ DETAIL-INPUT'!Q57</f>
        <v>45.03</v>
      </c>
      <c r="R57" s="273">
        <f>'ADJ DETAIL-INPUT'!R57</f>
        <v>66.36</v>
      </c>
      <c r="S57" s="273">
        <f>'ADJ DETAIL-INPUT'!S57</f>
        <v>494.53999999999996</v>
      </c>
      <c r="T57" s="273">
        <f>'ADJ DETAIL-INPUT'!T57</f>
        <v>0</v>
      </c>
      <c r="U57" s="273">
        <f>'ADJ DETAIL-INPUT'!U57</f>
        <v>1105.21</v>
      </c>
      <c r="V57" s="273">
        <f>'ADJ DETAIL-INPUT'!V57</f>
        <v>-1305.8699999999999</v>
      </c>
      <c r="W57" s="273">
        <f>'ADJ DETAIL-INPUT'!W57</f>
        <v>-234</v>
      </c>
      <c r="X57" s="273">
        <f>'ADJ DETAIL-INPUT'!X57</f>
        <v>10166</v>
      </c>
      <c r="Y57" s="273">
        <f>'ADJ DETAIL-INPUT'!Y57</f>
        <v>4.74</v>
      </c>
      <c r="Z57" s="273">
        <f>'ADJ DETAIL-INPUT'!Z57</f>
        <v>750.5</v>
      </c>
      <c r="AA57" s="273">
        <f>'ADJ DETAIL-INPUT'!AA57</f>
        <v>-15846.61</v>
      </c>
    </row>
    <row r="58" spans="1:27" ht="8.25" customHeight="1" thickTop="1">
      <c r="A58" s="245"/>
    </row>
    <row r="59" spans="1:27">
      <c r="A59" s="245"/>
      <c r="B59" s="229" t="str">
        <f>'ADJ DETAIL-INPUT'!B59</f>
        <v xml:space="preserve">RATE BASE  </v>
      </c>
    </row>
    <row r="60" spans="1:27">
      <c r="B60" s="229" t="str">
        <f>'ADJ DETAIL-INPUT'!B60</f>
        <v xml:space="preserve">PLANT IN SERVICE  </v>
      </c>
    </row>
    <row r="61" spans="1:27" s="243" customFormat="1">
      <c r="A61" s="269">
        <f>'ADJ DETAIL-INPUT'!A61</f>
        <v>32</v>
      </c>
      <c r="C61" s="243" t="str">
        <f>'ADJ DETAIL-INPUT'!C61</f>
        <v xml:space="preserve">Intangible  </v>
      </c>
      <c r="E61" s="252">
        <f>'ADJ DETAIL-INPUT'!E61</f>
        <v>216378</v>
      </c>
      <c r="F61" s="243">
        <f>'ADJ DETAIL-INPUT'!F61</f>
        <v>0</v>
      </c>
      <c r="G61" s="243">
        <f>'ADJ DETAIL-INPUT'!G61</f>
        <v>0</v>
      </c>
      <c r="H61" s="243">
        <f>'ADJ DETAIL-INPUT'!H61</f>
        <v>0</v>
      </c>
      <c r="I61" s="243">
        <f>'ADJ DETAIL-INPUT'!I61</f>
        <v>0</v>
      </c>
      <c r="J61" s="243">
        <f>'ADJ DETAIL-INPUT'!J61</f>
        <v>0</v>
      </c>
      <c r="K61" s="243">
        <f>'ADJ DETAIL-INPUT'!K61</f>
        <v>0</v>
      </c>
      <c r="L61" s="243">
        <f>'ADJ DETAIL-INPUT'!L61</f>
        <v>0</v>
      </c>
      <c r="M61" s="243">
        <f>'ADJ DETAIL-INPUT'!M61</f>
        <v>0</v>
      </c>
      <c r="N61" s="243">
        <f>'ADJ DETAIL-INPUT'!N61</f>
        <v>0</v>
      </c>
      <c r="O61" s="243">
        <f>'ADJ DETAIL-INPUT'!O61</f>
        <v>0</v>
      </c>
      <c r="P61" s="243">
        <f>'ADJ DETAIL-INPUT'!P61</f>
        <v>0</v>
      </c>
      <c r="Q61" s="243">
        <f>'ADJ DETAIL-INPUT'!Q61</f>
        <v>0</v>
      </c>
      <c r="R61" s="243">
        <f>'ADJ DETAIL-INPUT'!R61</f>
        <v>0</v>
      </c>
      <c r="S61" s="243">
        <f>'ADJ DETAIL-INPUT'!S61</f>
        <v>0</v>
      </c>
      <c r="T61" s="243">
        <f>'ADJ DETAIL-INPUT'!T61</f>
        <v>0</v>
      </c>
      <c r="U61" s="243">
        <f>'ADJ DETAIL-INPUT'!U61</f>
        <v>0</v>
      </c>
      <c r="V61" s="243">
        <f>'ADJ DETAIL-INPUT'!V61</f>
        <v>0</v>
      </c>
      <c r="W61" s="243">
        <f>'ADJ DETAIL-INPUT'!W61</f>
        <v>0</v>
      </c>
      <c r="X61" s="243">
        <f>'ADJ DETAIL-INPUT'!X61</f>
        <v>0</v>
      </c>
      <c r="Y61" s="243">
        <f>'ADJ DETAIL-INPUT'!Y61</f>
        <v>0</v>
      </c>
      <c r="Z61" s="243">
        <f>'ADJ DETAIL-INPUT'!Z61</f>
        <v>0</v>
      </c>
      <c r="AA61" s="243">
        <f>'ADJ DETAIL-INPUT'!AA61</f>
        <v>0</v>
      </c>
    </row>
    <row r="62" spans="1:27" s="244" customFormat="1">
      <c r="A62" s="245">
        <f>'ADJ DETAIL-INPUT'!A62</f>
        <v>33</v>
      </c>
      <c r="C62" s="244" t="str">
        <f>'ADJ DETAIL-INPUT'!C62</f>
        <v xml:space="preserve">Production  </v>
      </c>
      <c r="E62" s="251">
        <f>'ADJ DETAIL-INPUT'!E62</f>
        <v>937387</v>
      </c>
      <c r="F62" s="255">
        <f>'ADJ DETAIL-INPUT'!F62</f>
        <v>0</v>
      </c>
      <c r="G62" s="255">
        <f>'ADJ DETAIL-INPUT'!G62</f>
        <v>0</v>
      </c>
      <c r="H62" s="255">
        <f>'ADJ DETAIL-INPUT'!H62</f>
        <v>0</v>
      </c>
      <c r="I62" s="255">
        <f>'ADJ DETAIL-INPUT'!I62</f>
        <v>0</v>
      </c>
      <c r="J62" s="255">
        <f>'ADJ DETAIL-INPUT'!J62</f>
        <v>0</v>
      </c>
      <c r="K62" s="255">
        <f>'ADJ DETAIL-INPUT'!K62</f>
        <v>0</v>
      </c>
      <c r="L62" s="255">
        <f>'ADJ DETAIL-INPUT'!L62</f>
        <v>0</v>
      </c>
      <c r="M62" s="255">
        <f>'ADJ DETAIL-INPUT'!M62</f>
        <v>0</v>
      </c>
      <c r="N62" s="255">
        <f>'ADJ DETAIL-INPUT'!N62</f>
        <v>0</v>
      </c>
      <c r="O62" s="255">
        <f>'ADJ DETAIL-INPUT'!O62</f>
        <v>0</v>
      </c>
      <c r="P62" s="255">
        <f>'ADJ DETAIL-INPUT'!P62</f>
        <v>0</v>
      </c>
      <c r="Q62" s="255">
        <f>'ADJ DETAIL-INPUT'!Q62</f>
        <v>0</v>
      </c>
      <c r="R62" s="255">
        <f>'ADJ DETAIL-INPUT'!R62</f>
        <v>0</v>
      </c>
      <c r="S62" s="255">
        <f>'ADJ DETAIL-INPUT'!S62</f>
        <v>0</v>
      </c>
      <c r="T62" s="255">
        <f>'ADJ DETAIL-INPUT'!T62</f>
        <v>0</v>
      </c>
      <c r="U62" s="255">
        <f>'ADJ DETAIL-INPUT'!U62</f>
        <v>0</v>
      </c>
      <c r="V62" s="255">
        <f>'ADJ DETAIL-INPUT'!V62</f>
        <v>0</v>
      </c>
      <c r="W62" s="255">
        <f>'ADJ DETAIL-INPUT'!W62</f>
        <v>0</v>
      </c>
      <c r="X62" s="255">
        <f>'ADJ DETAIL-INPUT'!X62</f>
        <v>0</v>
      </c>
      <c r="Y62" s="255">
        <f>'ADJ DETAIL-INPUT'!Y62</f>
        <v>0</v>
      </c>
      <c r="Z62" s="255">
        <f>'ADJ DETAIL-INPUT'!Z62</f>
        <v>0</v>
      </c>
      <c r="AA62" s="255">
        <f>'ADJ DETAIL-INPUT'!AA62</f>
        <v>0</v>
      </c>
    </row>
    <row r="63" spans="1:27" s="244" customFormat="1">
      <c r="A63" s="245">
        <f>'ADJ DETAIL-INPUT'!A63</f>
        <v>34</v>
      </c>
      <c r="C63" s="244" t="str">
        <f>'ADJ DETAIL-INPUT'!C63</f>
        <v xml:space="preserve">Transmission  </v>
      </c>
      <c r="E63" s="251">
        <f>'ADJ DETAIL-INPUT'!E63</f>
        <v>540754</v>
      </c>
      <c r="F63" s="255">
        <f>'ADJ DETAIL-INPUT'!F63</f>
        <v>0</v>
      </c>
      <c r="G63" s="255">
        <f>'ADJ DETAIL-INPUT'!G63</f>
        <v>0</v>
      </c>
      <c r="H63" s="255">
        <f>'ADJ DETAIL-INPUT'!H63</f>
        <v>0</v>
      </c>
      <c r="I63" s="255">
        <f>'ADJ DETAIL-INPUT'!I63</f>
        <v>0</v>
      </c>
      <c r="J63" s="255">
        <f>'ADJ DETAIL-INPUT'!J63</f>
        <v>0</v>
      </c>
      <c r="K63" s="255">
        <f>'ADJ DETAIL-INPUT'!K63</f>
        <v>0</v>
      </c>
      <c r="L63" s="255">
        <f>'ADJ DETAIL-INPUT'!L63</f>
        <v>0</v>
      </c>
      <c r="M63" s="255">
        <f>'ADJ DETAIL-INPUT'!M63</f>
        <v>0</v>
      </c>
      <c r="N63" s="255">
        <f>'ADJ DETAIL-INPUT'!N63</f>
        <v>0</v>
      </c>
      <c r="O63" s="255">
        <f>'ADJ DETAIL-INPUT'!O63</f>
        <v>0</v>
      </c>
      <c r="P63" s="255">
        <f>'ADJ DETAIL-INPUT'!P63</f>
        <v>0</v>
      </c>
      <c r="Q63" s="255">
        <f>'ADJ DETAIL-INPUT'!Q63</f>
        <v>0</v>
      </c>
      <c r="R63" s="255">
        <f>'ADJ DETAIL-INPUT'!R63</f>
        <v>0</v>
      </c>
      <c r="S63" s="255">
        <f>'ADJ DETAIL-INPUT'!S63</f>
        <v>0</v>
      </c>
      <c r="T63" s="255">
        <f>'ADJ DETAIL-INPUT'!T63</f>
        <v>0</v>
      </c>
      <c r="U63" s="255">
        <f>'ADJ DETAIL-INPUT'!U63</f>
        <v>0</v>
      </c>
      <c r="V63" s="255">
        <f>'ADJ DETAIL-INPUT'!V63</f>
        <v>0</v>
      </c>
      <c r="W63" s="255">
        <f>'ADJ DETAIL-INPUT'!W63</f>
        <v>0</v>
      </c>
      <c r="X63" s="255">
        <f>'ADJ DETAIL-INPUT'!X63</f>
        <v>0</v>
      </c>
      <c r="Y63" s="255">
        <f>'ADJ DETAIL-INPUT'!Y63</f>
        <v>0</v>
      </c>
      <c r="Z63" s="255">
        <f>'ADJ DETAIL-INPUT'!Z63</f>
        <v>0</v>
      </c>
      <c r="AA63" s="255">
        <f>'ADJ DETAIL-INPUT'!AA63</f>
        <v>0</v>
      </c>
    </row>
    <row r="64" spans="1:27" s="244" customFormat="1">
      <c r="A64" s="245">
        <f>'ADJ DETAIL-INPUT'!A64</f>
        <v>35</v>
      </c>
      <c r="C64" s="244" t="str">
        <f>'ADJ DETAIL-INPUT'!C64</f>
        <v xml:space="preserve">Distribution  </v>
      </c>
      <c r="E64" s="251">
        <f>'ADJ DETAIL-INPUT'!E64</f>
        <v>1271558</v>
      </c>
      <c r="F64" s="255">
        <f>'ADJ DETAIL-INPUT'!F64</f>
        <v>0</v>
      </c>
      <c r="G64" s="255">
        <f>'ADJ DETAIL-INPUT'!G64</f>
        <v>0</v>
      </c>
      <c r="H64" s="255">
        <f>'ADJ DETAIL-INPUT'!H64</f>
        <v>0</v>
      </c>
      <c r="I64" s="255">
        <f>'ADJ DETAIL-INPUT'!I64</f>
        <v>-90187</v>
      </c>
      <c r="J64" s="255">
        <f>'ADJ DETAIL-INPUT'!J64</f>
        <v>0</v>
      </c>
      <c r="K64" s="255">
        <f>'ADJ DETAIL-INPUT'!K64</f>
        <v>0</v>
      </c>
      <c r="L64" s="255">
        <f>'ADJ DETAIL-INPUT'!L64</f>
        <v>0</v>
      </c>
      <c r="M64" s="255">
        <f>'ADJ DETAIL-INPUT'!M64</f>
        <v>0</v>
      </c>
      <c r="N64" s="255">
        <f>'ADJ DETAIL-INPUT'!N64</f>
        <v>0</v>
      </c>
      <c r="O64" s="255">
        <f>'ADJ DETAIL-INPUT'!O64</f>
        <v>0</v>
      </c>
      <c r="P64" s="255">
        <f>'ADJ DETAIL-INPUT'!P64</f>
        <v>0</v>
      </c>
      <c r="Q64" s="255">
        <f>'ADJ DETAIL-INPUT'!Q64</f>
        <v>0</v>
      </c>
      <c r="R64" s="255">
        <f>'ADJ DETAIL-INPUT'!R64</f>
        <v>0</v>
      </c>
      <c r="S64" s="255">
        <f>'ADJ DETAIL-INPUT'!S64</f>
        <v>0</v>
      </c>
      <c r="T64" s="255">
        <f>'ADJ DETAIL-INPUT'!T64</f>
        <v>0</v>
      </c>
      <c r="U64" s="255">
        <f>'ADJ DETAIL-INPUT'!U64</f>
        <v>0</v>
      </c>
      <c r="V64" s="255">
        <f>'ADJ DETAIL-INPUT'!V64</f>
        <v>0</v>
      </c>
      <c r="W64" s="255">
        <f>'ADJ DETAIL-INPUT'!W64</f>
        <v>0</v>
      </c>
      <c r="X64" s="255">
        <f>'ADJ DETAIL-INPUT'!X64</f>
        <v>0</v>
      </c>
      <c r="Y64" s="255">
        <f>'ADJ DETAIL-INPUT'!Y64</f>
        <v>0</v>
      </c>
      <c r="Z64" s="255">
        <f>'ADJ DETAIL-INPUT'!Z64</f>
        <v>0</v>
      </c>
      <c r="AA64" s="255">
        <f>'ADJ DETAIL-INPUT'!AA64</f>
        <v>0</v>
      </c>
    </row>
    <row r="65" spans="1:27" s="244" customFormat="1">
      <c r="A65" s="245">
        <f>'ADJ DETAIL-INPUT'!A65</f>
        <v>36</v>
      </c>
      <c r="C65" s="244" t="str">
        <f>'ADJ DETAIL-INPUT'!C65</f>
        <v xml:space="preserve">General  </v>
      </c>
      <c r="E65" s="271">
        <f>'ADJ DETAIL-INPUT'!E65</f>
        <v>287733</v>
      </c>
      <c r="F65" s="264">
        <f>'ADJ DETAIL-INPUT'!F65</f>
        <v>0</v>
      </c>
      <c r="G65" s="264">
        <f>'ADJ DETAIL-INPUT'!G65</f>
        <v>0</v>
      </c>
      <c r="H65" s="264">
        <f>'ADJ DETAIL-INPUT'!H65</f>
        <v>0</v>
      </c>
      <c r="I65" s="264">
        <f>'ADJ DETAIL-INPUT'!I65</f>
        <v>0</v>
      </c>
      <c r="J65" s="264">
        <f>'ADJ DETAIL-INPUT'!J65</f>
        <v>0</v>
      </c>
      <c r="K65" s="264">
        <f>'ADJ DETAIL-INPUT'!K65</f>
        <v>0</v>
      </c>
      <c r="L65" s="264">
        <f>'ADJ DETAIL-INPUT'!L65</f>
        <v>0</v>
      </c>
      <c r="M65" s="264">
        <f>'ADJ DETAIL-INPUT'!M65</f>
        <v>0</v>
      </c>
      <c r="N65" s="264">
        <f>'ADJ DETAIL-INPUT'!N65</f>
        <v>0</v>
      </c>
      <c r="O65" s="264">
        <f>'ADJ DETAIL-INPUT'!O65</f>
        <v>0</v>
      </c>
      <c r="P65" s="264">
        <f>'ADJ DETAIL-INPUT'!P65</f>
        <v>0</v>
      </c>
      <c r="Q65" s="264">
        <f>'ADJ DETAIL-INPUT'!Q65</f>
        <v>0</v>
      </c>
      <c r="R65" s="264">
        <f>'ADJ DETAIL-INPUT'!R65</f>
        <v>0</v>
      </c>
      <c r="S65" s="264">
        <f>'ADJ DETAIL-INPUT'!S65</f>
        <v>0</v>
      </c>
      <c r="T65" s="264">
        <f>'ADJ DETAIL-INPUT'!T65</f>
        <v>0</v>
      </c>
      <c r="U65" s="264">
        <f>'ADJ DETAIL-INPUT'!U65</f>
        <v>0</v>
      </c>
      <c r="V65" s="264">
        <f>'ADJ DETAIL-INPUT'!V65</f>
        <v>0</v>
      </c>
      <c r="W65" s="264">
        <f>'ADJ DETAIL-INPUT'!W65</f>
        <v>0</v>
      </c>
      <c r="X65" s="264">
        <f>'ADJ DETAIL-INPUT'!X65</f>
        <v>0</v>
      </c>
      <c r="Y65" s="264">
        <f>'ADJ DETAIL-INPUT'!Y65</f>
        <v>0</v>
      </c>
      <c r="Z65" s="264">
        <f>'ADJ DETAIL-INPUT'!Z65</f>
        <v>0</v>
      </c>
      <c r="AA65" s="264">
        <f>'ADJ DETAIL-INPUT'!AA65</f>
        <v>0</v>
      </c>
    </row>
    <row r="66" spans="1:27" s="244" customFormat="1">
      <c r="A66" s="245">
        <f>'ADJ DETAIL-INPUT'!A66</f>
        <v>37</v>
      </c>
      <c r="B66" s="244" t="str">
        <f>'ADJ DETAIL-INPUT'!B66</f>
        <v xml:space="preserve">Total Plant in Service  </v>
      </c>
      <c r="E66" s="256">
        <f>'ADJ DETAIL-INPUT'!E66</f>
        <v>3253810</v>
      </c>
      <c r="F66" s="255">
        <f>'ADJ DETAIL-INPUT'!F66</f>
        <v>0</v>
      </c>
      <c r="G66" s="255">
        <f>'ADJ DETAIL-INPUT'!G66</f>
        <v>0</v>
      </c>
      <c r="H66" s="255">
        <f>'ADJ DETAIL-INPUT'!H66</f>
        <v>0</v>
      </c>
      <c r="I66" s="255">
        <f>'ADJ DETAIL-INPUT'!I66</f>
        <v>-90187</v>
      </c>
      <c r="J66" s="255">
        <f>'ADJ DETAIL-INPUT'!J66</f>
        <v>0</v>
      </c>
      <c r="K66" s="255">
        <f>'ADJ DETAIL-INPUT'!K66</f>
        <v>0</v>
      </c>
      <c r="L66" s="255">
        <f>'ADJ DETAIL-INPUT'!L66</f>
        <v>0</v>
      </c>
      <c r="M66" s="255">
        <f>'ADJ DETAIL-INPUT'!M66</f>
        <v>0</v>
      </c>
      <c r="N66" s="255">
        <f>'ADJ DETAIL-INPUT'!N66</f>
        <v>0</v>
      </c>
      <c r="O66" s="255">
        <f>'ADJ DETAIL-INPUT'!O66</f>
        <v>0</v>
      </c>
      <c r="P66" s="255">
        <f>'ADJ DETAIL-INPUT'!P66</f>
        <v>0</v>
      </c>
      <c r="Q66" s="255">
        <f>'ADJ DETAIL-INPUT'!Q66</f>
        <v>0</v>
      </c>
      <c r="R66" s="255">
        <f>'ADJ DETAIL-INPUT'!R66</f>
        <v>0</v>
      </c>
      <c r="S66" s="255">
        <f>'ADJ DETAIL-INPUT'!S66</f>
        <v>0</v>
      </c>
      <c r="T66" s="255">
        <f>'ADJ DETAIL-INPUT'!T66</f>
        <v>0</v>
      </c>
      <c r="U66" s="255">
        <f>'ADJ DETAIL-INPUT'!U66</f>
        <v>0</v>
      </c>
      <c r="V66" s="255">
        <f>'ADJ DETAIL-INPUT'!V66</f>
        <v>0</v>
      </c>
      <c r="W66" s="255">
        <f>'ADJ DETAIL-INPUT'!W66</f>
        <v>0</v>
      </c>
      <c r="X66" s="255">
        <f>'ADJ DETAIL-INPUT'!X66</f>
        <v>0</v>
      </c>
      <c r="Y66" s="255">
        <f>'ADJ DETAIL-INPUT'!Y66</f>
        <v>0</v>
      </c>
      <c r="Z66" s="255">
        <f>'ADJ DETAIL-INPUT'!Z66</f>
        <v>0</v>
      </c>
      <c r="AA66" s="255">
        <f>'ADJ DETAIL-INPUT'!AA66</f>
        <v>0</v>
      </c>
    </row>
    <row r="67" spans="1:27" s="244" customFormat="1">
      <c r="A67" s="245"/>
      <c r="B67" s="244" t="str">
        <f>'ADJ DETAIL-INPUT'!B67</f>
        <v>ACCUMULATED DEPRECIATION/AMORT</v>
      </c>
      <c r="E67" s="256"/>
      <c r="F67" s="255"/>
      <c r="G67" s="255"/>
      <c r="H67" s="255"/>
      <c r="I67" s="255"/>
      <c r="J67" s="255"/>
      <c r="K67" s="255"/>
      <c r="L67" s="255"/>
      <c r="M67" s="255"/>
      <c r="N67" s="255"/>
      <c r="O67" s="255"/>
      <c r="P67" s="255"/>
      <c r="Q67" s="255"/>
      <c r="R67" s="255"/>
      <c r="S67" s="255"/>
      <c r="T67" s="255"/>
      <c r="U67" s="255"/>
      <c r="V67" s="255"/>
      <c r="W67" s="255"/>
      <c r="X67" s="255"/>
      <c r="Y67" s="255"/>
      <c r="Z67" s="255"/>
      <c r="AA67" s="255"/>
    </row>
    <row r="68" spans="1:27" s="244" customFormat="1">
      <c r="A68" s="245">
        <f>'ADJ DETAIL-INPUT'!A68</f>
        <v>38</v>
      </c>
      <c r="C68" s="243" t="str">
        <f>'ADJ DETAIL-INPUT'!C68</f>
        <v xml:space="preserve">Intangible  </v>
      </c>
      <c r="E68" s="251">
        <f>'ADJ DETAIL-INPUT'!E68</f>
        <v>-72611</v>
      </c>
      <c r="F68" s="255">
        <f>'ADJ DETAIL-INPUT'!F68</f>
        <v>0</v>
      </c>
      <c r="G68" s="255">
        <f>'ADJ DETAIL-INPUT'!G68</f>
        <v>0</v>
      </c>
      <c r="H68" s="255">
        <f>'ADJ DETAIL-INPUT'!H68</f>
        <v>0</v>
      </c>
      <c r="I68" s="255">
        <f>'ADJ DETAIL-INPUT'!I68</f>
        <v>0</v>
      </c>
      <c r="J68" s="255">
        <f>'ADJ DETAIL-INPUT'!J68</f>
        <v>0</v>
      </c>
      <c r="K68" s="255">
        <f>'ADJ DETAIL-INPUT'!K68</f>
        <v>0</v>
      </c>
      <c r="L68" s="255">
        <f>'ADJ DETAIL-INPUT'!L68</f>
        <v>0</v>
      </c>
      <c r="M68" s="255">
        <f>'ADJ DETAIL-INPUT'!M68</f>
        <v>0</v>
      </c>
      <c r="N68" s="255">
        <f>'ADJ DETAIL-INPUT'!N68</f>
        <v>0</v>
      </c>
      <c r="O68" s="255">
        <f>'ADJ DETAIL-INPUT'!O68</f>
        <v>0</v>
      </c>
      <c r="P68" s="255">
        <f>'ADJ DETAIL-INPUT'!P68</f>
        <v>0</v>
      </c>
      <c r="Q68" s="255">
        <f>'ADJ DETAIL-INPUT'!Q68</f>
        <v>0</v>
      </c>
      <c r="R68" s="255">
        <f>'ADJ DETAIL-INPUT'!R68</f>
        <v>0</v>
      </c>
      <c r="S68" s="255">
        <f>'ADJ DETAIL-INPUT'!S68</f>
        <v>0</v>
      </c>
      <c r="T68" s="255">
        <f>'ADJ DETAIL-INPUT'!T68</f>
        <v>0</v>
      </c>
      <c r="U68" s="255">
        <f>'ADJ DETAIL-INPUT'!U68</f>
        <v>0</v>
      </c>
      <c r="V68" s="255">
        <f>'ADJ DETAIL-INPUT'!V68</f>
        <v>0</v>
      </c>
      <c r="W68" s="255">
        <f>'ADJ DETAIL-INPUT'!W68</f>
        <v>0</v>
      </c>
      <c r="X68" s="255">
        <f>'ADJ DETAIL-INPUT'!X68</f>
        <v>0</v>
      </c>
      <c r="Y68" s="255">
        <f>'ADJ DETAIL-INPUT'!Y68</f>
        <v>0</v>
      </c>
      <c r="Z68" s="255">
        <f>'ADJ DETAIL-INPUT'!Z68</f>
        <v>0</v>
      </c>
      <c r="AA68" s="255">
        <f>'ADJ DETAIL-INPUT'!AA68</f>
        <v>0</v>
      </c>
    </row>
    <row r="69" spans="1:27" s="244" customFormat="1">
      <c r="A69" s="245">
        <f>'ADJ DETAIL-INPUT'!A69</f>
        <v>39</v>
      </c>
      <c r="C69" s="244" t="str">
        <f>'ADJ DETAIL-INPUT'!C69</f>
        <v xml:space="preserve">Production  </v>
      </c>
      <c r="E69" s="251">
        <f>'ADJ DETAIL-INPUT'!E69</f>
        <v>-402763</v>
      </c>
      <c r="F69" s="255">
        <f>'ADJ DETAIL-INPUT'!F69</f>
        <v>0</v>
      </c>
      <c r="G69" s="255">
        <f>'ADJ DETAIL-INPUT'!G69</f>
        <v>0</v>
      </c>
      <c r="H69" s="255">
        <f>'ADJ DETAIL-INPUT'!H69</f>
        <v>0</v>
      </c>
      <c r="I69" s="255">
        <f>'ADJ DETAIL-INPUT'!I69</f>
        <v>0</v>
      </c>
      <c r="J69" s="255">
        <f>'ADJ DETAIL-INPUT'!J69</f>
        <v>0</v>
      </c>
      <c r="K69" s="255">
        <f>'ADJ DETAIL-INPUT'!K69</f>
        <v>0</v>
      </c>
      <c r="L69" s="255">
        <f>'ADJ DETAIL-INPUT'!L69</f>
        <v>0</v>
      </c>
      <c r="M69" s="255">
        <f>'ADJ DETAIL-INPUT'!M69</f>
        <v>0</v>
      </c>
      <c r="N69" s="255">
        <f>'ADJ DETAIL-INPUT'!N69</f>
        <v>0</v>
      </c>
      <c r="O69" s="255">
        <f>'ADJ DETAIL-INPUT'!O69</f>
        <v>0</v>
      </c>
      <c r="P69" s="255">
        <f>'ADJ DETAIL-INPUT'!P69</f>
        <v>0</v>
      </c>
      <c r="Q69" s="255">
        <f>'ADJ DETAIL-INPUT'!Q69</f>
        <v>0</v>
      </c>
      <c r="R69" s="255">
        <f>'ADJ DETAIL-INPUT'!R69</f>
        <v>0</v>
      </c>
      <c r="S69" s="255">
        <f>'ADJ DETAIL-INPUT'!S69</f>
        <v>0</v>
      </c>
      <c r="T69" s="255">
        <f>'ADJ DETAIL-INPUT'!T69</f>
        <v>0</v>
      </c>
      <c r="U69" s="255">
        <f>'ADJ DETAIL-INPUT'!U69</f>
        <v>0</v>
      </c>
      <c r="V69" s="255">
        <f>'ADJ DETAIL-INPUT'!V69</f>
        <v>0</v>
      </c>
      <c r="W69" s="255">
        <f>'ADJ DETAIL-INPUT'!W69</f>
        <v>0</v>
      </c>
      <c r="X69" s="255">
        <f>'ADJ DETAIL-INPUT'!X69</f>
        <v>0</v>
      </c>
      <c r="Y69" s="255">
        <f>'ADJ DETAIL-INPUT'!Y69</f>
        <v>0</v>
      </c>
      <c r="Z69" s="255">
        <f>'ADJ DETAIL-INPUT'!Z69</f>
        <v>0</v>
      </c>
      <c r="AA69" s="255">
        <f>'ADJ DETAIL-INPUT'!AA69</f>
        <v>0</v>
      </c>
    </row>
    <row r="70" spans="1:27" s="244" customFormat="1">
      <c r="A70" s="245">
        <f>'ADJ DETAIL-INPUT'!A70</f>
        <v>40</v>
      </c>
      <c r="C70" s="244" t="str">
        <f>'ADJ DETAIL-INPUT'!C70</f>
        <v xml:space="preserve">Transmission  </v>
      </c>
      <c r="E70" s="251">
        <f>'ADJ DETAIL-INPUT'!E70</f>
        <v>-153938</v>
      </c>
      <c r="F70" s="255">
        <f>'ADJ DETAIL-INPUT'!F70</f>
        <v>0</v>
      </c>
      <c r="G70" s="255">
        <f>'ADJ DETAIL-INPUT'!G70</f>
        <v>0</v>
      </c>
      <c r="H70" s="255">
        <f>'ADJ DETAIL-INPUT'!H70</f>
        <v>0</v>
      </c>
      <c r="I70" s="255">
        <f>'ADJ DETAIL-INPUT'!I70</f>
        <v>0</v>
      </c>
      <c r="J70" s="255">
        <f>'ADJ DETAIL-INPUT'!J70</f>
        <v>0</v>
      </c>
      <c r="K70" s="255">
        <f>'ADJ DETAIL-INPUT'!K70</f>
        <v>0</v>
      </c>
      <c r="L70" s="255">
        <f>'ADJ DETAIL-INPUT'!L70</f>
        <v>0</v>
      </c>
      <c r="M70" s="255">
        <f>'ADJ DETAIL-INPUT'!M70</f>
        <v>0</v>
      </c>
      <c r="N70" s="255">
        <f>'ADJ DETAIL-INPUT'!N70</f>
        <v>0</v>
      </c>
      <c r="O70" s="255">
        <f>'ADJ DETAIL-INPUT'!O70</f>
        <v>0</v>
      </c>
      <c r="P70" s="255">
        <f>'ADJ DETAIL-INPUT'!P70</f>
        <v>0</v>
      </c>
      <c r="Q70" s="255">
        <f>'ADJ DETAIL-INPUT'!Q70</f>
        <v>0</v>
      </c>
      <c r="R70" s="255">
        <f>'ADJ DETAIL-INPUT'!R70</f>
        <v>0</v>
      </c>
      <c r="S70" s="255">
        <f>'ADJ DETAIL-INPUT'!S70</f>
        <v>0</v>
      </c>
      <c r="T70" s="255">
        <f>'ADJ DETAIL-INPUT'!T70</f>
        <v>0</v>
      </c>
      <c r="U70" s="255">
        <f>'ADJ DETAIL-INPUT'!U70</f>
        <v>0</v>
      </c>
      <c r="V70" s="255">
        <f>'ADJ DETAIL-INPUT'!V70</f>
        <v>0</v>
      </c>
      <c r="W70" s="255">
        <f>'ADJ DETAIL-INPUT'!W70</f>
        <v>0</v>
      </c>
      <c r="X70" s="255">
        <f>'ADJ DETAIL-INPUT'!X70</f>
        <v>0</v>
      </c>
      <c r="Y70" s="255">
        <f>'ADJ DETAIL-INPUT'!Y70</f>
        <v>0</v>
      </c>
      <c r="Z70" s="255">
        <f>'ADJ DETAIL-INPUT'!Z70</f>
        <v>0</v>
      </c>
      <c r="AA70" s="255">
        <f>'ADJ DETAIL-INPUT'!AA70</f>
        <v>0</v>
      </c>
    </row>
    <row r="71" spans="1:27" s="244" customFormat="1">
      <c r="A71" s="245">
        <f>'ADJ DETAIL-INPUT'!A71</f>
        <v>41</v>
      </c>
      <c r="C71" s="244" t="str">
        <f>'ADJ DETAIL-INPUT'!C71</f>
        <v xml:space="preserve">Distribution  </v>
      </c>
      <c r="E71" s="251">
        <f>'ADJ DETAIL-INPUT'!E71</f>
        <v>-366825</v>
      </c>
      <c r="F71" s="255">
        <f>'ADJ DETAIL-INPUT'!F71</f>
        <v>0</v>
      </c>
      <c r="G71" s="255">
        <f>'ADJ DETAIL-INPUT'!G71</f>
        <v>0</v>
      </c>
      <c r="H71" s="255">
        <f>'ADJ DETAIL-INPUT'!H71</f>
        <v>0</v>
      </c>
      <c r="I71" s="255">
        <f>'ADJ DETAIL-INPUT'!I71</f>
        <v>13920</v>
      </c>
      <c r="J71" s="255">
        <f>'ADJ DETAIL-INPUT'!J71</f>
        <v>0</v>
      </c>
      <c r="K71" s="255">
        <f>'ADJ DETAIL-INPUT'!K71</f>
        <v>0</v>
      </c>
      <c r="L71" s="255">
        <f>'ADJ DETAIL-INPUT'!L71</f>
        <v>0</v>
      </c>
      <c r="M71" s="255">
        <f>'ADJ DETAIL-INPUT'!M71</f>
        <v>0</v>
      </c>
      <c r="N71" s="255">
        <f>'ADJ DETAIL-INPUT'!N71</f>
        <v>0</v>
      </c>
      <c r="O71" s="255">
        <f>'ADJ DETAIL-INPUT'!O71</f>
        <v>0</v>
      </c>
      <c r="P71" s="255">
        <f>'ADJ DETAIL-INPUT'!P71</f>
        <v>0</v>
      </c>
      <c r="Q71" s="255">
        <f>'ADJ DETAIL-INPUT'!Q71</f>
        <v>0</v>
      </c>
      <c r="R71" s="255">
        <f>'ADJ DETAIL-INPUT'!R71</f>
        <v>0</v>
      </c>
      <c r="S71" s="255">
        <f>'ADJ DETAIL-INPUT'!S71</f>
        <v>0</v>
      </c>
      <c r="T71" s="255">
        <f>'ADJ DETAIL-INPUT'!T71</f>
        <v>0</v>
      </c>
      <c r="U71" s="255">
        <f>'ADJ DETAIL-INPUT'!U71</f>
        <v>0</v>
      </c>
      <c r="V71" s="255">
        <f>'ADJ DETAIL-INPUT'!V71</f>
        <v>0</v>
      </c>
      <c r="W71" s="255">
        <f>'ADJ DETAIL-INPUT'!W71</f>
        <v>0</v>
      </c>
      <c r="X71" s="255">
        <f>'ADJ DETAIL-INPUT'!X71</f>
        <v>0</v>
      </c>
      <c r="Y71" s="255">
        <f>'ADJ DETAIL-INPUT'!Y71</f>
        <v>0</v>
      </c>
      <c r="Z71" s="255">
        <f>'ADJ DETAIL-INPUT'!Z71</f>
        <v>0</v>
      </c>
      <c r="AA71" s="255">
        <f>'ADJ DETAIL-INPUT'!AA71</f>
        <v>0</v>
      </c>
    </row>
    <row r="72" spans="1:27" s="244" customFormat="1">
      <c r="A72" s="245">
        <f>'ADJ DETAIL-INPUT'!A72</f>
        <v>42</v>
      </c>
      <c r="C72" s="244" t="str">
        <f>'ADJ DETAIL-INPUT'!C72</f>
        <v xml:space="preserve">General  </v>
      </c>
      <c r="E72" s="251">
        <f>'ADJ DETAIL-INPUT'!E72</f>
        <v>-95550</v>
      </c>
      <c r="F72" s="255">
        <f>'ADJ DETAIL-INPUT'!F72</f>
        <v>0</v>
      </c>
      <c r="G72" s="255">
        <f>'ADJ DETAIL-INPUT'!G72</f>
        <v>0</v>
      </c>
      <c r="H72" s="255">
        <f>'ADJ DETAIL-INPUT'!H72</f>
        <v>0</v>
      </c>
      <c r="I72" s="255">
        <f>'ADJ DETAIL-INPUT'!I72</f>
        <v>0</v>
      </c>
      <c r="J72" s="255">
        <f>'ADJ DETAIL-INPUT'!J72</f>
        <v>0</v>
      </c>
      <c r="K72" s="255">
        <f>'ADJ DETAIL-INPUT'!K72</f>
        <v>0</v>
      </c>
      <c r="L72" s="255">
        <f>'ADJ DETAIL-INPUT'!L72</f>
        <v>0</v>
      </c>
      <c r="M72" s="255">
        <f>'ADJ DETAIL-INPUT'!M72</f>
        <v>0</v>
      </c>
      <c r="N72" s="255">
        <f>'ADJ DETAIL-INPUT'!N72</f>
        <v>0</v>
      </c>
      <c r="O72" s="255">
        <f>'ADJ DETAIL-INPUT'!O72</f>
        <v>0</v>
      </c>
      <c r="P72" s="255">
        <f>'ADJ DETAIL-INPUT'!P72</f>
        <v>0</v>
      </c>
      <c r="Q72" s="255">
        <f>'ADJ DETAIL-INPUT'!Q72</f>
        <v>0</v>
      </c>
      <c r="R72" s="255">
        <f>'ADJ DETAIL-INPUT'!R72</f>
        <v>0</v>
      </c>
      <c r="S72" s="255">
        <f>'ADJ DETAIL-INPUT'!S72</f>
        <v>0</v>
      </c>
      <c r="T72" s="255">
        <f>'ADJ DETAIL-INPUT'!T72</f>
        <v>0</v>
      </c>
      <c r="U72" s="255">
        <f>'ADJ DETAIL-INPUT'!U72</f>
        <v>0</v>
      </c>
      <c r="V72" s="255">
        <f>'ADJ DETAIL-INPUT'!V72</f>
        <v>0</v>
      </c>
      <c r="W72" s="255">
        <f>'ADJ DETAIL-INPUT'!W72</f>
        <v>0</v>
      </c>
      <c r="X72" s="255">
        <f>'ADJ DETAIL-INPUT'!X72</f>
        <v>0</v>
      </c>
      <c r="Y72" s="255">
        <f>'ADJ DETAIL-INPUT'!Y72</f>
        <v>0</v>
      </c>
      <c r="Z72" s="255">
        <f>'ADJ DETAIL-INPUT'!Z72</f>
        <v>0</v>
      </c>
      <c r="AA72" s="255">
        <f>'ADJ DETAIL-INPUT'!AA72</f>
        <v>0</v>
      </c>
    </row>
    <row r="73" spans="1:27" s="244" customFormat="1">
      <c r="A73" s="245">
        <f>'ADJ DETAIL-INPUT'!A73</f>
        <v>43</v>
      </c>
      <c r="B73" s="244" t="str">
        <f>'ADJ DETAIL-INPUT'!B73</f>
        <v>Total Accumulated Depreciation</v>
      </c>
      <c r="E73" s="270">
        <f>'ADJ DETAIL-INPUT'!E73</f>
        <v>-1091687</v>
      </c>
      <c r="F73" s="270">
        <f>'ADJ DETAIL-INPUT'!F73</f>
        <v>0</v>
      </c>
      <c r="G73" s="270">
        <f>'ADJ DETAIL-INPUT'!G73</f>
        <v>0</v>
      </c>
      <c r="H73" s="270">
        <f>'ADJ DETAIL-INPUT'!H73</f>
        <v>0</v>
      </c>
      <c r="I73" s="270">
        <f>'ADJ DETAIL-INPUT'!I73</f>
        <v>13920</v>
      </c>
      <c r="J73" s="270">
        <f>'ADJ DETAIL-INPUT'!J73</f>
        <v>0</v>
      </c>
      <c r="K73" s="270">
        <f>'ADJ DETAIL-INPUT'!K73</f>
        <v>0</v>
      </c>
      <c r="L73" s="270">
        <f>'ADJ DETAIL-INPUT'!L73</f>
        <v>0</v>
      </c>
      <c r="M73" s="270">
        <f>'ADJ DETAIL-INPUT'!M73</f>
        <v>0</v>
      </c>
      <c r="N73" s="270">
        <f>'ADJ DETAIL-INPUT'!N73</f>
        <v>0</v>
      </c>
      <c r="O73" s="270">
        <f>'ADJ DETAIL-INPUT'!O73</f>
        <v>0</v>
      </c>
      <c r="P73" s="270">
        <f>'ADJ DETAIL-INPUT'!P73</f>
        <v>0</v>
      </c>
      <c r="Q73" s="270">
        <f>'ADJ DETAIL-INPUT'!Q73</f>
        <v>0</v>
      </c>
      <c r="R73" s="270">
        <f>'ADJ DETAIL-INPUT'!R73</f>
        <v>0</v>
      </c>
      <c r="S73" s="270">
        <f>'ADJ DETAIL-INPUT'!S73</f>
        <v>0</v>
      </c>
      <c r="T73" s="270">
        <f>'ADJ DETAIL-INPUT'!T73</f>
        <v>0</v>
      </c>
      <c r="U73" s="270">
        <f>'ADJ DETAIL-INPUT'!U73</f>
        <v>0</v>
      </c>
      <c r="V73" s="270">
        <f>'ADJ DETAIL-INPUT'!V73</f>
        <v>0</v>
      </c>
      <c r="W73" s="270">
        <f>'ADJ DETAIL-INPUT'!W73</f>
        <v>0</v>
      </c>
      <c r="X73" s="270">
        <f>'ADJ DETAIL-INPUT'!X73</f>
        <v>0</v>
      </c>
      <c r="Y73" s="270">
        <f>'ADJ DETAIL-INPUT'!Y73</f>
        <v>0</v>
      </c>
      <c r="Z73" s="270">
        <f>'ADJ DETAIL-INPUT'!Z73</f>
        <v>0</v>
      </c>
      <c r="AA73" s="270">
        <f>'ADJ DETAIL-INPUT'!AA73</f>
        <v>0</v>
      </c>
    </row>
    <row r="74" spans="1:27" s="244" customFormat="1">
      <c r="A74" s="245">
        <f>'ADJ DETAIL-INPUT'!A74</f>
        <v>44</v>
      </c>
      <c r="B74" s="244" t="str">
        <f>'ADJ DETAIL-INPUT'!B74</f>
        <v xml:space="preserve">NET PLANT </v>
      </c>
      <c r="E74" s="270">
        <f>'ADJ DETAIL-INPUT'!E74</f>
        <v>2162123</v>
      </c>
      <c r="F74" s="270">
        <f>'ADJ DETAIL-INPUT'!F74</f>
        <v>0</v>
      </c>
      <c r="G74" s="270">
        <f>'ADJ DETAIL-INPUT'!G74</f>
        <v>0</v>
      </c>
      <c r="H74" s="270">
        <f>'ADJ DETAIL-INPUT'!H74</f>
        <v>0</v>
      </c>
      <c r="I74" s="270">
        <f>'ADJ DETAIL-INPUT'!I74</f>
        <v>-76267</v>
      </c>
      <c r="J74" s="270">
        <f>'ADJ DETAIL-INPUT'!J74</f>
        <v>0</v>
      </c>
      <c r="K74" s="270">
        <f>'ADJ DETAIL-INPUT'!K74</f>
        <v>0</v>
      </c>
      <c r="L74" s="270">
        <f>'ADJ DETAIL-INPUT'!L74</f>
        <v>0</v>
      </c>
      <c r="M74" s="270">
        <f>'ADJ DETAIL-INPUT'!M74</f>
        <v>0</v>
      </c>
      <c r="N74" s="270">
        <f>'ADJ DETAIL-INPUT'!N74</f>
        <v>0</v>
      </c>
      <c r="O74" s="270">
        <f>'ADJ DETAIL-INPUT'!O74</f>
        <v>0</v>
      </c>
      <c r="P74" s="270">
        <f>'ADJ DETAIL-INPUT'!P74</f>
        <v>0</v>
      </c>
      <c r="Q74" s="270">
        <f>'ADJ DETAIL-INPUT'!Q74</f>
        <v>0</v>
      </c>
      <c r="R74" s="270">
        <f>'ADJ DETAIL-INPUT'!R74</f>
        <v>0</v>
      </c>
      <c r="S74" s="270">
        <f>'ADJ DETAIL-INPUT'!S74</f>
        <v>0</v>
      </c>
      <c r="T74" s="270">
        <f>'ADJ DETAIL-INPUT'!T74</f>
        <v>0</v>
      </c>
      <c r="U74" s="270">
        <f>'ADJ DETAIL-INPUT'!U74</f>
        <v>0</v>
      </c>
      <c r="V74" s="270">
        <f>'ADJ DETAIL-INPUT'!V74</f>
        <v>0</v>
      </c>
      <c r="W74" s="270">
        <f>'ADJ DETAIL-INPUT'!W74</f>
        <v>0</v>
      </c>
      <c r="X74" s="270">
        <f>'ADJ DETAIL-INPUT'!X74</f>
        <v>0</v>
      </c>
      <c r="Y74" s="270">
        <f>'ADJ DETAIL-INPUT'!Y74</f>
        <v>0</v>
      </c>
      <c r="Z74" s="270">
        <f>'ADJ DETAIL-INPUT'!Z74</f>
        <v>0</v>
      </c>
      <c r="AA74" s="270">
        <f>'ADJ DETAIL-INPUT'!AA74</f>
        <v>0</v>
      </c>
    </row>
    <row r="75" spans="1:27" s="244" customFormat="1" ht="6.75" customHeight="1">
      <c r="A75" s="245"/>
      <c r="E75" s="262"/>
      <c r="F75" s="262"/>
      <c r="G75" s="262"/>
      <c r="H75" s="262"/>
      <c r="I75" s="262"/>
      <c r="J75" s="262"/>
      <c r="K75" s="262"/>
      <c r="L75" s="262"/>
      <c r="M75" s="262"/>
      <c r="N75" s="262"/>
      <c r="O75" s="262"/>
      <c r="P75" s="262"/>
      <c r="Q75" s="262"/>
      <c r="R75" s="262"/>
      <c r="S75" s="262"/>
      <c r="T75" s="262"/>
      <c r="U75" s="262"/>
      <c r="V75" s="262"/>
      <c r="W75" s="262"/>
      <c r="X75" s="262"/>
      <c r="Y75" s="262"/>
      <c r="Z75" s="262"/>
      <c r="AA75" s="262"/>
    </row>
    <row r="76" spans="1:27" s="244" customFormat="1">
      <c r="A76" s="246">
        <f>'ADJ DETAIL-INPUT'!A76</f>
        <v>45</v>
      </c>
      <c r="B76" s="244" t="str">
        <f>'ADJ DETAIL-INPUT'!B76</f>
        <v xml:space="preserve">DEFERRED TAXES  </v>
      </c>
      <c r="E76" s="263">
        <f>'ADJ DETAIL-INPUT'!E76</f>
        <v>-428426</v>
      </c>
      <c r="F76" s="264">
        <f>'ADJ DETAIL-INPUT'!F76</f>
        <v>-413</v>
      </c>
      <c r="G76" s="264">
        <f>'ADJ DETAIL-INPUT'!G76</f>
        <v>0</v>
      </c>
      <c r="H76" s="264">
        <f>'ADJ DETAIL-INPUT'!H76</f>
        <v>0</v>
      </c>
      <c r="I76" s="264">
        <f>'ADJ DETAIL-INPUT'!I76</f>
        <v>12366</v>
      </c>
      <c r="J76" s="264">
        <f>'ADJ DETAIL-INPUT'!J76</f>
        <v>0</v>
      </c>
      <c r="K76" s="264">
        <f>'ADJ DETAIL-INPUT'!K76</f>
        <v>0</v>
      </c>
      <c r="L76" s="264">
        <f>'ADJ DETAIL-INPUT'!L76</f>
        <v>0</v>
      </c>
      <c r="M76" s="264">
        <f>'ADJ DETAIL-INPUT'!M76</f>
        <v>0</v>
      </c>
      <c r="N76" s="264">
        <f>'ADJ DETAIL-INPUT'!N76</f>
        <v>0</v>
      </c>
      <c r="O76" s="264">
        <f>'ADJ DETAIL-INPUT'!O76</f>
        <v>0</v>
      </c>
      <c r="P76" s="264">
        <f>'ADJ DETAIL-INPUT'!P76</f>
        <v>0</v>
      </c>
      <c r="Q76" s="264">
        <f>'ADJ DETAIL-INPUT'!Q76</f>
        <v>0</v>
      </c>
      <c r="R76" s="264">
        <f>'ADJ DETAIL-INPUT'!R76</f>
        <v>0</v>
      </c>
      <c r="S76" s="264">
        <f>'ADJ DETAIL-INPUT'!S76</f>
        <v>0</v>
      </c>
      <c r="T76" s="264">
        <f>'ADJ DETAIL-INPUT'!T76</f>
        <v>0</v>
      </c>
      <c r="U76" s="264">
        <f>'ADJ DETAIL-INPUT'!U76</f>
        <v>0</v>
      </c>
      <c r="V76" s="264">
        <f>'ADJ DETAIL-INPUT'!V76</f>
        <v>0</v>
      </c>
      <c r="W76" s="264">
        <f>'ADJ DETAIL-INPUT'!W76</f>
        <v>0</v>
      </c>
      <c r="X76" s="264">
        <f>'ADJ DETAIL-INPUT'!X76</f>
        <v>0</v>
      </c>
      <c r="Y76" s="264">
        <f>'ADJ DETAIL-INPUT'!Y76</f>
        <v>0</v>
      </c>
      <c r="Z76" s="264">
        <f>'ADJ DETAIL-INPUT'!Z76</f>
        <v>0</v>
      </c>
      <c r="AA76" s="264">
        <f>'ADJ DETAIL-INPUT'!AA76</f>
        <v>0</v>
      </c>
    </row>
    <row r="77" spans="1:27" s="244" customFormat="1">
      <c r="A77" s="246">
        <f>'ADJ DETAIL-INPUT'!A77</f>
        <v>46</v>
      </c>
      <c r="C77" s="244" t="str">
        <f>'ADJ DETAIL-INPUT'!C77</f>
        <v>Net Plant After DFIT</v>
      </c>
      <c r="E77" s="262">
        <f>'ADJ DETAIL-INPUT'!E77</f>
        <v>1733697</v>
      </c>
      <c r="F77" s="262">
        <f>'ADJ DETAIL-INPUT'!F77</f>
        <v>-413</v>
      </c>
      <c r="G77" s="262">
        <f>'ADJ DETAIL-INPUT'!G77</f>
        <v>0</v>
      </c>
      <c r="H77" s="262">
        <f>'ADJ DETAIL-INPUT'!H77</f>
        <v>0</v>
      </c>
      <c r="I77" s="262">
        <f>'ADJ DETAIL-INPUT'!I77</f>
        <v>-63901</v>
      </c>
      <c r="J77" s="262">
        <f>'ADJ DETAIL-INPUT'!J77</f>
        <v>0</v>
      </c>
      <c r="K77" s="262">
        <f>'ADJ DETAIL-INPUT'!K77</f>
        <v>0</v>
      </c>
      <c r="L77" s="262">
        <f>'ADJ DETAIL-INPUT'!L77</f>
        <v>0</v>
      </c>
      <c r="M77" s="262">
        <f>'ADJ DETAIL-INPUT'!M77</f>
        <v>0</v>
      </c>
      <c r="N77" s="262">
        <f>'ADJ DETAIL-INPUT'!N77</f>
        <v>0</v>
      </c>
      <c r="O77" s="262">
        <f>'ADJ DETAIL-INPUT'!O77</f>
        <v>0</v>
      </c>
      <c r="P77" s="262">
        <f>'ADJ DETAIL-INPUT'!P77</f>
        <v>0</v>
      </c>
      <c r="Q77" s="262">
        <f>'ADJ DETAIL-INPUT'!Q77</f>
        <v>0</v>
      </c>
      <c r="R77" s="262">
        <f>'ADJ DETAIL-INPUT'!R77</f>
        <v>0</v>
      </c>
      <c r="S77" s="262">
        <f>'ADJ DETAIL-INPUT'!S77</f>
        <v>0</v>
      </c>
      <c r="T77" s="262">
        <f>'ADJ DETAIL-INPUT'!T77</f>
        <v>0</v>
      </c>
      <c r="U77" s="262">
        <f>'ADJ DETAIL-INPUT'!U77</f>
        <v>0</v>
      </c>
      <c r="V77" s="262">
        <f>'ADJ DETAIL-INPUT'!V77</f>
        <v>0</v>
      </c>
      <c r="W77" s="262">
        <f>'ADJ DETAIL-INPUT'!W77</f>
        <v>0</v>
      </c>
      <c r="X77" s="262">
        <f>'ADJ DETAIL-INPUT'!X77</f>
        <v>0</v>
      </c>
      <c r="Y77" s="262">
        <f>'ADJ DETAIL-INPUT'!Y77</f>
        <v>0</v>
      </c>
      <c r="Z77" s="262">
        <f>'ADJ DETAIL-INPUT'!Z77</f>
        <v>0</v>
      </c>
      <c r="AA77" s="262">
        <f>'ADJ DETAIL-INPUT'!AA77</f>
        <v>0</v>
      </c>
    </row>
    <row r="78" spans="1:27" s="244" customFormat="1">
      <c r="A78" s="245">
        <f>'ADJ DETAIL-INPUT'!A78</f>
        <v>47</v>
      </c>
      <c r="B78" s="244" t="str">
        <f>'ADJ DETAIL-INPUT'!B78</f>
        <v>DEFERRED DEBITS AND CREDITS &amp; OTHER</v>
      </c>
      <c r="E78" s="262">
        <f>'ADJ DETAIL-INPUT'!E78</f>
        <v>-4259</v>
      </c>
      <c r="F78" s="255">
        <f>'ADJ DETAIL-INPUT'!F78</f>
        <v>0</v>
      </c>
      <c r="G78" s="255">
        <f>'ADJ DETAIL-INPUT'!G78</f>
        <v>0</v>
      </c>
      <c r="H78" s="255">
        <f>'ADJ DETAIL-INPUT'!H78</f>
        <v>0</v>
      </c>
      <c r="I78" s="255">
        <f>'ADJ DETAIL-INPUT'!I78</f>
        <v>0</v>
      </c>
      <c r="J78" s="255">
        <f>'ADJ DETAIL-INPUT'!J78</f>
        <v>0</v>
      </c>
      <c r="K78" s="255">
        <f>'ADJ DETAIL-INPUT'!K78</f>
        <v>0</v>
      </c>
      <c r="L78" s="255">
        <f>'ADJ DETAIL-INPUT'!L78</f>
        <v>0</v>
      </c>
      <c r="M78" s="255">
        <f>'ADJ DETAIL-INPUT'!M78</f>
        <v>0</v>
      </c>
      <c r="N78" s="255">
        <f>'ADJ DETAIL-INPUT'!N78</f>
        <v>0</v>
      </c>
      <c r="O78" s="255">
        <f>'ADJ DETAIL-INPUT'!O78</f>
        <v>0</v>
      </c>
      <c r="P78" s="255">
        <f>'ADJ DETAIL-INPUT'!P78</f>
        <v>0</v>
      </c>
      <c r="Q78" s="255">
        <f>'ADJ DETAIL-INPUT'!Q78</f>
        <v>0</v>
      </c>
      <c r="R78" s="255">
        <f>'ADJ DETAIL-INPUT'!R78</f>
        <v>0</v>
      </c>
      <c r="S78" s="255">
        <f>'ADJ DETAIL-INPUT'!S78</f>
        <v>0</v>
      </c>
      <c r="T78" s="255">
        <f>'ADJ DETAIL-INPUT'!T78</f>
        <v>0</v>
      </c>
      <c r="U78" s="255">
        <f>'ADJ DETAIL-INPUT'!U78</f>
        <v>0</v>
      </c>
      <c r="V78" s="255">
        <f>'ADJ DETAIL-INPUT'!V78</f>
        <v>0</v>
      </c>
      <c r="W78" s="255">
        <f>'ADJ DETAIL-INPUT'!W78</f>
        <v>0</v>
      </c>
      <c r="X78" s="255">
        <f>'ADJ DETAIL-INPUT'!X78</f>
        <v>0</v>
      </c>
      <c r="Y78" s="255">
        <f>'ADJ DETAIL-INPUT'!Y78</f>
        <v>0</v>
      </c>
      <c r="Z78" s="255">
        <f>'ADJ DETAIL-INPUT'!Z78</f>
        <v>0</v>
      </c>
      <c r="AA78" s="255">
        <f>'ADJ DETAIL-INPUT'!AA78</f>
        <v>0</v>
      </c>
    </row>
    <row r="79" spans="1:27" s="244" customFormat="1">
      <c r="A79" s="245">
        <f>'ADJ DETAIL-INPUT'!A79</f>
        <v>48</v>
      </c>
      <c r="B79" s="244" t="str">
        <f>'ADJ DETAIL-INPUT'!B79</f>
        <v xml:space="preserve">WORKING CAPITAL </v>
      </c>
      <c r="E79" s="262">
        <f>'ADJ DETAIL-INPUT'!E79</f>
        <v>35853</v>
      </c>
      <c r="F79" s="264">
        <f>'ADJ DETAIL-INPUT'!F79</f>
        <v>0</v>
      </c>
      <c r="G79" s="264">
        <f>'ADJ DETAIL-INPUT'!G79</f>
        <v>0</v>
      </c>
      <c r="H79" s="264">
        <f>'ADJ DETAIL-INPUT'!H79</f>
        <v>0</v>
      </c>
      <c r="I79" s="264">
        <f>'ADJ DETAIL-INPUT'!I79</f>
        <v>0</v>
      </c>
      <c r="J79" s="264">
        <f>'ADJ DETAIL-INPUT'!J79</f>
        <v>0</v>
      </c>
      <c r="K79" s="264">
        <f>'ADJ DETAIL-INPUT'!K79</f>
        <v>0</v>
      </c>
      <c r="L79" s="264">
        <f>'ADJ DETAIL-INPUT'!L79</f>
        <v>0</v>
      </c>
      <c r="M79" s="264">
        <f>'ADJ DETAIL-INPUT'!M79</f>
        <v>0</v>
      </c>
      <c r="N79" s="264">
        <f>'ADJ DETAIL-INPUT'!N79</f>
        <v>0</v>
      </c>
      <c r="O79" s="264">
        <f>'ADJ DETAIL-INPUT'!O79</f>
        <v>0</v>
      </c>
      <c r="P79" s="264">
        <f>'ADJ DETAIL-INPUT'!P79</f>
        <v>0</v>
      </c>
      <c r="Q79" s="264">
        <f>'ADJ DETAIL-INPUT'!Q79</f>
        <v>0</v>
      </c>
      <c r="R79" s="264">
        <f>'ADJ DETAIL-INPUT'!R79</f>
        <v>0</v>
      </c>
      <c r="S79" s="264">
        <f>'ADJ DETAIL-INPUT'!S79</f>
        <v>0</v>
      </c>
      <c r="T79" s="264">
        <f>'ADJ DETAIL-INPUT'!T79</f>
        <v>0</v>
      </c>
      <c r="U79" s="264">
        <f>'ADJ DETAIL-INPUT'!U79</f>
        <v>0</v>
      </c>
      <c r="V79" s="264">
        <f>'ADJ DETAIL-INPUT'!V79</f>
        <v>0</v>
      </c>
      <c r="W79" s="264">
        <f>'ADJ DETAIL-INPUT'!W79</f>
        <v>0</v>
      </c>
      <c r="X79" s="264">
        <f>'ADJ DETAIL-INPUT'!X79</f>
        <v>0</v>
      </c>
      <c r="Y79" s="264">
        <f>'ADJ DETAIL-INPUT'!Y79</f>
        <v>0</v>
      </c>
      <c r="Z79" s="264">
        <f>'ADJ DETAIL-INPUT'!Z79</f>
        <v>0</v>
      </c>
      <c r="AA79" s="264">
        <f>'ADJ DETAIL-INPUT'!AA79</f>
        <v>0</v>
      </c>
    </row>
    <row r="80" spans="1:27" s="244" customFormat="1" ht="6.75" customHeight="1">
      <c r="A80" s="246"/>
      <c r="E80" s="270">
        <f>'ADJ DETAIL-INPUT'!E80</f>
        <v>0</v>
      </c>
      <c r="F80" s="255">
        <f>'ADJ DETAIL-INPUT'!F80</f>
        <v>0</v>
      </c>
      <c r="G80" s="255">
        <f>'ADJ DETAIL-INPUT'!G80</f>
        <v>0</v>
      </c>
      <c r="H80" s="255">
        <f>'ADJ DETAIL-INPUT'!H80</f>
        <v>0</v>
      </c>
      <c r="I80" s="255">
        <f>'ADJ DETAIL-INPUT'!I80</f>
        <v>0</v>
      </c>
      <c r="J80" s="255">
        <f>'ADJ DETAIL-INPUT'!J80</f>
        <v>0</v>
      </c>
      <c r="K80" s="255">
        <f>'ADJ DETAIL-INPUT'!K80</f>
        <v>0</v>
      </c>
      <c r="L80" s="255">
        <f>'ADJ DETAIL-INPUT'!L80</f>
        <v>0</v>
      </c>
      <c r="M80" s="255">
        <f>'ADJ DETAIL-INPUT'!M80</f>
        <v>0</v>
      </c>
      <c r="N80" s="255">
        <f>'ADJ DETAIL-INPUT'!N80</f>
        <v>0</v>
      </c>
      <c r="O80" s="255">
        <f>'ADJ DETAIL-INPUT'!O80</f>
        <v>0</v>
      </c>
      <c r="P80" s="255">
        <f>'ADJ DETAIL-INPUT'!P80</f>
        <v>0</v>
      </c>
      <c r="Q80" s="255">
        <f>'ADJ DETAIL-INPUT'!Q80</f>
        <v>0</v>
      </c>
      <c r="R80" s="255">
        <f>'ADJ DETAIL-INPUT'!R80</f>
        <v>0</v>
      </c>
      <c r="S80" s="255">
        <f>'ADJ DETAIL-INPUT'!S80</f>
        <v>0</v>
      </c>
      <c r="T80" s="255">
        <f>'ADJ DETAIL-INPUT'!T80</f>
        <v>0</v>
      </c>
      <c r="U80" s="255">
        <f>'ADJ DETAIL-INPUT'!U80</f>
        <v>0</v>
      </c>
      <c r="V80" s="255">
        <f>'ADJ DETAIL-INPUT'!V80</f>
        <v>0</v>
      </c>
      <c r="W80" s="255">
        <f>'ADJ DETAIL-INPUT'!W80</f>
        <v>0</v>
      </c>
      <c r="X80" s="255">
        <f>'ADJ DETAIL-INPUT'!X80</f>
        <v>0</v>
      </c>
      <c r="Y80" s="255">
        <f>'ADJ DETAIL-INPUT'!Y80</f>
        <v>0</v>
      </c>
      <c r="Z80" s="255">
        <f>'ADJ DETAIL-INPUT'!Z80</f>
        <v>0</v>
      </c>
      <c r="AA80" s="255">
        <f>'ADJ DETAIL-INPUT'!AA80</f>
        <v>0</v>
      </c>
    </row>
    <row r="81" spans="1:27" s="243" customFormat="1" ht="12.75" thickBot="1">
      <c r="A81" s="242">
        <f>'ADJ DETAIL-INPUT'!A81</f>
        <v>49</v>
      </c>
      <c r="B81" s="243" t="str">
        <f>'ADJ DETAIL-INPUT'!B81</f>
        <v xml:space="preserve">TOTAL RATE BASE  </v>
      </c>
      <c r="E81" s="272">
        <f>'ADJ DETAIL-INPUT'!E81</f>
        <v>1765291</v>
      </c>
      <c r="F81" s="272">
        <f>'ADJ DETAIL-INPUT'!F81</f>
        <v>-413</v>
      </c>
      <c r="G81" s="272">
        <f>'ADJ DETAIL-INPUT'!G81</f>
        <v>0</v>
      </c>
      <c r="H81" s="272">
        <f>'ADJ DETAIL-INPUT'!H81</f>
        <v>0</v>
      </c>
      <c r="I81" s="272">
        <f>'ADJ DETAIL-INPUT'!I81</f>
        <v>-63901</v>
      </c>
      <c r="J81" s="272">
        <f>'ADJ DETAIL-INPUT'!J81</f>
        <v>0</v>
      </c>
      <c r="K81" s="272">
        <f>'ADJ DETAIL-INPUT'!K81</f>
        <v>0</v>
      </c>
      <c r="L81" s="272">
        <f>'ADJ DETAIL-INPUT'!L81</f>
        <v>0</v>
      </c>
      <c r="M81" s="272">
        <f>'ADJ DETAIL-INPUT'!M81</f>
        <v>0</v>
      </c>
      <c r="N81" s="272">
        <f>'ADJ DETAIL-INPUT'!N81</f>
        <v>0</v>
      </c>
      <c r="O81" s="272">
        <f>'ADJ DETAIL-INPUT'!O81</f>
        <v>0</v>
      </c>
      <c r="P81" s="272">
        <f>'ADJ DETAIL-INPUT'!P81</f>
        <v>0</v>
      </c>
      <c r="Q81" s="272">
        <f>'ADJ DETAIL-INPUT'!Q81</f>
        <v>0</v>
      </c>
      <c r="R81" s="272">
        <f>'ADJ DETAIL-INPUT'!R81</f>
        <v>0</v>
      </c>
      <c r="S81" s="272">
        <f>'ADJ DETAIL-INPUT'!S81</f>
        <v>0</v>
      </c>
      <c r="T81" s="272">
        <f>'ADJ DETAIL-INPUT'!T81</f>
        <v>0</v>
      </c>
      <c r="U81" s="272">
        <f>'ADJ DETAIL-INPUT'!U81</f>
        <v>0</v>
      </c>
      <c r="V81" s="272">
        <f>'ADJ DETAIL-INPUT'!V81</f>
        <v>0</v>
      </c>
      <c r="W81" s="272">
        <f>'ADJ DETAIL-INPUT'!W81</f>
        <v>0</v>
      </c>
      <c r="X81" s="272">
        <f>'ADJ DETAIL-INPUT'!X81</f>
        <v>0</v>
      </c>
      <c r="Y81" s="272">
        <f>'ADJ DETAIL-INPUT'!Y81</f>
        <v>0</v>
      </c>
      <c r="Z81" s="272">
        <f>'ADJ DETAIL-INPUT'!Z81</f>
        <v>0</v>
      </c>
      <c r="AA81" s="272">
        <f>'ADJ DETAIL-INPUT'!AA81</f>
        <v>0</v>
      </c>
    </row>
    <row r="82" spans="1:27" ht="12.75" thickTop="1">
      <c r="D82" s="248"/>
      <c r="E82" s="255"/>
    </row>
    <row r="83" spans="1:27">
      <c r="E83" s="255"/>
    </row>
  </sheetData>
  <sheetProtection formatCells="0" formatColumns="0" formatRows="0" insertColumns="0" insertRows="0" insertHyperlinks="0" deleteColumns="0" deleteRows="0" sort="0" autoFilter="0" pivotTables="0"/>
  <mergeCells count="1">
    <mergeCell ref="AA3:AA6"/>
  </mergeCells>
  <pageMargins left="1.25" right="0.51" top="0.4" bottom="0.5" header="0.27" footer="0.5"/>
  <pageSetup scale="80" firstPageNumber="4" fitToWidth="3" orientation="portrait" r:id="rId1"/>
  <headerFooter scaleWithDoc="0" alignWithMargins="0"/>
  <colBreaks count="24" manualBreakCount="24">
    <brk id="5" min="1" max="79" man="1"/>
    <brk id="6" min="1" max="79" man="1"/>
    <brk id="7" max="1048575" man="1"/>
    <brk id="8" max="1048575" man="1"/>
    <brk id="9" min="1" max="79" man="1"/>
    <brk id="10" max="1048575" man="1"/>
    <brk id="11" min="1" max="79" man="1"/>
    <brk id="12" min="1" max="79" man="1"/>
    <brk id="13" min="1" max="79" man="1"/>
    <brk id="14" min="1" max="79" man="1"/>
    <brk id="15" min="1" max="79" man="1"/>
    <brk id="16" min="1" max="79" man="1"/>
    <brk id="17" min="1" max="79" man="1"/>
    <brk id="18" min="1" max="79" man="1"/>
    <brk id="19" min="1" max="79" man="1"/>
    <brk id="20" max="1048575" man="1"/>
    <brk id="21" max="1048575" man="1"/>
    <brk id="22" max="1048575" man="1"/>
    <brk id="23" max="1048575" man="1"/>
    <brk id="24" max="1048575" man="1"/>
    <brk id="21" max="1048575" man="1"/>
    <brk id="25" max="1048575" man="1"/>
    <brk id="22" max="1048575" man="1"/>
    <brk id="26"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XFD514"/>
  <sheetViews>
    <sheetView workbookViewId="0"/>
  </sheetViews>
  <sheetFormatPr defaultColWidth="12.42578125" defaultRowHeight="12"/>
  <cols>
    <col min="1" max="1" width="7.85546875" style="111" customWidth="1"/>
    <col min="2" max="2" width="26.140625" style="110" customWidth="1"/>
    <col min="3" max="3" width="12.42578125" style="110" customWidth="1"/>
    <col min="4" max="4" width="5.5703125" style="110" bestFit="1" customWidth="1"/>
    <col min="5" max="5" width="14.5703125" style="110" customWidth="1"/>
    <col min="6" max="8" width="12.42578125" style="110" customWidth="1"/>
    <col min="9" max="9" width="14.5703125" style="110" hidden="1" customWidth="1"/>
    <col min="10" max="11" width="12.42578125" style="110" hidden="1" customWidth="1"/>
    <col min="12" max="16384" width="12.42578125" style="110"/>
  </cols>
  <sheetData>
    <row r="1" spans="1:11">
      <c r="A1" s="137" t="s">
        <v>88</v>
      </c>
      <c r="B1" s="138"/>
      <c r="C1" s="137"/>
    </row>
    <row r="2" spans="1:11">
      <c r="A2" s="137" t="s">
        <v>58</v>
      </c>
      <c r="B2" s="138"/>
      <c r="C2" s="137"/>
      <c r="I2" s="137"/>
      <c r="J2" s="111" t="s">
        <v>111</v>
      </c>
      <c r="K2" s="137"/>
    </row>
    <row r="3" spans="1:11">
      <c r="A3" s="138" t="str">
        <f>'ADJ DETAIL-INPUT'!A4</f>
        <v>TWELVE MONTHS ENDED DECEMBER 31, 2020</v>
      </c>
      <c r="B3" s="138"/>
      <c r="C3" s="137"/>
      <c r="I3" s="137" t="s">
        <v>112</v>
      </c>
      <c r="J3" s="137"/>
      <c r="K3" s="137"/>
    </row>
    <row r="4" spans="1:11">
      <c r="A4" s="137" t="s">
        <v>0</v>
      </c>
      <c r="B4" s="138"/>
      <c r="C4" s="137"/>
      <c r="F4" s="208"/>
      <c r="I4" s="136" t="s">
        <v>61</v>
      </c>
      <c r="J4" s="136"/>
      <c r="K4" s="135"/>
    </row>
    <row r="5" spans="1:11">
      <c r="A5" s="137"/>
      <c r="B5" s="138"/>
      <c r="C5" s="137"/>
      <c r="I5" s="134"/>
      <c r="J5" s="134"/>
      <c r="K5" s="133"/>
    </row>
    <row r="6" spans="1:11">
      <c r="A6" s="137"/>
      <c r="B6" s="138"/>
      <c r="C6" s="137"/>
      <c r="E6" s="137" t="s">
        <v>59</v>
      </c>
      <c r="F6" s="137"/>
      <c r="G6" s="137"/>
      <c r="I6" s="134"/>
      <c r="J6" s="134"/>
      <c r="K6" s="133"/>
    </row>
    <row r="7" spans="1:11">
      <c r="A7" s="137"/>
      <c r="B7" s="138"/>
      <c r="C7" s="137"/>
      <c r="E7" s="137" t="s">
        <v>60</v>
      </c>
      <c r="F7" s="137"/>
      <c r="G7" s="137"/>
      <c r="I7" s="134"/>
      <c r="J7" s="134"/>
      <c r="K7" s="133"/>
    </row>
    <row r="8" spans="1:11">
      <c r="A8" s="137"/>
      <c r="B8" s="138"/>
      <c r="C8" s="137"/>
      <c r="E8" s="136" t="s">
        <v>61</v>
      </c>
      <c r="F8" s="136"/>
      <c r="G8" s="135"/>
      <c r="I8" s="134"/>
      <c r="J8" s="134"/>
      <c r="K8" s="133"/>
    </row>
    <row r="9" spans="1:11">
      <c r="A9" s="111" t="s">
        <v>7</v>
      </c>
    </row>
    <row r="10" spans="1:11" s="111" customFormat="1">
      <c r="A10" s="111" t="s">
        <v>62</v>
      </c>
      <c r="B10" s="132" t="s">
        <v>19</v>
      </c>
      <c r="C10" s="132"/>
      <c r="E10" s="132" t="s">
        <v>63</v>
      </c>
      <c r="F10" s="132" t="s">
        <v>64</v>
      </c>
      <c r="G10" s="132" t="s">
        <v>49</v>
      </c>
      <c r="H10" s="131" t="s">
        <v>65</v>
      </c>
      <c r="I10" s="132" t="s">
        <v>63</v>
      </c>
      <c r="J10" s="132" t="s">
        <v>64</v>
      </c>
      <c r="K10" s="132"/>
    </row>
    <row r="11" spans="1:11" s="111" customFormat="1" ht="5.25" customHeight="1">
      <c r="B11" s="189"/>
      <c r="C11" s="189"/>
      <c r="E11" s="189"/>
      <c r="F11" s="189"/>
      <c r="G11" s="189"/>
      <c r="H11" s="131"/>
      <c r="I11" s="189"/>
      <c r="J11" s="189"/>
      <c r="K11" s="189"/>
    </row>
    <row r="12" spans="1:11" s="111" customFormat="1" ht="5.25" customHeight="1">
      <c r="B12" s="189"/>
      <c r="C12" s="189"/>
      <c r="E12" s="189"/>
      <c r="F12" s="189"/>
      <c r="G12" s="189"/>
      <c r="H12" s="131"/>
      <c r="I12" s="189"/>
      <c r="J12" s="189"/>
      <c r="K12" s="189"/>
    </row>
    <row r="13" spans="1:11">
      <c r="B13" s="113" t="s">
        <v>30</v>
      </c>
    </row>
    <row r="14" spans="1:11" s="117" customFormat="1">
      <c r="A14" s="120">
        <v>1</v>
      </c>
      <c r="B14" s="119" t="s">
        <v>31</v>
      </c>
      <c r="E14" s="125">
        <f>F14+G14</f>
        <v>536595</v>
      </c>
      <c r="F14" s="125">
        <f>SUM(F86:F89)+F91</f>
        <v>536595</v>
      </c>
      <c r="G14" s="125">
        <f>SUM(G86:G90)</f>
        <v>0</v>
      </c>
      <c r="H14" s="117" t="str">
        <f t="shared" ref="H14:H19" si="0">IF(E14=F14+G14," ","ERROR")</f>
        <v xml:space="preserve"> </v>
      </c>
      <c r="I14" s="125" t="e">
        <f>J14+K14</f>
        <v>#REF!</v>
      </c>
      <c r="J14" s="125" t="e">
        <f>#REF!</f>
        <v>#REF!</v>
      </c>
      <c r="K14" s="125"/>
    </row>
    <row r="15" spans="1:11">
      <c r="A15" s="111">
        <v>2</v>
      </c>
      <c r="B15" s="113" t="s">
        <v>32</v>
      </c>
      <c r="E15" s="122">
        <f>F15+G15</f>
        <v>1173</v>
      </c>
      <c r="F15" s="122">
        <f>SUM(F90)</f>
        <v>1173</v>
      </c>
      <c r="G15" s="122">
        <f>SUM(G91)</f>
        <v>0</v>
      </c>
      <c r="H15" s="117" t="str">
        <f t="shared" si="0"/>
        <v xml:space="preserve"> </v>
      </c>
      <c r="I15" s="122" t="e">
        <f>J15+K15</f>
        <v>#REF!</v>
      </c>
      <c r="J15" s="122" t="e">
        <f>#REF!</f>
        <v>#REF!</v>
      </c>
      <c r="K15" s="122"/>
    </row>
    <row r="16" spans="1:11">
      <c r="A16" s="111">
        <v>3</v>
      </c>
      <c r="B16" s="113" t="s">
        <v>66</v>
      </c>
      <c r="E16" s="122">
        <f>F16+G16</f>
        <v>53779</v>
      </c>
      <c r="F16" s="122">
        <f>SUM(F94)</f>
        <v>53779</v>
      </c>
      <c r="G16" s="122">
        <f>SUM(G94)</f>
        <v>0</v>
      </c>
      <c r="H16" s="117" t="str">
        <f t="shared" si="0"/>
        <v xml:space="preserve"> </v>
      </c>
      <c r="I16" s="122" t="e">
        <f>J16+K16</f>
        <v>#REF!</v>
      </c>
      <c r="J16" s="122" t="e">
        <f>#REF!</f>
        <v>#REF!</v>
      </c>
      <c r="K16" s="122"/>
    </row>
    <row r="17" spans="1:11">
      <c r="A17" s="111">
        <v>4</v>
      </c>
      <c r="B17" s="113" t="s">
        <v>67</v>
      </c>
      <c r="E17" s="129">
        <f>E14+E15+E16</f>
        <v>591547</v>
      </c>
      <c r="F17" s="129">
        <f>F14+F15+F16</f>
        <v>591547</v>
      </c>
      <c r="G17" s="129">
        <f>G14+G15+G16</f>
        <v>0</v>
      </c>
      <c r="H17" s="117" t="str">
        <f t="shared" si="0"/>
        <v xml:space="preserve"> </v>
      </c>
      <c r="I17" s="129" t="e">
        <f>I14+I15+I16</f>
        <v>#REF!</v>
      </c>
      <c r="J17" s="129" t="e">
        <f>J14+J15+J16</f>
        <v>#REF!</v>
      </c>
      <c r="K17" s="129"/>
    </row>
    <row r="18" spans="1:11">
      <c r="A18" s="111">
        <v>5</v>
      </c>
      <c r="B18" s="113" t="s">
        <v>34</v>
      </c>
      <c r="E18" s="130">
        <f>F18+G18</f>
        <v>36426</v>
      </c>
      <c r="F18" s="122">
        <f>SUM(F98:F104)+1</f>
        <v>36426</v>
      </c>
      <c r="G18" s="122">
        <f>SUM(G100:G104)</f>
        <v>0</v>
      </c>
      <c r="H18" s="117" t="str">
        <f t="shared" si="0"/>
        <v xml:space="preserve"> </v>
      </c>
      <c r="I18" s="130" t="e">
        <f>J18+K18</f>
        <v>#REF!</v>
      </c>
      <c r="J18" s="122" t="e">
        <f>#REF!</f>
        <v>#REF!</v>
      </c>
      <c r="K18" s="122"/>
    </row>
    <row r="19" spans="1:11">
      <c r="A19" s="111">
        <v>6</v>
      </c>
      <c r="B19" s="113" t="s">
        <v>68</v>
      </c>
      <c r="E19" s="129">
        <f>E17+E18</f>
        <v>627973</v>
      </c>
      <c r="F19" s="129">
        <f>F17+F18</f>
        <v>627973</v>
      </c>
      <c r="G19" s="129">
        <f>G17+G18</f>
        <v>0</v>
      </c>
      <c r="H19" s="117" t="str">
        <f t="shared" si="0"/>
        <v xml:space="preserve"> </v>
      </c>
      <c r="I19" s="129" t="e">
        <f>I17+I18</f>
        <v>#REF!</v>
      </c>
      <c r="J19" s="129" t="e">
        <f>J17+J18</f>
        <v>#REF!</v>
      </c>
      <c r="K19" s="129"/>
    </row>
    <row r="20" spans="1:11">
      <c r="E20" s="124"/>
      <c r="F20" s="124"/>
      <c r="G20" s="124"/>
      <c r="H20" s="117"/>
      <c r="I20" s="124"/>
      <c r="J20" s="124"/>
      <c r="K20" s="124"/>
    </row>
    <row r="21" spans="1:11">
      <c r="B21" s="113" t="s">
        <v>35</v>
      </c>
      <c r="E21" s="124"/>
      <c r="F21" s="124"/>
      <c r="G21" s="124"/>
      <c r="H21" s="117"/>
      <c r="I21" s="124"/>
      <c r="J21" s="124"/>
      <c r="K21" s="124"/>
    </row>
    <row r="22" spans="1:11">
      <c r="B22" s="113" t="s">
        <v>36</v>
      </c>
      <c r="E22" s="124"/>
      <c r="F22" s="124"/>
      <c r="G22" s="124"/>
      <c r="H22" s="117"/>
      <c r="I22" s="124"/>
      <c r="J22" s="124"/>
      <c r="K22" s="124"/>
    </row>
    <row r="23" spans="1:11">
      <c r="A23" s="111">
        <v>7</v>
      </c>
      <c r="B23" s="113" t="s">
        <v>69</v>
      </c>
      <c r="E23" s="122">
        <f>F23+G23</f>
        <v>137213</v>
      </c>
      <c r="F23" s="122">
        <f>SUM(F164-F160+F185)</f>
        <v>137213</v>
      </c>
      <c r="G23" s="122">
        <f>SUM(G164-G160+G185)</f>
        <v>0</v>
      </c>
      <c r="H23" s="117" t="str">
        <f>IF(E23=F23+G23," ","ERROR")</f>
        <v xml:space="preserve"> </v>
      </c>
      <c r="I23" s="122" t="e">
        <f>J23+K23</f>
        <v>#REF!</v>
      </c>
      <c r="J23" s="122" t="e">
        <f>#REF!+#REF!+#REF!+#REF!+#REF!</f>
        <v>#REF!</v>
      </c>
      <c r="K23" s="122"/>
    </row>
    <row r="24" spans="1:11">
      <c r="A24" s="111">
        <v>8</v>
      </c>
      <c r="B24" s="113" t="s">
        <v>70</v>
      </c>
      <c r="E24" s="122">
        <f>F24+G24</f>
        <v>82443</v>
      </c>
      <c r="F24" s="122">
        <f>SUM(F160)</f>
        <v>82443</v>
      </c>
      <c r="G24" s="122">
        <f>SUM(G160)</f>
        <v>0</v>
      </c>
      <c r="H24" s="117" t="str">
        <f>IF(E24=F24+G24," ","ERROR")</f>
        <v xml:space="preserve"> </v>
      </c>
      <c r="I24" s="122" t="e">
        <f>J24+K24</f>
        <v>#REF!</v>
      </c>
      <c r="J24" s="122" t="e">
        <f>#REF!</f>
        <v>#REF!</v>
      </c>
      <c r="K24" s="122"/>
    </row>
    <row r="25" spans="1:11">
      <c r="A25" s="111">
        <v>9</v>
      </c>
      <c r="B25" s="113" t="s">
        <v>493</v>
      </c>
      <c r="E25" s="122">
        <f>F25+G25</f>
        <v>39722</v>
      </c>
      <c r="F25" s="122">
        <f>SUM(F187:F190)</f>
        <v>39722</v>
      </c>
      <c r="G25" s="122">
        <f>SUM(G187:G189)</f>
        <v>0</v>
      </c>
      <c r="H25" s="117" t="str">
        <f>IF(E25=F25+G25," ","ERROR")</f>
        <v xml:space="preserve"> </v>
      </c>
      <c r="I25" s="122" t="e">
        <f>J25+K25</f>
        <v>#REF!</v>
      </c>
      <c r="J25" s="122" t="e">
        <f>#REF!</f>
        <v>#REF!</v>
      </c>
      <c r="K25" s="122"/>
    </row>
    <row r="26" spans="1:11">
      <c r="A26" s="111">
        <v>10</v>
      </c>
      <c r="B26" s="113" t="s">
        <v>615</v>
      </c>
      <c r="E26" s="122">
        <f>F26+G26</f>
        <v>-12110</v>
      </c>
      <c r="F26" s="122">
        <f>SUM(F191:F227)</f>
        <v>-12125</v>
      </c>
      <c r="G26" s="122">
        <f>SUM(G192:G226)</f>
        <v>15</v>
      </c>
      <c r="H26" s="117"/>
      <c r="I26" s="122"/>
      <c r="J26" s="122"/>
      <c r="K26" s="122"/>
    </row>
    <row r="27" spans="1:11">
      <c r="A27" s="111">
        <v>11</v>
      </c>
      <c r="B27" s="113" t="s">
        <v>71</v>
      </c>
      <c r="E27" s="121">
        <f>F27+G27</f>
        <v>16707</v>
      </c>
      <c r="F27" s="122">
        <f>SUM(F228)</f>
        <v>16707</v>
      </c>
      <c r="G27" s="122">
        <f>SUM(G228)</f>
        <v>0</v>
      </c>
      <c r="H27" s="117" t="str">
        <f>IF(E27=F27+G27," ","ERROR")</f>
        <v xml:space="preserve"> </v>
      </c>
      <c r="I27" s="121" t="e">
        <f>J27+K27</f>
        <v>#REF!</v>
      </c>
      <c r="J27" s="122" t="e">
        <f>#REF!</f>
        <v>#REF!</v>
      </c>
      <c r="K27" s="122"/>
    </row>
    <row r="28" spans="1:11">
      <c r="A28" s="111">
        <v>12</v>
      </c>
      <c r="B28" s="113" t="s">
        <v>72</v>
      </c>
      <c r="E28" s="129">
        <f>SUM(E23:E27)</f>
        <v>263975</v>
      </c>
      <c r="F28" s="129">
        <f>SUM(F23:F27)</f>
        <v>263960</v>
      </c>
      <c r="G28" s="129">
        <f>SUM(G23:G27)</f>
        <v>15</v>
      </c>
      <c r="H28" s="117" t="str">
        <f>IF(E28=F28+G28," ","ERROR")</f>
        <v xml:space="preserve"> </v>
      </c>
      <c r="I28" s="122" t="e">
        <f>I23+I24+I25+I27</f>
        <v>#REF!</v>
      </c>
      <c r="J28" s="129" t="e">
        <f>J23+J24+J25+J27</f>
        <v>#REF!</v>
      </c>
      <c r="K28" s="129"/>
    </row>
    <row r="29" spans="1:11">
      <c r="E29" s="122"/>
      <c r="F29" s="124"/>
      <c r="G29" s="124"/>
      <c r="H29" s="117"/>
      <c r="I29" s="122"/>
      <c r="J29" s="124"/>
      <c r="K29" s="124"/>
    </row>
    <row r="30" spans="1:11">
      <c r="B30" s="113" t="s">
        <v>38</v>
      </c>
      <c r="E30" s="122"/>
      <c r="F30" s="124"/>
      <c r="G30" s="124"/>
      <c r="H30" s="117"/>
      <c r="I30" s="122"/>
      <c r="J30" s="124"/>
      <c r="K30" s="124"/>
    </row>
    <row r="31" spans="1:11">
      <c r="A31" s="111">
        <v>13</v>
      </c>
      <c r="B31" s="113" t="s">
        <v>69</v>
      </c>
      <c r="E31" s="122">
        <f>F31+G31</f>
        <v>22661</v>
      </c>
      <c r="F31" s="122">
        <f>SUM(F257)</f>
        <v>22661</v>
      </c>
      <c r="G31" s="122">
        <f>SUM(G257)</f>
        <v>0</v>
      </c>
      <c r="H31" s="117" t="str">
        <f>IF(E31=F31+G31," ","ERROR")</f>
        <v xml:space="preserve"> </v>
      </c>
      <c r="I31" s="122" t="e">
        <f>J31+K31</f>
        <v>#REF!</v>
      </c>
      <c r="J31" s="122" t="e">
        <f>#REF!</f>
        <v>#REF!</v>
      </c>
      <c r="K31" s="122"/>
    </row>
    <row r="32" spans="1:11">
      <c r="A32" s="111">
        <v>14</v>
      </c>
      <c r="B32" s="113" t="s">
        <v>493</v>
      </c>
      <c r="E32" s="122">
        <f>F32+G32</f>
        <v>32978</v>
      </c>
      <c r="F32" s="122">
        <f>SUM(F259:F260)</f>
        <v>32978</v>
      </c>
      <c r="G32" s="122">
        <f>SUM(G259:G260)</f>
        <v>0</v>
      </c>
      <c r="H32" s="117" t="str">
        <f>IF(E32=F32+G32," ","ERROR")</f>
        <v xml:space="preserve"> </v>
      </c>
      <c r="I32" s="122" t="e">
        <f>J32+K32</f>
        <v>#REF!</v>
      </c>
      <c r="J32" s="122" t="e">
        <f>#REF!</f>
        <v>#REF!</v>
      </c>
      <c r="K32" s="122"/>
    </row>
    <row r="33" spans="1:11">
      <c r="B33" s="113" t="s">
        <v>648</v>
      </c>
      <c r="E33" s="122"/>
      <c r="F33" s="122"/>
      <c r="G33" s="122"/>
      <c r="H33" s="117"/>
      <c r="I33" s="122"/>
      <c r="J33" s="122"/>
      <c r="K33" s="122"/>
    </row>
    <row r="34" spans="1:11">
      <c r="A34" s="111">
        <v>15</v>
      </c>
      <c r="B34" s="113" t="s">
        <v>71</v>
      </c>
      <c r="E34" s="121">
        <f>F34+G34</f>
        <v>47026</v>
      </c>
      <c r="F34" s="122">
        <f>SUM(F261)</f>
        <v>47026</v>
      </c>
      <c r="G34" s="122">
        <f>SUM(G261)</f>
        <v>0</v>
      </c>
      <c r="H34" s="117" t="str">
        <f>IF(E34=F34+G34," ","ERROR")</f>
        <v xml:space="preserve"> </v>
      </c>
      <c r="I34" s="121" t="e">
        <f>J34+K34</f>
        <v>#REF!</v>
      </c>
      <c r="J34" s="122" t="e">
        <f>#REF!</f>
        <v>#REF!</v>
      </c>
      <c r="K34" s="122"/>
    </row>
    <row r="35" spans="1:11">
      <c r="A35" s="111">
        <v>16</v>
      </c>
      <c r="B35" s="113" t="s">
        <v>73</v>
      </c>
      <c r="E35" s="122">
        <f>E31+E32+E34</f>
        <v>102665</v>
      </c>
      <c r="F35" s="129">
        <f>F31+F32+F34</f>
        <v>102665</v>
      </c>
      <c r="G35" s="129">
        <f>G31+G32+G34</f>
        <v>0</v>
      </c>
      <c r="H35" s="117" t="str">
        <f>IF(E35=F35+G35," ","ERROR")</f>
        <v xml:space="preserve"> </v>
      </c>
      <c r="I35" s="122" t="e">
        <f>I31+I32+I34</f>
        <v>#REF!</v>
      </c>
      <c r="J35" s="129" t="e">
        <f>J31+J32+J34</f>
        <v>#REF!</v>
      </c>
      <c r="K35" s="129"/>
    </row>
    <row r="36" spans="1:11">
      <c r="E36" s="124"/>
      <c r="F36" s="124"/>
      <c r="G36" s="124"/>
      <c r="H36" s="117"/>
      <c r="I36" s="124"/>
      <c r="J36" s="124"/>
      <c r="K36" s="124"/>
    </row>
    <row r="37" spans="1:11">
      <c r="A37" s="111">
        <v>17</v>
      </c>
      <c r="B37" s="113" t="s">
        <v>39</v>
      </c>
      <c r="E37" s="122">
        <f>F37+G37</f>
        <v>11909</v>
      </c>
      <c r="F37" s="122">
        <f>SUM(F272)</f>
        <v>11909</v>
      </c>
      <c r="G37" s="122">
        <f>SUM(G272)</f>
        <v>0</v>
      </c>
      <c r="H37" s="117" t="str">
        <f>IF(E37=F37+G37," ","ERROR")</f>
        <v xml:space="preserve"> </v>
      </c>
      <c r="I37" s="122" t="e">
        <f>J37+K37</f>
        <v>#REF!</v>
      </c>
      <c r="J37" s="122" t="e">
        <f>#REF!</f>
        <v>#REF!</v>
      </c>
      <c r="K37" s="122"/>
    </row>
    <row r="38" spans="1:11">
      <c r="A38" s="111">
        <v>18</v>
      </c>
      <c r="B38" s="113" t="s">
        <v>40</v>
      </c>
      <c r="E38" s="122">
        <f>F38+G38</f>
        <v>24225</v>
      </c>
      <c r="F38" s="122">
        <f>SUM(F278)</f>
        <v>24225</v>
      </c>
      <c r="G38" s="122">
        <f>SUM(G278)</f>
        <v>0</v>
      </c>
      <c r="H38" s="117" t="str">
        <f>IF(E38=F38+G38," ","ERROR")</f>
        <v xml:space="preserve"> </v>
      </c>
      <c r="I38" s="122" t="e">
        <f>J38+K38</f>
        <v>#REF!</v>
      </c>
      <c r="J38" s="122" t="e">
        <f>#REF!</f>
        <v>#REF!</v>
      </c>
      <c r="K38" s="122"/>
    </row>
    <row r="39" spans="1:11">
      <c r="A39" s="111">
        <v>19</v>
      </c>
      <c r="B39" s="113" t="s">
        <v>41</v>
      </c>
      <c r="E39" s="122">
        <f>F39+G39</f>
        <v>0</v>
      </c>
      <c r="F39" s="122">
        <f>SUM(F284)</f>
        <v>0</v>
      </c>
      <c r="G39" s="122">
        <f>SUM(G284)</f>
        <v>0</v>
      </c>
      <c r="H39" s="117" t="str">
        <f>IF(E39=F39+G39," ","ERROR")</f>
        <v xml:space="preserve"> </v>
      </c>
      <c r="I39" s="122" t="e">
        <f>J39+K39</f>
        <v>#REF!</v>
      </c>
      <c r="J39" s="122" t="e">
        <f>#REF!</f>
        <v>#REF!</v>
      </c>
      <c r="K39" s="122"/>
    </row>
    <row r="40" spans="1:11">
      <c r="E40" s="124"/>
      <c r="F40" s="124"/>
      <c r="G40" s="124"/>
      <c r="H40" s="117"/>
      <c r="I40" s="124"/>
      <c r="J40" s="124"/>
      <c r="K40" s="124"/>
    </row>
    <row r="41" spans="1:11">
      <c r="B41" s="113" t="s">
        <v>42</v>
      </c>
      <c r="E41" s="124"/>
      <c r="F41" s="124"/>
      <c r="G41" s="124"/>
      <c r="H41" s="117"/>
      <c r="I41" s="124"/>
      <c r="J41" s="124"/>
      <c r="K41" s="124"/>
    </row>
    <row r="42" spans="1:11">
      <c r="A42" s="111">
        <v>20</v>
      </c>
      <c r="B42" s="113" t="s">
        <v>69</v>
      </c>
      <c r="E42" s="122">
        <f>F42+G42</f>
        <v>72640</v>
      </c>
      <c r="F42" s="122">
        <f>SUM(F299)</f>
        <v>72640</v>
      </c>
      <c r="G42" s="122">
        <f>SUM(G299)</f>
        <v>0</v>
      </c>
      <c r="H42" s="117" t="str">
        <f>IF(E42=F42+G42," ","ERROR")</f>
        <v xml:space="preserve"> </v>
      </c>
      <c r="I42" s="122" t="e">
        <f>J42+K42</f>
        <v>#REF!</v>
      </c>
      <c r="J42" s="122" t="e">
        <f>#REF!</f>
        <v>#REF!</v>
      </c>
      <c r="K42" s="122"/>
    </row>
    <row r="43" spans="1:11">
      <c r="A43" s="111">
        <v>21</v>
      </c>
      <c r="B43" s="113" t="s">
        <v>493</v>
      </c>
      <c r="E43" s="122">
        <f>F43+G43</f>
        <v>38581</v>
      </c>
      <c r="F43" s="122">
        <f>SUM(F301:F304)-1</f>
        <v>38581</v>
      </c>
      <c r="G43" s="122">
        <f>SUM(G320)</f>
        <v>0</v>
      </c>
      <c r="H43" s="117" t="str">
        <f>IF(E43=F43+G43," ","ERROR")</f>
        <v xml:space="preserve"> </v>
      </c>
      <c r="I43" s="122" t="e">
        <f>J43+K43</f>
        <v>#REF!</v>
      </c>
      <c r="J43" s="122" t="e">
        <f>#REF!</f>
        <v>#REF!</v>
      </c>
      <c r="K43" s="122"/>
    </row>
    <row r="44" spans="1:11">
      <c r="A44" s="111">
        <v>22</v>
      </c>
      <c r="B44" s="113" t="s">
        <v>615</v>
      </c>
      <c r="E44" s="122">
        <f>F44+G44</f>
        <v>-13138</v>
      </c>
      <c r="F44" s="122">
        <f>F305+F306+F307+F309+F310+F312+F313+F317+F308+F311+F314+F316+F318</f>
        <v>-13138</v>
      </c>
      <c r="G44" s="122">
        <f>G305+G306+G307+G309+G310+G312+G313+G317</f>
        <v>0</v>
      </c>
      <c r="H44" s="117"/>
      <c r="I44" s="122"/>
      <c r="J44" s="122"/>
      <c r="K44" s="122"/>
    </row>
    <row r="45" spans="1:11">
      <c r="A45" s="111">
        <v>23</v>
      </c>
      <c r="B45" s="113" t="s">
        <v>71</v>
      </c>
      <c r="E45" s="122">
        <f>F45+G45</f>
        <v>4687</v>
      </c>
      <c r="F45" s="122">
        <f>F319</f>
        <v>4687</v>
      </c>
      <c r="G45" s="122">
        <v>0</v>
      </c>
      <c r="H45" s="117" t="str">
        <f>IF(E45=F45+G45," ","ERROR")</f>
        <v xml:space="preserve"> </v>
      </c>
      <c r="I45" s="122" t="e">
        <f>J45+K45</f>
        <v>#REF!</v>
      </c>
      <c r="J45" s="122" t="e">
        <f>#REF!</f>
        <v>#REF!</v>
      </c>
      <c r="K45" s="122"/>
    </row>
    <row r="46" spans="1:11">
      <c r="A46" s="111">
        <v>24</v>
      </c>
      <c r="B46" s="113" t="s">
        <v>74</v>
      </c>
      <c r="E46" s="128">
        <f>E42+E43+E44+E45</f>
        <v>102770</v>
      </c>
      <c r="F46" s="128">
        <f>F42+F43+F44+F45</f>
        <v>102770</v>
      </c>
      <c r="G46" s="128">
        <f>G42+G43+G44+G45</f>
        <v>0</v>
      </c>
      <c r="H46" s="117" t="str">
        <f>IF(E46=F46+G46," ","ERROR")</f>
        <v xml:space="preserve"> </v>
      </c>
      <c r="I46" s="128" t="e">
        <f>I42+I43+I45</f>
        <v>#REF!</v>
      </c>
      <c r="J46" s="128" t="e">
        <f>J42+J43+J45</f>
        <v>#REF!</v>
      </c>
      <c r="K46" s="128"/>
    </row>
    <row r="47" spans="1:11" ht="18.75" customHeight="1">
      <c r="A47" s="111">
        <v>25</v>
      </c>
      <c r="B47" s="113" t="s">
        <v>43</v>
      </c>
      <c r="E47" s="127">
        <f>E28+E35+E37+E38+E39+E46</f>
        <v>505544</v>
      </c>
      <c r="F47" s="127">
        <f>F28+F35+F37+F38+F39+F46</f>
        <v>505529</v>
      </c>
      <c r="G47" s="127">
        <f>G28+G35+G37+G38+G39+G46</f>
        <v>15</v>
      </c>
      <c r="H47" s="117" t="str">
        <f>IF(E47=F47+G47," ","ERROR")</f>
        <v xml:space="preserve"> </v>
      </c>
      <c r="I47" s="127" t="e">
        <f>I28+I35+I37+I38+I39+I46</f>
        <v>#REF!</v>
      </c>
      <c r="J47" s="127" t="e">
        <f>J28+J35+J37+J38+J39+J46</f>
        <v>#REF!</v>
      </c>
      <c r="K47" s="127"/>
    </row>
    <row r="48" spans="1:11">
      <c r="E48" s="124"/>
      <c r="F48" s="124"/>
      <c r="G48" s="124"/>
      <c r="H48" s="117"/>
      <c r="I48" s="124"/>
      <c r="J48" s="124"/>
      <c r="K48" s="124"/>
    </row>
    <row r="49" spans="1:11">
      <c r="A49" s="163">
        <v>26</v>
      </c>
      <c r="B49" s="113" t="s">
        <v>75</v>
      </c>
      <c r="E49" s="124">
        <f>E19-E47</f>
        <v>122429</v>
      </c>
      <c r="F49" s="124">
        <f>F19-F47</f>
        <v>122444</v>
      </c>
      <c r="G49" s="124">
        <f>G19-G47</f>
        <v>-15</v>
      </c>
      <c r="H49" s="117" t="str">
        <f>IF(E49=F49+G49," ","ERROR")</f>
        <v xml:space="preserve"> </v>
      </c>
      <c r="I49" s="124" t="e">
        <f>I19-I47</f>
        <v>#REF!</v>
      </c>
      <c r="J49" s="124" t="e">
        <f>J19-J47</f>
        <v>#REF!</v>
      </c>
      <c r="K49" s="124"/>
    </row>
    <row r="50" spans="1:11">
      <c r="B50" s="113"/>
      <c r="E50" s="124"/>
      <c r="F50" s="124"/>
      <c r="G50" s="124"/>
      <c r="H50" s="117"/>
      <c r="I50" s="124"/>
      <c r="J50" s="124"/>
      <c r="K50" s="124"/>
    </row>
    <row r="51" spans="1:11">
      <c r="B51" s="113" t="s">
        <v>76</v>
      </c>
      <c r="E51" s="124"/>
      <c r="F51" s="124"/>
      <c r="G51" s="124"/>
      <c r="H51" s="117"/>
      <c r="I51" s="124"/>
      <c r="J51" s="124"/>
      <c r="K51" s="124"/>
    </row>
    <row r="52" spans="1:11">
      <c r="A52" s="111">
        <v>27</v>
      </c>
      <c r="B52" s="113" t="s">
        <v>77</v>
      </c>
      <c r="D52" s="126">
        <v>0.21</v>
      </c>
      <c r="E52" s="122">
        <f>F52+G52</f>
        <v>1912</v>
      </c>
      <c r="F52" s="122">
        <f>SUM(F328)</f>
        <v>1912</v>
      </c>
      <c r="G52" s="122">
        <f>SUM(G328)</f>
        <v>0</v>
      </c>
      <c r="H52" s="117" t="str">
        <f>IF(E52=F52+G52," ","ERROR")</f>
        <v xml:space="preserve"> </v>
      </c>
      <c r="I52" s="122" t="e">
        <f>J52+K52</f>
        <v>#REF!</v>
      </c>
      <c r="J52" s="122" t="e">
        <f>#REF!</f>
        <v>#REF!</v>
      </c>
      <c r="K52" s="122"/>
    </row>
    <row r="53" spans="1:11">
      <c r="A53" s="111">
        <v>28</v>
      </c>
      <c r="B53" s="113" t="s">
        <v>502</v>
      </c>
      <c r="D53" s="126"/>
      <c r="E53" s="122"/>
      <c r="F53" s="122"/>
      <c r="G53" s="122"/>
      <c r="H53" s="117"/>
      <c r="I53" s="122"/>
      <c r="J53" s="122"/>
      <c r="K53" s="122"/>
    </row>
    <row r="54" spans="1:11">
      <c r="A54" s="111">
        <v>29</v>
      </c>
      <c r="B54" s="113" t="s">
        <v>78</v>
      </c>
      <c r="E54" s="122">
        <f>F54+G54</f>
        <v>7630</v>
      </c>
      <c r="F54" s="122">
        <f t="shared" ref="F54:G55" si="1">SUM(F329)</f>
        <v>7630</v>
      </c>
      <c r="G54" s="122">
        <f t="shared" si="1"/>
        <v>0</v>
      </c>
      <c r="H54" s="117" t="str">
        <f>IF(E54=F54+G54," ","ERROR")</f>
        <v xml:space="preserve"> </v>
      </c>
      <c r="I54" s="122" t="e">
        <f>J54+K54</f>
        <v>#REF!</v>
      </c>
      <c r="J54" s="122" t="e">
        <f>#REF!</f>
        <v>#REF!</v>
      </c>
      <c r="K54" s="122"/>
    </row>
    <row r="55" spans="1:11">
      <c r="A55" s="111">
        <v>30</v>
      </c>
      <c r="B55" s="113" t="s">
        <v>79</v>
      </c>
      <c r="E55" s="121">
        <f>F55+G55</f>
        <v>-318</v>
      </c>
      <c r="F55" s="121">
        <f t="shared" si="1"/>
        <v>-318</v>
      </c>
      <c r="G55" s="121">
        <f t="shared" si="1"/>
        <v>0</v>
      </c>
      <c r="H55" s="117" t="str">
        <f>IF(E55=F55+G55," ","ERROR")</f>
        <v xml:space="preserve"> </v>
      </c>
      <c r="I55" s="122" t="e">
        <f>J55+K55</f>
        <v>#REF!</v>
      </c>
      <c r="J55" s="122" t="e">
        <f>#REF!</f>
        <v>#REF!</v>
      </c>
      <c r="K55" s="122"/>
    </row>
    <row r="56" spans="1:11">
      <c r="B56" s="113"/>
      <c r="E56" s="123"/>
      <c r="F56" s="123"/>
      <c r="G56" s="123"/>
      <c r="H56" s="117"/>
      <c r="I56" s="122"/>
      <c r="J56" s="122"/>
      <c r="K56" s="122"/>
    </row>
    <row r="57" spans="1:11" s="117" customFormat="1" ht="12.75" thickBot="1">
      <c r="A57" s="120">
        <v>31</v>
      </c>
      <c r="B57" s="119" t="s">
        <v>44</v>
      </c>
      <c r="E57" s="118">
        <f>E49-(E51+E52+E54+E55)</f>
        <v>113205</v>
      </c>
      <c r="F57" s="118">
        <f>F49-(F51+F52+F54+F55)</f>
        <v>113220</v>
      </c>
      <c r="G57" s="118">
        <f>G49-(G51+G52+G54+G55)</f>
        <v>-15</v>
      </c>
      <c r="H57" s="117" t="str">
        <f>IF(E57=F57+G57," ","ERROR")</f>
        <v xml:space="preserve"> </v>
      </c>
      <c r="I57" s="118" t="e">
        <f>I49-(I51+I52+I54+I55+#REF!)</f>
        <v>#REF!</v>
      </c>
      <c r="J57" s="118" t="e">
        <f>J49-(J51+J52+J54+J55+#REF!)</f>
        <v>#REF!</v>
      </c>
      <c r="K57" s="118"/>
    </row>
    <row r="58" spans="1:11" ht="12.75" thickTop="1">
      <c r="H58" s="117"/>
    </row>
    <row r="59" spans="1:11">
      <c r="B59" s="113" t="s">
        <v>45</v>
      </c>
      <c r="H59" s="117"/>
    </row>
    <row r="60" spans="1:11">
      <c r="B60" s="113" t="s">
        <v>46</v>
      </c>
      <c r="H60" s="117"/>
    </row>
    <row r="61" spans="1:11" s="117" customFormat="1">
      <c r="A61" s="120">
        <v>32</v>
      </c>
      <c r="B61" s="119" t="s">
        <v>80</v>
      </c>
      <c r="E61" s="125">
        <f>F61+G61</f>
        <v>216378</v>
      </c>
      <c r="F61" s="125">
        <f>SUM(F346)</f>
        <v>216378</v>
      </c>
      <c r="G61" s="125">
        <f>SUM(G346)</f>
        <v>0</v>
      </c>
      <c r="H61" s="117" t="str">
        <f t="shared" ref="H61:H67" si="2">IF(E61=F61+G61," ","ERROR")</f>
        <v xml:space="preserve"> </v>
      </c>
      <c r="I61" s="125" t="e">
        <f>J61+K61</f>
        <v>#REF!</v>
      </c>
      <c r="J61" s="125" t="e">
        <f>#REF!</f>
        <v>#REF!</v>
      </c>
      <c r="K61" s="125"/>
    </row>
    <row r="62" spans="1:11">
      <c r="A62" s="111">
        <v>33</v>
      </c>
      <c r="B62" s="113" t="s">
        <v>81</v>
      </c>
      <c r="E62" s="122">
        <f>F62+G62</f>
        <v>937387</v>
      </c>
      <c r="F62" s="122">
        <f>SUM(F379)</f>
        <v>937387</v>
      </c>
      <c r="G62" s="122">
        <f>SUM(G379)</f>
        <v>0</v>
      </c>
      <c r="H62" s="117" t="str">
        <f t="shared" si="2"/>
        <v xml:space="preserve"> </v>
      </c>
      <c r="I62" s="122" t="e">
        <f>J62+K62</f>
        <v>#REF!</v>
      </c>
      <c r="J62" s="122" t="e">
        <f>#REF!</f>
        <v>#REF!</v>
      </c>
      <c r="K62" s="122"/>
    </row>
    <row r="63" spans="1:11">
      <c r="A63" s="111">
        <v>34</v>
      </c>
      <c r="B63" s="113" t="s">
        <v>82</v>
      </c>
      <c r="E63" s="122">
        <f>F63+G63</f>
        <v>540754</v>
      </c>
      <c r="F63" s="122">
        <f>SUM(F392)</f>
        <v>540754</v>
      </c>
      <c r="G63" s="122">
        <f>SUM(G392)</f>
        <v>0</v>
      </c>
      <c r="H63" s="117" t="str">
        <f t="shared" si="2"/>
        <v xml:space="preserve"> </v>
      </c>
      <c r="I63" s="122" t="e">
        <f>J63+K63</f>
        <v>#REF!</v>
      </c>
      <c r="J63" s="122" t="e">
        <f>#REF!</f>
        <v>#REF!</v>
      </c>
      <c r="K63" s="122"/>
    </row>
    <row r="64" spans="1:11">
      <c r="A64" s="111">
        <v>35</v>
      </c>
      <c r="B64" s="113" t="s">
        <v>83</v>
      </c>
      <c r="E64" s="122">
        <f>F64+G64</f>
        <v>1271558</v>
      </c>
      <c r="F64" s="122">
        <f>SUM(F410)+1</f>
        <v>1271558</v>
      </c>
      <c r="G64" s="122">
        <f>SUM(G410)</f>
        <v>0</v>
      </c>
      <c r="H64" s="117" t="str">
        <f t="shared" si="2"/>
        <v xml:space="preserve"> </v>
      </c>
      <c r="I64" s="122" t="e">
        <f>J64+K64</f>
        <v>#REF!</v>
      </c>
      <c r="J64" s="122" t="e">
        <f>#REF!</f>
        <v>#REF!</v>
      </c>
      <c r="K64" s="122"/>
    </row>
    <row r="65" spans="1:11">
      <c r="A65" s="111">
        <v>36</v>
      </c>
      <c r="B65" s="113" t="s">
        <v>84</v>
      </c>
      <c r="E65" s="121">
        <f>F65+G65</f>
        <v>287734</v>
      </c>
      <c r="F65" s="121">
        <f>SUM(F424)</f>
        <v>287734</v>
      </c>
      <c r="G65" s="121">
        <f>SUM(G425)</f>
        <v>0</v>
      </c>
      <c r="H65" s="117" t="str">
        <f t="shared" si="2"/>
        <v xml:space="preserve"> </v>
      </c>
      <c r="I65" s="121" t="e">
        <f>J65+K65</f>
        <v>#REF!</v>
      </c>
      <c r="J65" s="121" t="e">
        <f>#REF!</f>
        <v>#REF!</v>
      </c>
      <c r="K65" s="121"/>
    </row>
    <row r="66" spans="1:11">
      <c r="A66" s="111">
        <v>37</v>
      </c>
      <c r="B66" s="113" t="s">
        <v>85</v>
      </c>
      <c r="E66" s="124">
        <f>E61+E62+E63+E64+E65</f>
        <v>3253811</v>
      </c>
      <c r="F66" s="124">
        <f>F61+F62+F63+F64+F65</f>
        <v>3253811</v>
      </c>
      <c r="G66" s="124">
        <f>G61+G62+G63+G64+G65</f>
        <v>0</v>
      </c>
      <c r="H66" s="117" t="str">
        <f t="shared" si="2"/>
        <v xml:space="preserve"> </v>
      </c>
      <c r="I66" s="124" t="e">
        <f>I61+I62+I63+I64+I65</f>
        <v>#REF!</v>
      </c>
      <c r="J66" s="124" t="e">
        <f>J61+J62+J63+J64+J65</f>
        <v>#REF!</v>
      </c>
      <c r="K66" s="124"/>
    </row>
    <row r="67" spans="1:11" ht="19.5" customHeight="1">
      <c r="B67" s="113" t="s">
        <v>496</v>
      </c>
      <c r="E67" s="122"/>
      <c r="F67" s="122"/>
      <c r="G67" s="122"/>
      <c r="H67" s="117" t="str">
        <f t="shared" si="2"/>
        <v xml:space="preserve"> </v>
      </c>
      <c r="I67" s="122" t="e">
        <f>J67+K67</f>
        <v>#REF!</v>
      </c>
      <c r="J67" s="122" t="e">
        <f>#REF!</f>
        <v>#REF!</v>
      </c>
      <c r="K67" s="122"/>
    </row>
    <row r="68" spans="1:11">
      <c r="A68" s="111">
        <v>38</v>
      </c>
      <c r="B68" s="119" t="s">
        <v>80</v>
      </c>
      <c r="E68" s="122">
        <f>F68+G68</f>
        <v>-72611</v>
      </c>
      <c r="F68" s="122">
        <f>SUM(F439:F442)</f>
        <v>-72611</v>
      </c>
      <c r="G68" s="343">
        <f>SUM(G440:G441)</f>
        <v>0</v>
      </c>
      <c r="H68" s="117"/>
      <c r="I68" s="122"/>
      <c r="J68" s="122"/>
      <c r="K68" s="122"/>
    </row>
    <row r="69" spans="1:11">
      <c r="A69" s="111">
        <v>39</v>
      </c>
      <c r="B69" s="113" t="s">
        <v>81</v>
      </c>
      <c r="E69" s="122">
        <f>F69+G69</f>
        <v>-402763</v>
      </c>
      <c r="F69" s="122">
        <f>SUM(F430:F432)</f>
        <v>-402763</v>
      </c>
      <c r="G69" s="343">
        <f>SUM(G431:G433)</f>
        <v>0</v>
      </c>
      <c r="H69" s="117"/>
      <c r="I69" s="122"/>
      <c r="J69" s="122"/>
      <c r="K69" s="122"/>
    </row>
    <row r="70" spans="1:11">
      <c r="A70" s="111">
        <v>40</v>
      </c>
      <c r="B70" s="113" t="s">
        <v>82</v>
      </c>
      <c r="E70" s="122">
        <f>F70+G70</f>
        <v>-153938</v>
      </c>
      <c r="F70" s="122">
        <f>SUM(F433)</f>
        <v>-153938</v>
      </c>
      <c r="G70" s="343">
        <f>SUM(G434)</f>
        <v>0</v>
      </c>
      <c r="H70" s="117"/>
      <c r="I70" s="122"/>
      <c r="J70" s="122"/>
      <c r="K70" s="122"/>
    </row>
    <row r="71" spans="1:11">
      <c r="A71" s="111">
        <v>41</v>
      </c>
      <c r="B71" s="113" t="s">
        <v>83</v>
      </c>
      <c r="E71" s="122">
        <f>F71+G71</f>
        <v>-366825</v>
      </c>
      <c r="F71" s="122">
        <f>SUM(F434)</f>
        <v>-366825</v>
      </c>
      <c r="G71" s="343">
        <f>SUM(G435)</f>
        <v>0</v>
      </c>
      <c r="H71" s="117"/>
      <c r="I71" s="122"/>
      <c r="J71" s="122"/>
      <c r="K71" s="122"/>
    </row>
    <row r="72" spans="1:11">
      <c r="A72" s="111">
        <v>42</v>
      </c>
      <c r="B72" s="113" t="s">
        <v>84</v>
      </c>
      <c r="E72" s="121">
        <f>F72+G72</f>
        <v>-95550</v>
      </c>
      <c r="F72" s="121">
        <f>SUM(F435,F443)</f>
        <v>-95550</v>
      </c>
      <c r="G72" s="344">
        <f>SUM(G436,G442,G443,G444)</f>
        <v>0</v>
      </c>
    </row>
    <row r="73" spans="1:11">
      <c r="A73" s="111">
        <v>43</v>
      </c>
      <c r="B73" s="113" t="s">
        <v>218</v>
      </c>
      <c r="E73" s="210">
        <f>SUM(E68:E72)</f>
        <v>-1091687</v>
      </c>
      <c r="F73" s="210">
        <f>SUM(F68:F72)</f>
        <v>-1091687</v>
      </c>
      <c r="G73" s="110">
        <f>SUM(G68:G72)</f>
        <v>0</v>
      </c>
    </row>
    <row r="74" spans="1:11">
      <c r="A74" s="111">
        <v>44</v>
      </c>
      <c r="B74" s="110" t="s">
        <v>499</v>
      </c>
      <c r="E74" s="164">
        <f>E66+E73</f>
        <v>2162124</v>
      </c>
      <c r="F74" s="164">
        <f>F66+F73</f>
        <v>2162124</v>
      </c>
      <c r="G74" s="164">
        <f>G66+G73</f>
        <v>0</v>
      </c>
    </row>
    <row r="75" spans="1:11" ht="3.75" customHeight="1">
      <c r="B75" s="113"/>
      <c r="E75" s="124"/>
      <c r="F75" s="124"/>
      <c r="G75" s="124"/>
      <c r="H75" s="117"/>
      <c r="I75" s="124"/>
      <c r="J75" s="124"/>
      <c r="K75" s="124"/>
    </row>
    <row r="76" spans="1:11">
      <c r="A76" s="111">
        <v>45</v>
      </c>
      <c r="B76" s="113" t="s">
        <v>497</v>
      </c>
      <c r="E76" s="121">
        <f>F76+G76</f>
        <v>-428425</v>
      </c>
      <c r="F76" s="121">
        <f>SUM(F462)</f>
        <v>-428425</v>
      </c>
      <c r="G76" s="121">
        <f>SUM(G463)</f>
        <v>0</v>
      </c>
      <c r="H76" s="117" t="str">
        <f>IF(E76=F76+G76," ","ERROR")</f>
        <v xml:space="preserve"> </v>
      </c>
      <c r="I76" s="121" t="e">
        <f>J76+K76</f>
        <v>#REF!</v>
      </c>
      <c r="J76" s="121" t="e">
        <f>#REF!</f>
        <v>#REF!</v>
      </c>
      <c r="K76" s="121"/>
    </row>
    <row r="77" spans="1:11">
      <c r="A77" s="111">
        <v>46</v>
      </c>
      <c r="B77" s="113" t="s">
        <v>498</v>
      </c>
      <c r="E77" s="123">
        <f>SUM(E74:E76)</f>
        <v>1733699</v>
      </c>
      <c r="F77" s="123">
        <f>SUM(F74:F76)</f>
        <v>1733699</v>
      </c>
      <c r="G77" s="123">
        <f>SUM(G74-G76)</f>
        <v>0</v>
      </c>
      <c r="H77" s="117"/>
      <c r="I77" s="123"/>
      <c r="J77" s="123"/>
      <c r="K77" s="123"/>
    </row>
    <row r="78" spans="1:11">
      <c r="A78" s="111">
        <v>47</v>
      </c>
      <c r="B78" s="113" t="s">
        <v>217</v>
      </c>
      <c r="E78" s="122">
        <f t="shared" ref="E78:E79" si="3">F78+G78</f>
        <v>-4261</v>
      </c>
      <c r="F78" s="124">
        <f>SUM(F511)-F79</f>
        <v>-4261</v>
      </c>
      <c r="G78" s="124">
        <f>SUM(G468:G511)-G79</f>
        <v>0</v>
      </c>
      <c r="H78" s="117"/>
      <c r="I78" s="124"/>
      <c r="J78" s="124"/>
      <c r="K78" s="124"/>
    </row>
    <row r="79" spans="1:11">
      <c r="A79" s="111">
        <v>48</v>
      </c>
      <c r="B79" s="113" t="s">
        <v>205</v>
      </c>
      <c r="E79" s="121">
        <f t="shared" si="3"/>
        <v>35853</v>
      </c>
      <c r="F79" s="121">
        <f>F509</f>
        <v>35853</v>
      </c>
      <c r="G79" s="121">
        <f>G510</f>
        <v>0</v>
      </c>
      <c r="H79" s="117"/>
      <c r="I79" s="122"/>
      <c r="J79" s="122"/>
      <c r="K79" s="122"/>
    </row>
    <row r="80" spans="1:11">
      <c r="H80" s="117"/>
    </row>
    <row r="81" spans="1:14" s="117" customFormat="1" ht="12.75" thickBot="1">
      <c r="A81" s="120">
        <v>49</v>
      </c>
      <c r="B81" s="119" t="s">
        <v>48</v>
      </c>
      <c r="E81" s="118">
        <f>SUM(E77:E79)</f>
        <v>1765291</v>
      </c>
      <c r="F81" s="118">
        <f>SUM(F77:F79)</f>
        <v>1765291</v>
      </c>
      <c r="G81" s="118">
        <f>SUM(G77:G79)</f>
        <v>0</v>
      </c>
      <c r="H81" s="117" t="str">
        <f>IF(E81=F81+G81," ","ERROR")</f>
        <v xml:space="preserve"> </v>
      </c>
      <c r="I81" s="118" t="e">
        <f>J81+K81</f>
        <v>#REF!</v>
      </c>
      <c r="J81" s="118" t="e">
        <f>J66-#REF!+#REF!+#REF!</f>
        <v>#REF!</v>
      </c>
      <c r="K81" s="118"/>
    </row>
    <row r="82" spans="1:14" s="112" customFormat="1" ht="12.75" thickTop="1">
      <c r="E82" s="108">
        <f>E57/E81</f>
        <v>6.412823721414769E-2</v>
      </c>
      <c r="F82" s="108">
        <f>F57/F81</f>
        <v>6.4136734396765177E-2</v>
      </c>
      <c r="G82" s="108"/>
      <c r="I82" s="108" t="e">
        <f>I57/I81</f>
        <v>#REF!</v>
      </c>
      <c r="J82" s="108" t="e">
        <f>J57/J81</f>
        <v>#REF!</v>
      </c>
      <c r="K82" s="108"/>
    </row>
    <row r="83" spans="1:14">
      <c r="A83" s="110"/>
      <c r="B83" s="116" t="s">
        <v>86</v>
      </c>
      <c r="C83" s="115"/>
      <c r="D83" s="115"/>
      <c r="E83" s="115"/>
      <c r="F83" s="115"/>
      <c r="G83" s="114"/>
      <c r="I83" s="115"/>
      <c r="J83" s="115"/>
      <c r="K83" s="114"/>
    </row>
    <row r="84" spans="1:14" ht="15.75">
      <c r="A84" s="140"/>
      <c r="B84" s="141" t="s">
        <v>220</v>
      </c>
      <c r="C84" s="141"/>
      <c r="M84" s="220"/>
      <c r="N84" s="220"/>
    </row>
    <row r="85" spans="1:14" ht="15.75">
      <c r="A85" s="140"/>
      <c r="B85" s="142" t="s">
        <v>221</v>
      </c>
      <c r="C85" s="141"/>
      <c r="M85" s="216"/>
      <c r="N85" s="220"/>
    </row>
    <row r="86" spans="1:14" ht="15.75">
      <c r="A86" s="143">
        <v>440000</v>
      </c>
      <c r="B86" s="142" t="s">
        <v>222</v>
      </c>
      <c r="C86" s="141"/>
      <c r="F86" s="110">
        <f>ROUND(H86/1000,0)</f>
        <v>252112</v>
      </c>
      <c r="G86" s="110">
        <v>0</v>
      </c>
      <c r="H86" s="110">
        <v>252111944</v>
      </c>
      <c r="M86" s="216"/>
      <c r="N86" s="220"/>
    </row>
    <row r="87" spans="1:14" ht="15.75">
      <c r="A87" s="143">
        <v>442200</v>
      </c>
      <c r="B87" s="142" t="s">
        <v>223</v>
      </c>
      <c r="C87" s="141"/>
      <c r="F87" s="110">
        <f t="shared" ref="F87:F153" si="4">ROUND(H87/1000,0)</f>
        <v>218109</v>
      </c>
      <c r="G87" s="110">
        <v>0</v>
      </c>
      <c r="H87" s="110">
        <v>218109058</v>
      </c>
      <c r="M87" s="216"/>
      <c r="N87" s="220"/>
    </row>
    <row r="88" spans="1:14" ht="15.75">
      <c r="A88" s="143">
        <v>442300</v>
      </c>
      <c r="B88" s="142" t="s">
        <v>224</v>
      </c>
      <c r="C88" s="141"/>
      <c r="F88" s="110">
        <f t="shared" si="4"/>
        <v>60022</v>
      </c>
      <c r="G88" s="110">
        <v>0</v>
      </c>
      <c r="H88" s="110">
        <v>60021585</v>
      </c>
      <c r="M88" s="216"/>
      <c r="N88" s="220"/>
    </row>
    <row r="89" spans="1:14" ht="15.75">
      <c r="A89" s="143">
        <v>444000</v>
      </c>
      <c r="B89" s="142" t="s">
        <v>225</v>
      </c>
      <c r="C89" s="141"/>
      <c r="F89" s="110">
        <f t="shared" si="4"/>
        <v>4579</v>
      </c>
      <c r="G89" s="110">
        <v>0</v>
      </c>
      <c r="H89" s="110">
        <v>4579465</v>
      </c>
      <c r="M89" s="216"/>
      <c r="N89" s="220"/>
    </row>
    <row r="90" spans="1:14" ht="15.75">
      <c r="A90" s="143">
        <v>448000</v>
      </c>
      <c r="B90" s="142" t="s">
        <v>228</v>
      </c>
      <c r="E90" s="141"/>
      <c r="F90" s="110">
        <f t="shared" si="4"/>
        <v>1173</v>
      </c>
      <c r="G90" s="110">
        <v>0</v>
      </c>
      <c r="H90" s="110">
        <v>1173361</v>
      </c>
      <c r="M90" s="216"/>
      <c r="N90" s="220"/>
    </row>
    <row r="91" spans="1:14" ht="15.75">
      <c r="A91" s="140" t="s">
        <v>226</v>
      </c>
      <c r="B91" s="142" t="s">
        <v>227</v>
      </c>
      <c r="C91" s="141"/>
      <c r="F91" s="110">
        <f t="shared" si="4"/>
        <v>1773</v>
      </c>
      <c r="G91" s="110">
        <v>0</v>
      </c>
      <c r="H91" s="110">
        <v>1773205</v>
      </c>
      <c r="M91" s="216"/>
      <c r="N91" s="220"/>
    </row>
    <row r="92" spans="1:14" ht="15.75">
      <c r="A92" s="143"/>
      <c r="B92" s="142" t="s">
        <v>229</v>
      </c>
      <c r="C92" s="141"/>
      <c r="F92" s="110">
        <f t="shared" si="4"/>
        <v>537769</v>
      </c>
      <c r="G92" s="110">
        <v>0</v>
      </c>
      <c r="H92" s="110">
        <v>537768618</v>
      </c>
      <c r="M92" s="216"/>
      <c r="N92" s="220"/>
    </row>
    <row r="93" spans="1:14" ht="15.75">
      <c r="A93" s="143"/>
      <c r="B93" s="142"/>
      <c r="C93" s="141"/>
      <c r="F93" s="110">
        <f t="shared" si="4"/>
        <v>0</v>
      </c>
      <c r="G93" s="110">
        <v>0</v>
      </c>
      <c r="M93" s="216"/>
      <c r="N93" s="220"/>
    </row>
    <row r="94" spans="1:14" ht="15.75">
      <c r="A94" s="143" t="s">
        <v>230</v>
      </c>
      <c r="B94" s="142" t="s">
        <v>33</v>
      </c>
      <c r="C94" s="141"/>
      <c r="F94" s="110">
        <f t="shared" si="4"/>
        <v>53779</v>
      </c>
      <c r="G94" s="110">
        <v>0</v>
      </c>
      <c r="H94" s="110">
        <v>53779367</v>
      </c>
      <c r="M94" s="216"/>
      <c r="N94" s="220"/>
    </row>
    <row r="95" spans="1:14" ht="15.75">
      <c r="A95" s="143"/>
      <c r="B95" s="142" t="s">
        <v>231</v>
      </c>
      <c r="C95" s="141"/>
      <c r="F95" s="110">
        <f t="shared" si="4"/>
        <v>591548</v>
      </c>
      <c r="G95" s="110">
        <v>0</v>
      </c>
      <c r="H95" s="110">
        <v>591547985</v>
      </c>
      <c r="M95" s="216"/>
      <c r="N95" s="220"/>
    </row>
    <row r="96" spans="1:14" ht="15.75">
      <c r="A96" s="143"/>
      <c r="B96" s="142"/>
      <c r="C96" s="141"/>
      <c r="F96" s="110">
        <f t="shared" si="4"/>
        <v>0</v>
      </c>
      <c r="G96" s="110">
        <v>0</v>
      </c>
      <c r="M96" s="216"/>
      <c r="N96" s="220"/>
    </row>
    <row r="97" spans="1:14" ht="15.75">
      <c r="A97" s="143"/>
      <c r="B97" s="142" t="s">
        <v>232</v>
      </c>
      <c r="C97" s="141"/>
      <c r="F97" s="110">
        <f t="shared" si="4"/>
        <v>0</v>
      </c>
      <c r="G97" s="110">
        <v>0</v>
      </c>
      <c r="M97" s="216"/>
      <c r="N97" s="220"/>
    </row>
    <row r="98" spans="1:14" ht="15.75">
      <c r="A98" s="217">
        <v>449100</v>
      </c>
      <c r="B98" s="216" t="s">
        <v>569</v>
      </c>
      <c r="C98" s="141"/>
      <c r="F98" s="110">
        <f t="shared" ref="F98:F99" si="5">ROUND(H98/1000,0)</f>
        <v>0</v>
      </c>
      <c r="G98" s="110">
        <v>0</v>
      </c>
      <c r="H98" s="110">
        <v>0</v>
      </c>
      <c r="M98" s="216"/>
      <c r="N98" s="220"/>
    </row>
    <row r="99" spans="1:14" ht="15.75">
      <c r="A99" s="217">
        <v>449110</v>
      </c>
      <c r="B99" s="216" t="s">
        <v>616</v>
      </c>
      <c r="C99" s="141"/>
      <c r="F99" s="110">
        <f t="shared" si="5"/>
        <v>0</v>
      </c>
      <c r="G99" s="110">
        <v>0</v>
      </c>
      <c r="H99" s="110">
        <v>0</v>
      </c>
      <c r="M99" s="216"/>
      <c r="N99" s="220"/>
    </row>
    <row r="100" spans="1:14" ht="15.75">
      <c r="A100" s="143">
        <v>451000</v>
      </c>
      <c r="B100" s="142" t="s">
        <v>233</v>
      </c>
      <c r="C100" s="141"/>
      <c r="F100" s="110">
        <f t="shared" si="4"/>
        <v>102</v>
      </c>
      <c r="G100" s="110">
        <v>0</v>
      </c>
      <c r="H100" s="110">
        <v>102474</v>
      </c>
      <c r="M100" s="216"/>
      <c r="N100" s="220"/>
    </row>
    <row r="101" spans="1:14" ht="15.75">
      <c r="A101" s="143">
        <v>453000</v>
      </c>
      <c r="B101" s="142" t="s">
        <v>234</v>
      </c>
      <c r="C101" s="141"/>
      <c r="F101" s="110">
        <f t="shared" si="4"/>
        <v>338</v>
      </c>
      <c r="G101" s="110">
        <v>0</v>
      </c>
      <c r="H101" s="110">
        <v>338184</v>
      </c>
      <c r="M101" s="216"/>
      <c r="N101" s="220"/>
    </row>
    <row r="102" spans="1:14" ht="15.75">
      <c r="A102" s="143">
        <v>454000</v>
      </c>
      <c r="B102" s="142" t="s">
        <v>235</v>
      </c>
      <c r="C102" s="141"/>
      <c r="F102" s="110">
        <f t="shared" si="4"/>
        <v>1596</v>
      </c>
      <c r="G102" s="110">
        <v>0</v>
      </c>
      <c r="H102" s="110">
        <v>1596183</v>
      </c>
      <c r="M102" s="216"/>
      <c r="N102" s="220"/>
    </row>
    <row r="103" spans="1:14" ht="15.75">
      <c r="A103" s="217">
        <v>454100</v>
      </c>
      <c r="B103" s="216" t="s">
        <v>617</v>
      </c>
      <c r="C103" s="141"/>
      <c r="F103" s="110">
        <f t="shared" si="4"/>
        <v>5</v>
      </c>
      <c r="G103" s="110">
        <v>0</v>
      </c>
      <c r="H103" s="110">
        <v>4688</v>
      </c>
      <c r="M103" s="216"/>
      <c r="N103" s="220"/>
    </row>
    <row r="104" spans="1:14" ht="15.75">
      <c r="A104" s="140" t="s">
        <v>236</v>
      </c>
      <c r="B104" s="142" t="s">
        <v>237</v>
      </c>
      <c r="C104" s="141"/>
      <c r="F104" s="110">
        <f t="shared" si="4"/>
        <v>34384</v>
      </c>
      <c r="G104" s="110">
        <v>0</v>
      </c>
      <c r="H104" s="110">
        <v>34384035</v>
      </c>
      <c r="M104" s="216"/>
      <c r="N104" s="220"/>
    </row>
    <row r="105" spans="1:14" ht="15.75">
      <c r="A105" s="140"/>
      <c r="B105" s="142" t="s">
        <v>238</v>
      </c>
      <c r="C105" s="141"/>
      <c r="F105" s="110">
        <f t="shared" si="4"/>
        <v>36426</v>
      </c>
      <c r="G105" s="110">
        <v>0</v>
      </c>
      <c r="H105" s="110">
        <v>36425564</v>
      </c>
      <c r="M105" s="216"/>
      <c r="N105" s="220"/>
    </row>
    <row r="106" spans="1:14" ht="15.75">
      <c r="A106" s="140"/>
      <c r="B106" s="142" t="s">
        <v>239</v>
      </c>
      <c r="C106" s="141"/>
      <c r="F106" s="110">
        <f t="shared" si="4"/>
        <v>627974</v>
      </c>
      <c r="G106" s="110">
        <v>0</v>
      </c>
      <c r="H106" s="110">
        <v>627973549</v>
      </c>
      <c r="M106" s="216"/>
      <c r="N106" s="220"/>
    </row>
    <row r="107" spans="1:14" ht="15.75">
      <c r="A107" s="140"/>
      <c r="B107" s="142"/>
      <c r="C107" s="141"/>
      <c r="F107" s="110">
        <f t="shared" si="4"/>
        <v>0</v>
      </c>
      <c r="G107" s="110">
        <v>0</v>
      </c>
      <c r="M107" s="216"/>
      <c r="N107" s="220"/>
    </row>
    <row r="108" spans="1:14" ht="15.75">
      <c r="A108" s="140"/>
      <c r="B108" s="142" t="s">
        <v>240</v>
      </c>
      <c r="C108" s="141"/>
      <c r="F108" s="110">
        <f t="shared" si="4"/>
        <v>0</v>
      </c>
      <c r="G108" s="110">
        <v>0</v>
      </c>
      <c r="M108" s="216"/>
      <c r="N108" s="220"/>
    </row>
    <row r="109" spans="1:14" ht="15.75">
      <c r="A109" s="140"/>
      <c r="B109" s="142" t="s">
        <v>241</v>
      </c>
      <c r="C109" s="141"/>
      <c r="F109" s="110">
        <f t="shared" si="4"/>
        <v>0</v>
      </c>
      <c r="G109" s="110">
        <v>0</v>
      </c>
      <c r="M109" s="216"/>
      <c r="N109" s="220"/>
    </row>
    <row r="110" spans="1:14" ht="15.75">
      <c r="A110" s="140"/>
      <c r="B110" s="142" t="s">
        <v>242</v>
      </c>
      <c r="C110" s="141"/>
      <c r="F110" s="110">
        <f t="shared" si="4"/>
        <v>0</v>
      </c>
      <c r="G110" s="110">
        <v>0</v>
      </c>
      <c r="M110" s="216"/>
      <c r="N110" s="220"/>
    </row>
    <row r="111" spans="1:14" ht="15.75">
      <c r="A111" s="143">
        <v>500000</v>
      </c>
      <c r="B111" s="142" t="s">
        <v>243</v>
      </c>
      <c r="C111" s="141"/>
      <c r="F111" s="110">
        <f t="shared" si="4"/>
        <v>233</v>
      </c>
      <c r="G111" s="110">
        <v>0</v>
      </c>
      <c r="H111" s="110">
        <v>232540</v>
      </c>
      <c r="M111" s="216"/>
      <c r="N111" s="220"/>
    </row>
    <row r="112" spans="1:14" ht="15.75">
      <c r="A112" s="143">
        <v>501000</v>
      </c>
      <c r="B112" s="142" t="s">
        <v>244</v>
      </c>
      <c r="C112" s="141"/>
      <c r="F112" s="110">
        <f t="shared" si="4"/>
        <v>19339</v>
      </c>
      <c r="G112" s="110">
        <v>0</v>
      </c>
      <c r="H112" s="110">
        <v>19338731</v>
      </c>
      <c r="M112" s="216"/>
      <c r="N112" s="220"/>
    </row>
    <row r="113" spans="1:14" ht="15.75">
      <c r="A113" s="143">
        <v>502000</v>
      </c>
      <c r="B113" s="142" t="s">
        <v>245</v>
      </c>
      <c r="C113" s="141"/>
      <c r="F113" s="110">
        <f t="shared" si="4"/>
        <v>2303</v>
      </c>
      <c r="G113" s="110">
        <v>0</v>
      </c>
      <c r="H113" s="110">
        <v>2303317</v>
      </c>
      <c r="M113" s="216"/>
      <c r="N113" s="220"/>
    </row>
    <row r="114" spans="1:14" ht="15.75">
      <c r="A114" s="143">
        <v>505000</v>
      </c>
      <c r="B114" s="142" t="s">
        <v>246</v>
      </c>
      <c r="C114" s="141"/>
      <c r="F114" s="110">
        <f t="shared" si="4"/>
        <v>487</v>
      </c>
      <c r="G114" s="110">
        <v>0</v>
      </c>
      <c r="H114" s="110">
        <v>487282</v>
      </c>
      <c r="M114" s="216"/>
      <c r="N114" s="220"/>
    </row>
    <row r="115" spans="1:14" ht="15.75">
      <c r="A115" s="143">
        <v>506000</v>
      </c>
      <c r="B115" s="142" t="s">
        <v>247</v>
      </c>
      <c r="C115" s="141"/>
      <c r="F115" s="110">
        <f t="shared" si="4"/>
        <v>3039</v>
      </c>
      <c r="G115" s="110">
        <v>0</v>
      </c>
      <c r="H115" s="110">
        <v>3038662</v>
      </c>
      <c r="M115" s="216"/>
      <c r="N115" s="220"/>
    </row>
    <row r="116" spans="1:14" ht="15.75">
      <c r="A116" s="143">
        <v>507000</v>
      </c>
      <c r="B116" s="142" t="s">
        <v>248</v>
      </c>
      <c r="C116" s="141"/>
      <c r="F116" s="110">
        <f t="shared" si="4"/>
        <v>0</v>
      </c>
      <c r="G116" s="110">
        <v>0</v>
      </c>
      <c r="H116" s="110">
        <v>0</v>
      </c>
      <c r="M116" s="216"/>
      <c r="N116" s="220"/>
    </row>
    <row r="117" spans="1:14" ht="15.75">
      <c r="A117" s="143"/>
      <c r="B117" s="142"/>
      <c r="C117" s="141"/>
      <c r="F117" s="110">
        <f t="shared" si="4"/>
        <v>0</v>
      </c>
      <c r="G117" s="110">
        <v>0</v>
      </c>
      <c r="M117" s="216"/>
      <c r="N117" s="220"/>
    </row>
    <row r="118" spans="1:14" ht="15.75">
      <c r="A118" s="143"/>
      <c r="B118" s="142" t="s">
        <v>249</v>
      </c>
      <c r="C118" s="141"/>
      <c r="F118" s="110">
        <f t="shared" si="4"/>
        <v>0</v>
      </c>
      <c r="G118" s="110">
        <v>0</v>
      </c>
      <c r="M118" s="216"/>
      <c r="N118" s="220"/>
    </row>
    <row r="119" spans="1:14" ht="15.75">
      <c r="A119" s="143">
        <v>510000</v>
      </c>
      <c r="B119" s="142" t="s">
        <v>243</v>
      </c>
      <c r="C119" s="141"/>
      <c r="F119" s="110">
        <f t="shared" si="4"/>
        <v>433</v>
      </c>
      <c r="G119" s="110">
        <v>0</v>
      </c>
      <c r="H119" s="110">
        <v>432935</v>
      </c>
      <c r="M119" s="216"/>
      <c r="N119" s="220"/>
    </row>
    <row r="120" spans="1:14" ht="15.75">
      <c r="A120" s="143">
        <v>511000</v>
      </c>
      <c r="B120" s="142" t="s">
        <v>250</v>
      </c>
      <c r="C120" s="141"/>
      <c r="F120" s="110">
        <f t="shared" si="4"/>
        <v>509</v>
      </c>
      <c r="G120" s="110">
        <v>0</v>
      </c>
      <c r="H120" s="110">
        <v>509177</v>
      </c>
      <c r="M120" s="216"/>
      <c r="N120" s="220"/>
    </row>
    <row r="121" spans="1:14" ht="15.75">
      <c r="A121" s="143">
        <v>512000</v>
      </c>
      <c r="B121" s="142" t="s">
        <v>251</v>
      </c>
      <c r="C121" s="141"/>
      <c r="F121" s="110">
        <f t="shared" si="4"/>
        <v>5110</v>
      </c>
      <c r="G121" s="110">
        <v>0</v>
      </c>
      <c r="H121" s="110">
        <v>5109748</v>
      </c>
      <c r="M121" s="216"/>
      <c r="N121" s="220"/>
    </row>
    <row r="122" spans="1:14" ht="15.75">
      <c r="A122" s="143">
        <v>513000</v>
      </c>
      <c r="B122" s="142" t="s">
        <v>252</v>
      </c>
      <c r="C122" s="141"/>
      <c r="F122" s="110">
        <f t="shared" si="4"/>
        <v>1484</v>
      </c>
      <c r="G122" s="110">
        <v>0</v>
      </c>
      <c r="H122" s="110">
        <v>1483564</v>
      </c>
      <c r="M122" s="216"/>
      <c r="N122" s="220"/>
    </row>
    <row r="123" spans="1:14" ht="15.75">
      <c r="A123" s="143" t="s">
        <v>618</v>
      </c>
      <c r="B123" s="142" t="s">
        <v>253</v>
      </c>
      <c r="C123" s="141"/>
      <c r="F123" s="110">
        <f t="shared" si="4"/>
        <v>778</v>
      </c>
      <c r="G123" s="110">
        <v>0</v>
      </c>
      <c r="H123" s="110">
        <v>777505</v>
      </c>
      <c r="M123" s="216"/>
      <c r="N123" s="220"/>
    </row>
    <row r="124" spans="1:14" ht="15.75">
      <c r="A124" s="140"/>
      <c r="B124" s="142" t="s">
        <v>254</v>
      </c>
      <c r="C124" s="141"/>
      <c r="F124" s="110">
        <f t="shared" si="4"/>
        <v>33713</v>
      </c>
      <c r="G124" s="110">
        <v>0</v>
      </c>
      <c r="H124" s="110">
        <v>33713461</v>
      </c>
      <c r="M124" s="216"/>
      <c r="N124" s="220"/>
    </row>
    <row r="125" spans="1:14" ht="15.75">
      <c r="A125" s="140"/>
      <c r="B125" s="142"/>
      <c r="C125" s="141"/>
      <c r="F125" s="110">
        <f t="shared" si="4"/>
        <v>0</v>
      </c>
      <c r="G125" s="110">
        <v>0</v>
      </c>
      <c r="M125" s="216"/>
      <c r="N125" s="220"/>
    </row>
    <row r="126" spans="1:14" ht="15.75">
      <c r="A126" s="140"/>
      <c r="B126" s="142" t="s">
        <v>255</v>
      </c>
      <c r="C126" s="141"/>
      <c r="F126" s="110">
        <f t="shared" si="4"/>
        <v>0</v>
      </c>
      <c r="G126" s="110">
        <v>0</v>
      </c>
      <c r="M126" s="216"/>
      <c r="N126" s="220"/>
    </row>
    <row r="127" spans="1:14" ht="15.75">
      <c r="A127" s="140"/>
      <c r="B127" s="142" t="s">
        <v>242</v>
      </c>
      <c r="C127" s="141"/>
      <c r="F127" s="110">
        <f t="shared" si="4"/>
        <v>0</v>
      </c>
      <c r="G127" s="110">
        <v>0</v>
      </c>
      <c r="M127" s="216"/>
      <c r="N127" s="220"/>
    </row>
    <row r="128" spans="1:14" ht="15.75">
      <c r="A128" s="143">
        <v>535000</v>
      </c>
      <c r="B128" s="142" t="s">
        <v>243</v>
      </c>
      <c r="C128" s="141"/>
      <c r="F128" s="110">
        <f t="shared" si="4"/>
        <v>1251</v>
      </c>
      <c r="G128" s="110">
        <v>0</v>
      </c>
      <c r="H128" s="110">
        <v>1251422</v>
      </c>
      <c r="M128" s="216"/>
      <c r="N128" s="220"/>
    </row>
    <row r="129" spans="1:14" ht="15.75">
      <c r="A129" s="143">
        <v>536000</v>
      </c>
      <c r="B129" s="142" t="s">
        <v>256</v>
      </c>
      <c r="C129" s="141"/>
      <c r="F129" s="110">
        <f t="shared" si="4"/>
        <v>929</v>
      </c>
      <c r="G129" s="110">
        <v>0</v>
      </c>
      <c r="H129" s="110">
        <v>928779</v>
      </c>
      <c r="M129" s="216"/>
      <c r="N129" s="220"/>
    </row>
    <row r="130" spans="1:14" ht="15.75">
      <c r="A130" s="143">
        <v>537000</v>
      </c>
      <c r="B130" s="142" t="s">
        <v>257</v>
      </c>
      <c r="C130" s="141"/>
      <c r="F130" s="110">
        <f t="shared" si="4"/>
        <v>6446</v>
      </c>
      <c r="G130" s="110">
        <v>0</v>
      </c>
      <c r="H130" s="110">
        <v>6446431</v>
      </c>
      <c r="M130" s="216"/>
      <c r="N130" s="220"/>
    </row>
    <row r="131" spans="1:14" ht="15.75">
      <c r="A131" s="143">
        <v>538000</v>
      </c>
      <c r="B131" s="142" t="s">
        <v>246</v>
      </c>
      <c r="C131" s="141"/>
      <c r="F131" s="110">
        <f t="shared" si="4"/>
        <v>3790</v>
      </c>
      <c r="G131" s="110">
        <v>0</v>
      </c>
      <c r="H131" s="110">
        <v>3789545</v>
      </c>
      <c r="M131" s="216"/>
      <c r="N131" s="220"/>
    </row>
    <row r="132" spans="1:14" ht="15.75">
      <c r="A132" s="143">
        <v>539000</v>
      </c>
      <c r="B132" s="142" t="s">
        <v>258</v>
      </c>
      <c r="C132" s="141"/>
      <c r="F132" s="110">
        <f t="shared" si="4"/>
        <v>708</v>
      </c>
      <c r="G132" s="110">
        <v>0</v>
      </c>
      <c r="H132" s="110">
        <v>707864</v>
      </c>
      <c r="M132" s="216"/>
      <c r="N132" s="220"/>
    </row>
    <row r="133" spans="1:14" ht="15.75">
      <c r="A133" s="143">
        <v>540000</v>
      </c>
      <c r="B133" s="142" t="s">
        <v>248</v>
      </c>
      <c r="C133" s="141"/>
      <c r="F133" s="110">
        <f t="shared" si="4"/>
        <v>984</v>
      </c>
      <c r="G133" s="110">
        <v>0</v>
      </c>
      <c r="H133" s="110">
        <v>984225</v>
      </c>
      <c r="M133" s="216"/>
      <c r="N133" s="220"/>
    </row>
    <row r="134" spans="1:14" ht="15.75">
      <c r="A134" s="144">
        <v>540100</v>
      </c>
      <c r="B134" s="145" t="s">
        <v>259</v>
      </c>
      <c r="C134" s="146"/>
      <c r="F134" s="110">
        <f t="shared" si="4"/>
        <v>3340</v>
      </c>
      <c r="G134" s="110">
        <v>0</v>
      </c>
      <c r="H134" s="110">
        <v>3340078</v>
      </c>
      <c r="M134" s="219"/>
      <c r="N134" s="222"/>
    </row>
    <row r="135" spans="1:14" ht="15.75">
      <c r="A135" s="140"/>
      <c r="B135" s="142"/>
      <c r="C135" s="141"/>
      <c r="F135" s="110">
        <f t="shared" si="4"/>
        <v>0</v>
      </c>
      <c r="G135" s="110">
        <v>0</v>
      </c>
      <c r="M135" s="216"/>
      <c r="N135" s="220"/>
    </row>
    <row r="136" spans="1:14" ht="15.75">
      <c r="A136" s="140"/>
      <c r="B136" s="142" t="s">
        <v>249</v>
      </c>
      <c r="C136" s="141"/>
      <c r="F136" s="110">
        <f t="shared" si="4"/>
        <v>0</v>
      </c>
      <c r="G136" s="110">
        <v>0</v>
      </c>
      <c r="M136" s="216"/>
      <c r="N136" s="220"/>
    </row>
    <row r="137" spans="1:14" ht="15.75">
      <c r="A137" s="143">
        <v>541000</v>
      </c>
      <c r="B137" s="142" t="s">
        <v>243</v>
      </c>
      <c r="C137" s="141"/>
      <c r="F137" s="110">
        <f t="shared" si="4"/>
        <v>378</v>
      </c>
      <c r="G137" s="110">
        <v>0</v>
      </c>
      <c r="H137" s="110">
        <v>378326</v>
      </c>
      <c r="M137" s="216"/>
      <c r="N137" s="220"/>
    </row>
    <row r="138" spans="1:14" ht="15.75">
      <c r="A138" s="143">
        <v>542000</v>
      </c>
      <c r="B138" s="142" t="s">
        <v>250</v>
      </c>
      <c r="C138" s="141"/>
      <c r="F138" s="110">
        <f t="shared" si="4"/>
        <v>1408</v>
      </c>
      <c r="G138" s="110">
        <v>0</v>
      </c>
      <c r="H138" s="110">
        <v>1408176</v>
      </c>
      <c r="M138" s="216"/>
      <c r="N138" s="220"/>
    </row>
    <row r="139" spans="1:14" ht="15.75">
      <c r="A139" s="143">
        <v>543000</v>
      </c>
      <c r="B139" s="142" t="s">
        <v>260</v>
      </c>
      <c r="C139" s="141"/>
      <c r="F139" s="110">
        <f t="shared" si="4"/>
        <v>228</v>
      </c>
      <c r="G139" s="110">
        <v>0</v>
      </c>
      <c r="H139" s="110">
        <v>227759</v>
      </c>
      <c r="M139" s="216"/>
      <c r="N139" s="220"/>
    </row>
    <row r="140" spans="1:14" ht="15.75">
      <c r="A140" s="143">
        <v>544000</v>
      </c>
      <c r="B140" s="142" t="s">
        <v>252</v>
      </c>
      <c r="C140" s="141"/>
      <c r="F140" s="110">
        <f t="shared" si="4"/>
        <v>2043</v>
      </c>
      <c r="G140" s="110">
        <v>0</v>
      </c>
      <c r="H140" s="110">
        <v>2042612</v>
      </c>
      <c r="M140" s="216"/>
      <c r="N140" s="220"/>
    </row>
    <row r="141" spans="1:14" ht="15.75">
      <c r="A141" s="143">
        <v>545000</v>
      </c>
      <c r="B141" s="142" t="s">
        <v>261</v>
      </c>
      <c r="C141" s="141"/>
      <c r="F141" s="110">
        <f t="shared" si="4"/>
        <v>441</v>
      </c>
      <c r="G141" s="110">
        <v>0</v>
      </c>
      <c r="H141" s="110">
        <v>440559</v>
      </c>
      <c r="M141" s="216"/>
      <c r="N141" s="220"/>
    </row>
    <row r="142" spans="1:14" ht="15.75">
      <c r="A142" s="140"/>
      <c r="B142" s="142" t="s">
        <v>262</v>
      </c>
      <c r="C142" s="141"/>
      <c r="F142" s="110">
        <f t="shared" si="4"/>
        <v>21946</v>
      </c>
      <c r="G142" s="110">
        <v>0</v>
      </c>
      <c r="H142" s="110">
        <v>21945776</v>
      </c>
      <c r="M142" s="216"/>
      <c r="N142" s="220"/>
    </row>
    <row r="143" spans="1:14" ht="15.75">
      <c r="A143" s="140"/>
      <c r="B143" s="142"/>
      <c r="C143" s="141"/>
      <c r="F143" s="110">
        <f t="shared" si="4"/>
        <v>0</v>
      </c>
      <c r="G143" s="110">
        <v>0</v>
      </c>
      <c r="M143" s="216"/>
      <c r="N143" s="220"/>
    </row>
    <row r="144" spans="1:14" ht="15.75">
      <c r="A144" s="140"/>
      <c r="B144" s="142" t="s">
        <v>263</v>
      </c>
      <c r="C144" s="141"/>
      <c r="F144" s="110">
        <f t="shared" si="4"/>
        <v>0</v>
      </c>
      <c r="G144" s="110">
        <v>0</v>
      </c>
      <c r="M144" s="216"/>
      <c r="N144" s="220"/>
    </row>
    <row r="145" spans="1:14" ht="15.75">
      <c r="A145" s="140"/>
      <c r="B145" s="142" t="s">
        <v>242</v>
      </c>
      <c r="C145" s="141"/>
      <c r="F145" s="110">
        <f t="shared" si="4"/>
        <v>0</v>
      </c>
      <c r="G145" s="110">
        <v>0</v>
      </c>
      <c r="M145" s="216"/>
      <c r="N145" s="220"/>
    </row>
    <row r="146" spans="1:14" ht="15.75">
      <c r="A146" s="143">
        <v>546000</v>
      </c>
      <c r="B146" s="142" t="s">
        <v>243</v>
      </c>
      <c r="C146" s="141"/>
      <c r="F146" s="110">
        <f t="shared" si="4"/>
        <v>254</v>
      </c>
      <c r="G146" s="110">
        <v>0</v>
      </c>
      <c r="H146" s="110">
        <v>253976</v>
      </c>
      <c r="M146" s="216"/>
      <c r="N146" s="220"/>
    </row>
    <row r="147" spans="1:14" ht="15.75">
      <c r="A147" s="143">
        <v>547000</v>
      </c>
      <c r="B147" s="142" t="s">
        <v>244</v>
      </c>
      <c r="C147" s="141"/>
      <c r="F147" s="110">
        <f t="shared" si="4"/>
        <v>35304</v>
      </c>
      <c r="G147" s="110">
        <v>0</v>
      </c>
      <c r="H147" s="110">
        <v>35303614</v>
      </c>
      <c r="M147" s="216"/>
      <c r="N147" s="220"/>
    </row>
    <row r="148" spans="1:14" ht="15.75">
      <c r="A148" s="143">
        <v>548000</v>
      </c>
      <c r="B148" s="142" t="s">
        <v>264</v>
      </c>
      <c r="C148" s="141"/>
      <c r="F148" s="110">
        <f t="shared" si="4"/>
        <v>1549</v>
      </c>
      <c r="G148" s="110">
        <v>0</v>
      </c>
      <c r="H148" s="110">
        <v>1548704</v>
      </c>
      <c r="M148" s="216"/>
      <c r="N148" s="220"/>
    </row>
    <row r="149" spans="1:14" ht="15.75">
      <c r="A149" s="143">
        <v>549000</v>
      </c>
      <c r="B149" s="142" t="s">
        <v>265</v>
      </c>
      <c r="C149" s="141"/>
      <c r="F149" s="110">
        <f t="shared" si="4"/>
        <v>267</v>
      </c>
      <c r="G149" s="110">
        <v>0</v>
      </c>
      <c r="H149" s="110">
        <v>267145</v>
      </c>
      <c r="M149" s="216"/>
      <c r="N149" s="220"/>
    </row>
    <row r="150" spans="1:14" ht="15.75">
      <c r="A150" s="143">
        <v>550000</v>
      </c>
      <c r="B150" s="142" t="s">
        <v>248</v>
      </c>
      <c r="C150" s="141"/>
      <c r="F150" s="110">
        <f t="shared" si="4"/>
        <v>55</v>
      </c>
      <c r="G150" s="110">
        <v>0</v>
      </c>
      <c r="H150" s="110">
        <v>55253</v>
      </c>
      <c r="M150" s="216"/>
      <c r="N150" s="220"/>
    </row>
    <row r="151" spans="1:14" ht="15.75">
      <c r="A151" s="140"/>
      <c r="B151" s="142"/>
      <c r="C151" s="141"/>
      <c r="F151" s="110">
        <f t="shared" si="4"/>
        <v>0</v>
      </c>
      <c r="G151" s="110">
        <v>0</v>
      </c>
      <c r="M151" s="216"/>
      <c r="N151" s="220"/>
    </row>
    <row r="152" spans="1:14" ht="15.75">
      <c r="A152" s="140"/>
      <c r="B152" s="142" t="s">
        <v>249</v>
      </c>
      <c r="C152" s="141"/>
      <c r="F152" s="110">
        <f t="shared" si="4"/>
        <v>0</v>
      </c>
      <c r="G152" s="110">
        <v>0</v>
      </c>
      <c r="M152" s="216"/>
      <c r="N152" s="220"/>
    </row>
    <row r="153" spans="1:14" ht="15.75">
      <c r="A153" s="143">
        <v>551000</v>
      </c>
      <c r="B153" s="142" t="s">
        <v>243</v>
      </c>
      <c r="C153" s="141"/>
      <c r="F153" s="110">
        <f t="shared" si="4"/>
        <v>446</v>
      </c>
      <c r="G153" s="110">
        <v>0</v>
      </c>
      <c r="H153" s="110">
        <v>446418</v>
      </c>
      <c r="M153" s="216"/>
      <c r="N153" s="220"/>
    </row>
    <row r="154" spans="1:14" ht="15.75">
      <c r="A154" s="143">
        <v>552000</v>
      </c>
      <c r="B154" s="142" t="s">
        <v>250</v>
      </c>
      <c r="C154" s="141"/>
      <c r="F154" s="110">
        <f t="shared" ref="F154:F236" si="6">ROUND(H154/1000,0)</f>
        <v>117</v>
      </c>
      <c r="G154" s="110">
        <v>0</v>
      </c>
      <c r="H154" s="110">
        <v>117056</v>
      </c>
      <c r="M154" s="216"/>
      <c r="N154" s="220"/>
    </row>
    <row r="155" spans="1:14" ht="15.75">
      <c r="A155" s="143">
        <v>553000</v>
      </c>
      <c r="B155" s="142" t="s">
        <v>266</v>
      </c>
      <c r="C155" s="141"/>
      <c r="F155" s="110">
        <f t="shared" si="6"/>
        <v>2698</v>
      </c>
      <c r="G155" s="110">
        <v>0</v>
      </c>
      <c r="H155" s="110">
        <v>2698294</v>
      </c>
      <c r="M155" s="216"/>
      <c r="N155" s="220"/>
    </row>
    <row r="156" spans="1:14" ht="15.75">
      <c r="A156" s="143">
        <v>554000</v>
      </c>
      <c r="B156" s="142" t="s">
        <v>267</v>
      </c>
      <c r="C156" s="141"/>
      <c r="F156" s="110">
        <f t="shared" si="6"/>
        <v>268</v>
      </c>
      <c r="G156" s="110">
        <v>0</v>
      </c>
      <c r="H156" s="110">
        <v>267932</v>
      </c>
      <c r="M156" s="216"/>
      <c r="N156" s="220"/>
    </row>
    <row r="157" spans="1:14" ht="15.75">
      <c r="A157" s="140"/>
      <c r="B157" s="142" t="s">
        <v>268</v>
      </c>
      <c r="C157" s="141"/>
      <c r="F157" s="110">
        <f t="shared" si="6"/>
        <v>40958</v>
      </c>
      <c r="G157" s="110">
        <v>0</v>
      </c>
      <c r="H157" s="110">
        <v>40958392</v>
      </c>
      <c r="M157" s="216"/>
      <c r="N157" s="220"/>
    </row>
    <row r="158" spans="1:14" ht="15.75">
      <c r="A158" s="140"/>
      <c r="B158" s="142"/>
      <c r="C158" s="141"/>
      <c r="F158" s="110">
        <f t="shared" si="6"/>
        <v>0</v>
      </c>
      <c r="G158" s="110">
        <v>0</v>
      </c>
      <c r="M158" s="216"/>
      <c r="N158" s="220"/>
    </row>
    <row r="159" spans="1:14" ht="15.75">
      <c r="A159" s="140"/>
      <c r="B159" s="142" t="s">
        <v>269</v>
      </c>
      <c r="C159" s="141"/>
      <c r="F159" s="110">
        <f t="shared" si="6"/>
        <v>0</v>
      </c>
      <c r="G159" s="110">
        <v>0</v>
      </c>
      <c r="M159" s="216"/>
      <c r="N159" s="220"/>
    </row>
    <row r="160" spans="1:14" ht="15.75">
      <c r="A160" s="140" t="s">
        <v>270</v>
      </c>
      <c r="B160" s="142" t="s">
        <v>37</v>
      </c>
      <c r="C160" s="141"/>
      <c r="F160" s="110">
        <f t="shared" si="6"/>
        <v>82443</v>
      </c>
      <c r="G160" s="110">
        <v>0</v>
      </c>
      <c r="H160" s="110">
        <v>82443324</v>
      </c>
      <c r="M160" s="216"/>
      <c r="N160" s="220"/>
    </row>
    <row r="161" spans="1:14" ht="15.75">
      <c r="A161" s="143">
        <v>556000</v>
      </c>
      <c r="B161" s="142" t="s">
        <v>271</v>
      </c>
      <c r="C161" s="141"/>
      <c r="F161" s="110">
        <f t="shared" si="6"/>
        <v>464</v>
      </c>
      <c r="G161" s="110">
        <v>0</v>
      </c>
      <c r="H161" s="110">
        <v>464319</v>
      </c>
      <c r="M161" s="216"/>
      <c r="N161" s="220"/>
    </row>
    <row r="162" spans="1:14" ht="15.75">
      <c r="A162" s="143" t="s">
        <v>272</v>
      </c>
      <c r="B162" s="142" t="s">
        <v>273</v>
      </c>
      <c r="C162" s="141"/>
      <c r="F162" s="110">
        <f t="shared" si="6"/>
        <v>21847</v>
      </c>
      <c r="G162" s="110">
        <v>0</v>
      </c>
      <c r="H162" s="110">
        <v>21847349</v>
      </c>
      <c r="M162" s="216"/>
      <c r="N162" s="220"/>
    </row>
    <row r="163" spans="1:14" ht="15.75">
      <c r="A163" s="143"/>
      <c r="B163" s="142" t="s">
        <v>274</v>
      </c>
      <c r="C163" s="141"/>
      <c r="F163" s="110">
        <f t="shared" si="6"/>
        <v>104755</v>
      </c>
      <c r="G163" s="110">
        <v>0</v>
      </c>
      <c r="H163" s="110">
        <v>104754992</v>
      </c>
      <c r="M163" s="216"/>
      <c r="N163" s="220"/>
    </row>
    <row r="164" spans="1:14" ht="15.75">
      <c r="A164" s="143"/>
      <c r="B164" s="142" t="s">
        <v>275</v>
      </c>
      <c r="C164" s="141"/>
      <c r="F164" s="110">
        <f t="shared" si="6"/>
        <v>201373</v>
      </c>
      <c r="G164" s="110">
        <v>0</v>
      </c>
      <c r="H164" s="110">
        <v>201372621</v>
      </c>
      <c r="M164" s="216"/>
      <c r="N164" s="220"/>
    </row>
    <row r="165" spans="1:14" ht="15.75">
      <c r="A165" s="143"/>
      <c r="B165" s="142"/>
      <c r="C165" s="141"/>
      <c r="F165" s="110">
        <f t="shared" si="6"/>
        <v>0</v>
      </c>
      <c r="G165" s="110">
        <v>0</v>
      </c>
      <c r="M165" s="216"/>
      <c r="N165" s="220"/>
    </row>
    <row r="166" spans="1:14" ht="15.75">
      <c r="A166" s="143"/>
      <c r="B166" s="142" t="s">
        <v>276</v>
      </c>
      <c r="C166" s="141"/>
      <c r="F166" s="110">
        <f t="shared" si="6"/>
        <v>0</v>
      </c>
      <c r="G166" s="110">
        <v>0</v>
      </c>
      <c r="M166" s="216"/>
      <c r="N166" s="220"/>
    </row>
    <row r="167" spans="1:14" ht="15.75">
      <c r="A167" s="143"/>
      <c r="B167" s="142" t="s">
        <v>242</v>
      </c>
      <c r="C167" s="141"/>
      <c r="F167" s="110">
        <f t="shared" si="6"/>
        <v>0</v>
      </c>
      <c r="G167" s="110">
        <v>0</v>
      </c>
      <c r="M167" s="216"/>
      <c r="N167" s="220"/>
    </row>
    <row r="168" spans="1:14" ht="15.75">
      <c r="A168" s="143">
        <v>560000</v>
      </c>
      <c r="B168" s="142" t="s">
        <v>243</v>
      </c>
      <c r="C168" s="141"/>
      <c r="F168" s="110">
        <f t="shared" si="6"/>
        <v>1439</v>
      </c>
      <c r="G168" s="110">
        <v>0</v>
      </c>
      <c r="H168" s="110">
        <v>1438994</v>
      </c>
      <c r="M168" s="216"/>
      <c r="N168" s="220"/>
    </row>
    <row r="169" spans="1:14" ht="15.75">
      <c r="A169" s="143">
        <v>561000</v>
      </c>
      <c r="B169" s="142" t="s">
        <v>277</v>
      </c>
      <c r="C169" s="141"/>
      <c r="F169" s="110">
        <f t="shared" si="6"/>
        <v>1786</v>
      </c>
      <c r="G169" s="110">
        <v>0</v>
      </c>
      <c r="H169" s="110">
        <v>1786061</v>
      </c>
      <c r="M169" s="216"/>
      <c r="N169" s="220"/>
    </row>
    <row r="170" spans="1:14" ht="15.75">
      <c r="A170" s="143">
        <v>562000</v>
      </c>
      <c r="B170" s="142" t="s">
        <v>278</v>
      </c>
      <c r="C170" s="141"/>
      <c r="F170" s="110">
        <f t="shared" si="6"/>
        <v>313</v>
      </c>
      <c r="G170" s="110">
        <v>0</v>
      </c>
      <c r="H170" s="110">
        <v>313217</v>
      </c>
      <c r="M170" s="216"/>
      <c r="N170" s="220"/>
    </row>
    <row r="171" spans="1:14" ht="15.75">
      <c r="A171" s="217">
        <v>562100</v>
      </c>
      <c r="B171" s="216" t="s">
        <v>570</v>
      </c>
      <c r="C171" s="141"/>
      <c r="F171" s="110">
        <f t="shared" ref="F171" si="7">ROUND(H171/1000,0)</f>
        <v>0</v>
      </c>
      <c r="G171" s="110">
        <v>0</v>
      </c>
      <c r="H171" s="110">
        <v>0</v>
      </c>
      <c r="M171" s="216"/>
      <c r="N171" s="220"/>
    </row>
    <row r="172" spans="1:14" ht="15.75">
      <c r="A172" s="143">
        <v>563000</v>
      </c>
      <c r="B172" s="142" t="s">
        <v>279</v>
      </c>
      <c r="C172" s="141"/>
      <c r="F172" s="110">
        <f t="shared" si="6"/>
        <v>278</v>
      </c>
      <c r="G172" s="110">
        <v>0</v>
      </c>
      <c r="H172" s="110">
        <v>277632</v>
      </c>
      <c r="M172" s="216"/>
      <c r="N172" s="220"/>
    </row>
    <row r="173" spans="1:14" ht="15.75">
      <c r="A173" s="143">
        <v>565000</v>
      </c>
      <c r="B173" s="142" t="s">
        <v>280</v>
      </c>
      <c r="C173" s="141"/>
      <c r="F173" s="110">
        <f t="shared" si="6"/>
        <v>10840</v>
      </c>
      <c r="G173" s="110">
        <v>0</v>
      </c>
      <c r="H173" s="110">
        <v>10839686</v>
      </c>
      <c r="M173" s="216"/>
      <c r="N173" s="220"/>
    </row>
    <row r="174" spans="1:14" ht="15.75">
      <c r="A174" s="143">
        <v>566000</v>
      </c>
      <c r="B174" s="142" t="s">
        <v>281</v>
      </c>
      <c r="C174" s="141"/>
      <c r="F174" s="110">
        <f t="shared" si="6"/>
        <v>1550</v>
      </c>
      <c r="G174" s="110">
        <v>0</v>
      </c>
      <c r="H174" s="110">
        <v>1550491</v>
      </c>
      <c r="M174" s="216"/>
      <c r="N174" s="220"/>
    </row>
    <row r="175" spans="1:14" ht="15.75">
      <c r="A175" s="143">
        <v>567000</v>
      </c>
      <c r="B175" s="142" t="s">
        <v>248</v>
      </c>
      <c r="C175" s="141"/>
      <c r="F175" s="110">
        <f t="shared" si="6"/>
        <v>122</v>
      </c>
      <c r="G175" s="110">
        <v>0</v>
      </c>
      <c r="H175" s="110">
        <v>121601</v>
      </c>
      <c r="M175" s="216"/>
      <c r="N175" s="220"/>
    </row>
    <row r="176" spans="1:14" ht="15.75">
      <c r="A176" s="140"/>
      <c r="B176" s="142"/>
      <c r="C176" s="141"/>
      <c r="F176" s="110">
        <f t="shared" si="6"/>
        <v>0</v>
      </c>
      <c r="G176" s="110">
        <v>0</v>
      </c>
      <c r="M176" s="216"/>
      <c r="N176" s="220"/>
    </row>
    <row r="177" spans="1:14" ht="15.75">
      <c r="A177" s="140"/>
      <c r="B177" s="142" t="s">
        <v>249</v>
      </c>
      <c r="C177" s="141"/>
      <c r="F177" s="110">
        <f t="shared" si="6"/>
        <v>0</v>
      </c>
      <c r="G177" s="110">
        <v>0</v>
      </c>
      <c r="M177" s="216"/>
      <c r="N177" s="220"/>
    </row>
    <row r="178" spans="1:14" ht="15.75">
      <c r="A178" s="143">
        <v>568000</v>
      </c>
      <c r="B178" s="142" t="s">
        <v>243</v>
      </c>
      <c r="C178" s="141"/>
      <c r="F178" s="110">
        <f t="shared" si="6"/>
        <v>278</v>
      </c>
      <c r="G178" s="110">
        <v>0</v>
      </c>
      <c r="H178" s="110">
        <v>278297</v>
      </c>
      <c r="M178" s="216"/>
      <c r="N178" s="220"/>
    </row>
    <row r="179" spans="1:14" ht="15.75">
      <c r="A179" s="143">
        <v>569000</v>
      </c>
      <c r="B179" s="142" t="s">
        <v>250</v>
      </c>
      <c r="C179" s="141"/>
      <c r="F179" s="110">
        <f t="shared" si="6"/>
        <v>279</v>
      </c>
      <c r="G179" s="110">
        <v>0</v>
      </c>
      <c r="H179" s="110">
        <v>279038</v>
      </c>
      <c r="M179" s="216"/>
      <c r="N179" s="220"/>
    </row>
    <row r="180" spans="1:14" ht="15.75">
      <c r="A180" s="143">
        <v>570000</v>
      </c>
      <c r="B180" s="142" t="s">
        <v>282</v>
      </c>
      <c r="C180" s="141"/>
      <c r="F180" s="110">
        <f t="shared" si="6"/>
        <v>499</v>
      </c>
      <c r="G180" s="110">
        <v>0</v>
      </c>
      <c r="H180" s="110">
        <v>498751</v>
      </c>
      <c r="M180" s="216"/>
      <c r="N180" s="220"/>
    </row>
    <row r="181" spans="1:14" ht="15.75">
      <c r="A181" s="217">
        <v>570100</v>
      </c>
      <c r="B181" s="216" t="s">
        <v>570</v>
      </c>
      <c r="C181" s="141"/>
      <c r="F181" s="110">
        <f t="shared" ref="F181" si="8">ROUND(H181/1000,0)</f>
        <v>0</v>
      </c>
      <c r="G181" s="110">
        <v>0</v>
      </c>
      <c r="H181" s="110">
        <v>0</v>
      </c>
      <c r="M181" s="216"/>
      <c r="N181" s="220"/>
    </row>
    <row r="182" spans="1:14" ht="15.75">
      <c r="A182" s="143">
        <v>571000</v>
      </c>
      <c r="B182" s="142" t="s">
        <v>283</v>
      </c>
      <c r="C182" s="141"/>
      <c r="F182" s="110">
        <f t="shared" si="6"/>
        <v>873</v>
      </c>
      <c r="G182" s="110">
        <v>0</v>
      </c>
      <c r="H182" s="110">
        <v>872745</v>
      </c>
      <c r="M182" s="216"/>
      <c r="N182" s="220"/>
    </row>
    <row r="183" spans="1:14" ht="15.75">
      <c r="A183" s="143">
        <v>572000</v>
      </c>
      <c r="B183" s="142" t="s">
        <v>284</v>
      </c>
      <c r="C183" s="141"/>
      <c r="F183" s="110">
        <f t="shared" si="6"/>
        <v>4</v>
      </c>
      <c r="G183" s="110">
        <v>0</v>
      </c>
      <c r="H183" s="110">
        <v>3649</v>
      </c>
      <c r="M183" s="216"/>
      <c r="N183" s="220"/>
    </row>
    <row r="184" spans="1:14" ht="15.75">
      <c r="A184" s="143">
        <v>573000</v>
      </c>
      <c r="B184" s="142" t="s">
        <v>285</v>
      </c>
      <c r="C184" s="141"/>
      <c r="F184" s="110">
        <f t="shared" si="6"/>
        <v>23</v>
      </c>
      <c r="G184" s="110">
        <v>0</v>
      </c>
      <c r="H184" s="110">
        <v>22806</v>
      </c>
      <c r="M184" s="216"/>
      <c r="N184" s="220"/>
    </row>
    <row r="185" spans="1:14" ht="15.75">
      <c r="A185" s="140"/>
      <c r="B185" s="142" t="s">
        <v>286</v>
      </c>
      <c r="C185" s="141"/>
      <c r="F185" s="110">
        <f t="shared" si="6"/>
        <v>18283</v>
      </c>
      <c r="G185" s="110">
        <v>0</v>
      </c>
      <c r="H185" s="110">
        <v>18282968</v>
      </c>
      <c r="M185" s="216"/>
      <c r="N185" s="220"/>
    </row>
    <row r="186" spans="1:14" ht="15.75">
      <c r="A186" s="140"/>
      <c r="B186" s="142"/>
      <c r="C186" s="141"/>
      <c r="F186" s="110">
        <f t="shared" si="6"/>
        <v>0</v>
      </c>
      <c r="G186" s="110">
        <v>0</v>
      </c>
      <c r="M186" s="216"/>
    </row>
    <row r="187" spans="1:14" ht="15.75">
      <c r="A187" s="140"/>
      <c r="B187" s="142" t="s">
        <v>287</v>
      </c>
      <c r="C187" s="141"/>
      <c r="F187" s="110">
        <f>ROUND(H187/1000,0)</f>
        <v>28016</v>
      </c>
      <c r="G187" s="110">
        <v>0</v>
      </c>
      <c r="H187" s="461">
        <v>28015598</v>
      </c>
      <c r="M187" s="216"/>
    </row>
    <row r="188" spans="1:14" ht="15.75">
      <c r="A188" s="140"/>
      <c r="B188" s="142" t="s">
        <v>288</v>
      </c>
      <c r="C188" s="141"/>
      <c r="F188" s="110">
        <f t="shared" ref="F188:F231" si="9">ROUND(H188/1000,0)</f>
        <v>10958</v>
      </c>
      <c r="G188" s="110">
        <v>0</v>
      </c>
      <c r="H188" s="461">
        <v>10957970</v>
      </c>
      <c r="M188" s="216"/>
    </row>
    <row r="189" spans="1:14" ht="15.75">
      <c r="A189" s="147"/>
      <c r="B189" s="145" t="s">
        <v>289</v>
      </c>
      <c r="C189" s="146"/>
      <c r="F189" s="110">
        <f t="shared" si="9"/>
        <v>748</v>
      </c>
      <c r="G189" s="110">
        <v>0</v>
      </c>
      <c r="H189" s="461">
        <v>748089</v>
      </c>
      <c r="M189" s="219"/>
    </row>
    <row r="190" spans="1:14" ht="15.75">
      <c r="A190" s="147"/>
      <c r="B190" s="142" t="s">
        <v>540</v>
      </c>
      <c r="C190" s="146"/>
      <c r="F190" s="110">
        <f t="shared" si="9"/>
        <v>0</v>
      </c>
      <c r="G190" s="110">
        <v>0</v>
      </c>
      <c r="H190" s="461">
        <v>0</v>
      </c>
      <c r="M190" s="216"/>
    </row>
    <row r="191" spans="1:14" ht="15.75">
      <c r="A191" s="143">
        <v>403027</v>
      </c>
      <c r="B191" s="216" t="s">
        <v>651</v>
      </c>
      <c r="C191" s="146"/>
      <c r="F191" s="110">
        <f t="shared" ref="F191" si="10">ROUND(H191/1000,0)</f>
        <v>-1529</v>
      </c>
      <c r="G191" s="110">
        <v>0</v>
      </c>
      <c r="H191" s="461">
        <v>-1529231</v>
      </c>
      <c r="M191" s="216"/>
    </row>
    <row r="192" spans="1:14" ht="15.75">
      <c r="A192" s="143">
        <v>405930</v>
      </c>
      <c r="B192" s="142" t="s">
        <v>290</v>
      </c>
      <c r="C192" s="141"/>
      <c r="F192" s="110">
        <f t="shared" si="9"/>
        <v>0</v>
      </c>
      <c r="G192" s="110">
        <v>0</v>
      </c>
      <c r="H192" s="461">
        <v>0</v>
      </c>
      <c r="M192" s="216"/>
    </row>
    <row r="193" spans="1:13" ht="15.75">
      <c r="A193" s="143">
        <v>406100</v>
      </c>
      <c r="B193" s="142" t="s">
        <v>291</v>
      </c>
      <c r="C193" s="141"/>
      <c r="F193" s="110">
        <f t="shared" si="9"/>
        <v>32</v>
      </c>
      <c r="G193" s="110">
        <v>0</v>
      </c>
      <c r="H193" s="461">
        <v>31743</v>
      </c>
      <c r="M193" s="216"/>
    </row>
    <row r="194" spans="1:13" ht="15.75">
      <c r="A194" s="143">
        <v>407312</v>
      </c>
      <c r="B194" s="142" t="s">
        <v>292</v>
      </c>
      <c r="C194" s="141"/>
      <c r="F194" s="110">
        <f t="shared" si="9"/>
        <v>0</v>
      </c>
      <c r="G194" s="110">
        <v>0</v>
      </c>
      <c r="H194" s="461">
        <v>0</v>
      </c>
      <c r="M194" s="216"/>
    </row>
    <row r="195" spans="1:13" ht="15.75">
      <c r="A195" s="218">
        <v>407320</v>
      </c>
      <c r="B195" s="219" t="s">
        <v>573</v>
      </c>
      <c r="C195" s="141"/>
      <c r="F195" s="110">
        <f t="shared" si="9"/>
        <v>0</v>
      </c>
      <c r="G195" s="110">
        <v>0</v>
      </c>
      <c r="H195" s="461">
        <v>0</v>
      </c>
      <c r="M195" s="219"/>
    </row>
    <row r="196" spans="1:13" ht="15.75">
      <c r="A196" s="144">
        <v>407322</v>
      </c>
      <c r="B196" s="145" t="s">
        <v>293</v>
      </c>
      <c r="C196" s="146"/>
      <c r="F196" s="110">
        <f t="shared" si="9"/>
        <v>67</v>
      </c>
      <c r="G196" s="110">
        <v>0</v>
      </c>
      <c r="H196" s="461">
        <v>66861</v>
      </c>
      <c r="M196" s="219"/>
    </row>
    <row r="197" spans="1:13" ht="15.75">
      <c r="A197" s="144">
        <v>407324</v>
      </c>
      <c r="B197" s="145" t="s">
        <v>294</v>
      </c>
      <c r="C197" s="146"/>
      <c r="F197" s="110">
        <f t="shared" si="9"/>
        <v>141</v>
      </c>
      <c r="G197" s="110">
        <v>0</v>
      </c>
      <c r="H197" s="461">
        <v>141223</v>
      </c>
      <c r="M197" s="219"/>
    </row>
    <row r="198" spans="1:13" ht="15.75">
      <c r="A198" s="144">
        <v>407326</v>
      </c>
      <c r="B198" s="145" t="s">
        <v>577</v>
      </c>
      <c r="C198" s="146"/>
      <c r="F198" s="110">
        <f t="shared" si="9"/>
        <v>0</v>
      </c>
      <c r="G198" s="110">
        <v>0</v>
      </c>
      <c r="H198" s="461">
        <v>0</v>
      </c>
      <c r="M198" s="219"/>
    </row>
    <row r="199" spans="1:13" ht="15.75">
      <c r="A199" s="144">
        <v>407327</v>
      </c>
      <c r="B199" s="219" t="s">
        <v>652</v>
      </c>
      <c r="C199" s="146"/>
      <c r="F199" s="110">
        <f t="shared" si="9"/>
        <v>734</v>
      </c>
      <c r="G199" s="110">
        <v>0</v>
      </c>
      <c r="H199" s="461">
        <v>734376</v>
      </c>
      <c r="M199" s="219"/>
    </row>
    <row r="200" spans="1:13" ht="15.75">
      <c r="A200" s="144">
        <v>407331</v>
      </c>
      <c r="B200" s="145" t="s">
        <v>541</v>
      </c>
      <c r="C200" s="146"/>
      <c r="F200" s="110">
        <f t="shared" si="9"/>
        <v>0</v>
      </c>
      <c r="G200" s="110">
        <v>0</v>
      </c>
      <c r="H200" s="461">
        <v>0</v>
      </c>
      <c r="M200" s="219"/>
    </row>
    <row r="201" spans="1:13" ht="15.75">
      <c r="A201" s="144">
        <v>407333</v>
      </c>
      <c r="B201" s="145" t="s">
        <v>542</v>
      </c>
      <c r="C201" s="146"/>
      <c r="F201" s="110">
        <f t="shared" si="9"/>
        <v>21</v>
      </c>
      <c r="G201" s="110">
        <v>0</v>
      </c>
      <c r="H201" s="461">
        <v>21444</v>
      </c>
      <c r="M201" s="219"/>
    </row>
    <row r="202" spans="1:13" ht="15.75">
      <c r="A202" s="144">
        <v>407335</v>
      </c>
      <c r="B202" s="145" t="s">
        <v>295</v>
      </c>
      <c r="C202" s="141"/>
      <c r="F202" s="110">
        <f t="shared" si="9"/>
        <v>0</v>
      </c>
      <c r="G202" s="110">
        <v>0</v>
      </c>
      <c r="H202" s="461">
        <v>0</v>
      </c>
      <c r="M202" s="219"/>
    </row>
    <row r="203" spans="1:13" ht="15.75">
      <c r="A203" s="143">
        <v>407350</v>
      </c>
      <c r="B203" s="142" t="s">
        <v>543</v>
      </c>
      <c r="C203" s="141"/>
      <c r="F203" s="110">
        <f t="shared" si="9"/>
        <v>0</v>
      </c>
      <c r="G203" s="110">
        <v>0</v>
      </c>
      <c r="H203" s="461">
        <v>0</v>
      </c>
      <c r="M203" s="216"/>
    </row>
    <row r="204" spans="1:13" ht="15.75">
      <c r="A204" s="143">
        <v>407351</v>
      </c>
      <c r="B204" s="142" t="s">
        <v>296</v>
      </c>
      <c r="C204" s="146"/>
      <c r="F204" s="110">
        <f t="shared" si="9"/>
        <v>0</v>
      </c>
      <c r="G204" s="110">
        <v>0</v>
      </c>
      <c r="H204" s="461">
        <v>0</v>
      </c>
      <c r="M204" s="216"/>
    </row>
    <row r="205" spans="1:13" ht="15.75">
      <c r="A205" s="143">
        <v>407360</v>
      </c>
      <c r="B205" s="142" t="s">
        <v>544</v>
      </c>
      <c r="C205" s="146"/>
      <c r="F205" s="110">
        <f t="shared" si="9"/>
        <v>0</v>
      </c>
      <c r="G205" s="110">
        <v>0</v>
      </c>
      <c r="H205" s="461">
        <v>0</v>
      </c>
      <c r="M205" s="216"/>
    </row>
    <row r="206" spans="1:13" ht="15.75">
      <c r="A206" s="143">
        <v>407362</v>
      </c>
      <c r="B206" s="142" t="s">
        <v>545</v>
      </c>
      <c r="C206" s="146"/>
      <c r="F206" s="110">
        <f t="shared" si="9"/>
        <v>0</v>
      </c>
      <c r="G206" s="110">
        <v>0</v>
      </c>
      <c r="H206" s="461">
        <v>0</v>
      </c>
      <c r="M206" s="216"/>
    </row>
    <row r="207" spans="1:13" ht="15.75">
      <c r="A207" s="143">
        <v>407365</v>
      </c>
      <c r="B207" s="142" t="s">
        <v>546</v>
      </c>
      <c r="C207" s="146"/>
      <c r="F207" s="110">
        <f t="shared" si="9"/>
        <v>0</v>
      </c>
      <c r="G207" s="110">
        <v>0</v>
      </c>
      <c r="H207" s="461">
        <v>0</v>
      </c>
      <c r="M207" s="216"/>
    </row>
    <row r="208" spans="1:13" ht="15.75">
      <c r="A208" s="143">
        <v>407368</v>
      </c>
      <c r="B208" s="142" t="s">
        <v>593</v>
      </c>
      <c r="C208" s="146"/>
      <c r="F208" s="110">
        <f t="shared" si="9"/>
        <v>0</v>
      </c>
      <c r="H208" s="461">
        <v>0</v>
      </c>
      <c r="M208" s="216"/>
    </row>
    <row r="209" spans="1:13" ht="15.75">
      <c r="A209" s="143">
        <v>407380</v>
      </c>
      <c r="B209" s="142" t="s">
        <v>297</v>
      </c>
      <c r="C209" s="146"/>
      <c r="F209" s="110">
        <f t="shared" si="9"/>
        <v>0</v>
      </c>
      <c r="G209" s="110">
        <v>0</v>
      </c>
      <c r="H209" s="461">
        <v>0</v>
      </c>
      <c r="M209" s="216"/>
    </row>
    <row r="210" spans="1:13" ht="15.75">
      <c r="A210" s="144">
        <v>407382</v>
      </c>
      <c r="B210" s="145" t="s">
        <v>298</v>
      </c>
      <c r="C210" s="146"/>
      <c r="F210" s="110">
        <f t="shared" si="9"/>
        <v>579</v>
      </c>
      <c r="G210" s="110">
        <v>0</v>
      </c>
      <c r="H210" s="461">
        <v>579430</v>
      </c>
      <c r="M210" s="219"/>
    </row>
    <row r="211" spans="1:13" ht="15.75">
      <c r="A211" s="144">
        <v>407382</v>
      </c>
      <c r="B211" s="145" t="s">
        <v>299</v>
      </c>
      <c r="C211" s="146"/>
      <c r="F211" s="110">
        <f t="shared" si="9"/>
        <v>139</v>
      </c>
      <c r="G211" s="110">
        <v>0</v>
      </c>
      <c r="H211" s="461">
        <v>139441</v>
      </c>
      <c r="M211" s="219"/>
    </row>
    <row r="212" spans="1:13" ht="15.75">
      <c r="A212" s="218">
        <v>407391</v>
      </c>
      <c r="B212" s="219" t="s">
        <v>577</v>
      </c>
      <c r="C212" s="146"/>
      <c r="F212" s="110">
        <f t="shared" si="9"/>
        <v>0</v>
      </c>
      <c r="G212" s="110">
        <v>0</v>
      </c>
      <c r="H212" s="461">
        <v>0</v>
      </c>
      <c r="M212" s="219"/>
    </row>
    <row r="213" spans="1:13" ht="15.75">
      <c r="A213" s="144">
        <v>407395</v>
      </c>
      <c r="B213" s="145" t="s">
        <v>300</v>
      </c>
      <c r="C213" s="146"/>
      <c r="F213" s="110">
        <f t="shared" si="9"/>
        <v>153</v>
      </c>
      <c r="G213" s="110">
        <v>0</v>
      </c>
      <c r="H213" s="461">
        <v>152507</v>
      </c>
      <c r="M213" s="219"/>
    </row>
    <row r="214" spans="1:13" ht="15.75">
      <c r="A214" s="143">
        <v>407403</v>
      </c>
      <c r="B214" s="142" t="s">
        <v>301</v>
      </c>
      <c r="C214" s="146"/>
      <c r="F214" s="110">
        <f t="shared" si="9"/>
        <v>0</v>
      </c>
      <c r="G214" s="110">
        <v>0</v>
      </c>
      <c r="H214" s="461">
        <v>0</v>
      </c>
      <c r="M214" s="216"/>
    </row>
    <row r="215" spans="1:13" ht="15.75">
      <c r="A215" s="143">
        <v>407405</v>
      </c>
      <c r="B215" s="142" t="s">
        <v>302</v>
      </c>
      <c r="C215" s="141"/>
      <c r="F215" s="110">
        <f t="shared" si="9"/>
        <v>0</v>
      </c>
      <c r="G215" s="110">
        <v>0</v>
      </c>
      <c r="H215" s="461">
        <v>0</v>
      </c>
      <c r="M215" s="216"/>
    </row>
    <row r="216" spans="1:13" ht="15.75">
      <c r="A216" s="143">
        <v>407415</v>
      </c>
      <c r="B216" s="142" t="s">
        <v>676</v>
      </c>
      <c r="C216" s="141"/>
      <c r="F216" s="110">
        <f t="shared" ref="F216:F220" si="11">ROUND(H216/1000,0)</f>
        <v>-1071</v>
      </c>
      <c r="G216" s="110">
        <v>1</v>
      </c>
      <c r="H216" s="461">
        <v>-1071334</v>
      </c>
      <c r="M216" s="216"/>
    </row>
    <row r="217" spans="1:13" ht="15.75">
      <c r="A217" s="143">
        <v>407420</v>
      </c>
      <c r="B217" s="142" t="s">
        <v>303</v>
      </c>
      <c r="C217" s="141"/>
      <c r="F217" s="110">
        <f t="shared" si="11"/>
        <v>0</v>
      </c>
      <c r="G217" s="110">
        <v>2</v>
      </c>
      <c r="H217" s="461">
        <v>0</v>
      </c>
      <c r="M217" s="216"/>
    </row>
    <row r="218" spans="1:13" ht="15.75">
      <c r="A218" s="143">
        <v>407427</v>
      </c>
      <c r="B218" s="216" t="s">
        <v>653</v>
      </c>
      <c r="C218" s="141"/>
      <c r="F218" s="110">
        <f t="shared" si="11"/>
        <v>-1284</v>
      </c>
      <c r="G218" s="110">
        <v>3</v>
      </c>
      <c r="H218" s="461">
        <v>-1283835</v>
      </c>
      <c r="M218" s="216"/>
    </row>
    <row r="219" spans="1:13" ht="15.75">
      <c r="A219" s="143">
        <v>407434</v>
      </c>
      <c r="B219" s="216" t="s">
        <v>677</v>
      </c>
      <c r="C219" s="141"/>
      <c r="F219" s="110">
        <f t="shared" si="11"/>
        <v>0</v>
      </c>
      <c r="G219" s="110">
        <v>4</v>
      </c>
      <c r="H219" s="461">
        <v>0</v>
      </c>
      <c r="M219" s="219"/>
    </row>
    <row r="220" spans="1:13" ht="15.75">
      <c r="A220" s="140" t="s">
        <v>304</v>
      </c>
      <c r="B220" s="142" t="s">
        <v>305</v>
      </c>
      <c r="C220" s="141"/>
      <c r="F220" s="110">
        <f t="shared" si="11"/>
        <v>-10077</v>
      </c>
      <c r="G220" s="110">
        <v>5</v>
      </c>
      <c r="H220" s="461">
        <v>-10076807</v>
      </c>
      <c r="M220" s="219"/>
    </row>
    <row r="221" spans="1:13" ht="15.75">
      <c r="A221" s="218">
        <v>407455</v>
      </c>
      <c r="B221" s="219" t="s">
        <v>594</v>
      </c>
      <c r="C221" s="141"/>
      <c r="F221" s="110">
        <f t="shared" si="9"/>
        <v>0</v>
      </c>
      <c r="G221" s="110">
        <v>0</v>
      </c>
      <c r="H221" s="461">
        <v>0</v>
      </c>
      <c r="M221" s="219"/>
    </row>
    <row r="222" spans="1:13" ht="15.75">
      <c r="A222" s="144">
        <v>407460</v>
      </c>
      <c r="B222" s="145" t="s">
        <v>306</v>
      </c>
      <c r="C222" s="146"/>
      <c r="F222" s="110">
        <f t="shared" si="9"/>
        <v>0</v>
      </c>
      <c r="G222" s="110">
        <v>0</v>
      </c>
      <c r="H222" s="461">
        <v>0</v>
      </c>
      <c r="M222" s="219"/>
    </row>
    <row r="223" spans="1:13" ht="15.75">
      <c r="A223" s="144">
        <v>407462</v>
      </c>
      <c r="B223" s="145" t="s">
        <v>547</v>
      </c>
      <c r="C223" s="141"/>
      <c r="F223" s="110">
        <f t="shared" si="9"/>
        <v>0</v>
      </c>
      <c r="G223" s="110">
        <v>0</v>
      </c>
      <c r="H223" s="461">
        <v>0</v>
      </c>
      <c r="M223" s="219"/>
    </row>
    <row r="224" spans="1:13" ht="15.75">
      <c r="A224" s="218">
        <v>407494</v>
      </c>
      <c r="B224" s="219" t="s">
        <v>578</v>
      </c>
      <c r="C224" s="141"/>
      <c r="F224" s="110">
        <f t="shared" si="9"/>
        <v>-24</v>
      </c>
      <c r="G224" s="110">
        <v>0</v>
      </c>
      <c r="H224" s="461">
        <v>-23589</v>
      </c>
      <c r="M224" s="219"/>
    </row>
    <row r="225" spans="1:13" ht="15.75">
      <c r="A225" s="144">
        <v>407495</v>
      </c>
      <c r="B225" s="145" t="s">
        <v>548</v>
      </c>
      <c r="C225" s="146"/>
      <c r="F225" s="110">
        <f t="shared" si="9"/>
        <v>-6</v>
      </c>
      <c r="G225" s="110">
        <v>0</v>
      </c>
      <c r="H225" s="461">
        <v>-5515</v>
      </c>
      <c r="M225" s="219"/>
    </row>
    <row r="226" spans="1:13" ht="15.75">
      <c r="A226" s="144">
        <v>407496</v>
      </c>
      <c r="B226" s="145" t="s">
        <v>549</v>
      </c>
      <c r="C226" s="146"/>
      <c r="F226" s="110">
        <f t="shared" si="9"/>
        <v>0</v>
      </c>
      <c r="G226" s="110">
        <v>0</v>
      </c>
      <c r="H226" s="461">
        <v>0</v>
      </c>
      <c r="M226" s="216"/>
    </row>
    <row r="227" spans="1:13" ht="15.75">
      <c r="A227" s="218">
        <v>407497</v>
      </c>
      <c r="B227" s="219" t="s">
        <v>571</v>
      </c>
      <c r="C227" s="146"/>
      <c r="F227" s="110">
        <f t="shared" si="9"/>
        <v>0</v>
      </c>
      <c r="G227" s="110">
        <v>0</v>
      </c>
      <c r="H227" s="461">
        <v>0</v>
      </c>
      <c r="M227" s="216"/>
    </row>
    <row r="228" spans="1:13" ht="15.75">
      <c r="A228" s="140"/>
      <c r="B228" s="142" t="s">
        <v>307</v>
      </c>
      <c r="C228" s="141"/>
      <c r="F228" s="110">
        <f t="shared" si="9"/>
        <v>16707</v>
      </c>
      <c r="G228" s="110">
        <v>0</v>
      </c>
      <c r="H228" s="461">
        <v>16707142</v>
      </c>
      <c r="M228" s="216"/>
    </row>
    <row r="229" spans="1:13" ht="15.75">
      <c r="A229" s="140"/>
      <c r="B229" s="142" t="s">
        <v>308</v>
      </c>
      <c r="C229" s="141"/>
      <c r="F229" s="110">
        <f t="shared" si="9"/>
        <v>44306</v>
      </c>
      <c r="G229" s="110">
        <v>0</v>
      </c>
      <c r="H229" s="461">
        <v>44305513</v>
      </c>
      <c r="M229" s="220"/>
    </row>
    <row r="230" spans="1:13" ht="15.75">
      <c r="A230" s="140"/>
      <c r="B230" s="142"/>
      <c r="C230" s="141"/>
      <c r="F230" s="110">
        <f t="shared" si="9"/>
        <v>0</v>
      </c>
      <c r="G230" s="110">
        <v>0</v>
      </c>
      <c r="H230" s="461"/>
      <c r="M230" s="216"/>
    </row>
    <row r="231" spans="1:13" ht="15.75">
      <c r="A231" s="140"/>
      <c r="B231" s="142" t="s">
        <v>309</v>
      </c>
      <c r="C231" s="141"/>
      <c r="F231" s="110">
        <f t="shared" si="9"/>
        <v>263961</v>
      </c>
      <c r="G231" s="110">
        <v>0</v>
      </c>
      <c r="H231" s="461">
        <v>263961102</v>
      </c>
      <c r="M231" s="220"/>
    </row>
    <row r="232" spans="1:13" ht="15.75">
      <c r="A232" s="140"/>
      <c r="B232" s="142"/>
      <c r="C232" s="141"/>
      <c r="F232" s="110">
        <f t="shared" si="6"/>
        <v>0</v>
      </c>
      <c r="G232" s="110">
        <v>0</v>
      </c>
      <c r="H232" s="461"/>
      <c r="M232" s="216"/>
    </row>
    <row r="233" spans="1:13" ht="15.75">
      <c r="A233" s="140"/>
      <c r="B233" s="142" t="s">
        <v>310</v>
      </c>
      <c r="C233" s="141"/>
      <c r="F233" s="110">
        <f t="shared" si="6"/>
        <v>0</v>
      </c>
      <c r="G233" s="110">
        <v>0</v>
      </c>
      <c r="H233" s="461"/>
      <c r="M233" s="216"/>
    </row>
    <row r="234" spans="1:13" ht="15.75">
      <c r="A234" s="140"/>
      <c r="B234" s="141" t="s">
        <v>311</v>
      </c>
      <c r="C234" s="141"/>
      <c r="F234" s="110">
        <f t="shared" si="6"/>
        <v>0</v>
      </c>
      <c r="G234" s="110">
        <v>0</v>
      </c>
      <c r="H234" s="461"/>
      <c r="M234" s="216"/>
    </row>
    <row r="235" spans="1:13" ht="15.75">
      <c r="A235" s="143">
        <v>580000</v>
      </c>
      <c r="B235" s="142" t="s">
        <v>243</v>
      </c>
      <c r="C235" s="141"/>
      <c r="F235" s="110">
        <f>ROUND(H235/1000,0)</f>
        <v>2471</v>
      </c>
      <c r="G235" s="110">
        <v>0</v>
      </c>
      <c r="H235" s="461">
        <v>2470679</v>
      </c>
      <c r="M235" s="216"/>
    </row>
    <row r="236" spans="1:13" ht="15.75">
      <c r="A236" s="143">
        <v>582000</v>
      </c>
      <c r="B236" s="141" t="s">
        <v>278</v>
      </c>
      <c r="C236" s="141"/>
      <c r="F236" s="110">
        <f t="shared" si="6"/>
        <v>379</v>
      </c>
      <c r="G236" s="110">
        <v>0</v>
      </c>
      <c r="H236" s="461">
        <v>378868</v>
      </c>
      <c r="M236" s="216"/>
    </row>
    <row r="237" spans="1:13" ht="15.75">
      <c r="A237" s="143">
        <v>583000</v>
      </c>
      <c r="B237" s="142" t="s">
        <v>279</v>
      </c>
      <c r="C237" s="141"/>
      <c r="F237" s="110">
        <f t="shared" ref="F237:F302" si="12">ROUND(H237/1000,0)</f>
        <v>1698</v>
      </c>
      <c r="G237" s="110">
        <v>0</v>
      </c>
      <c r="H237" s="461">
        <v>1698380</v>
      </c>
      <c r="M237" s="216"/>
    </row>
    <row r="238" spans="1:13" ht="15.75">
      <c r="A238" s="143">
        <v>584000</v>
      </c>
      <c r="B238" s="142" t="s">
        <v>312</v>
      </c>
      <c r="C238" s="141"/>
      <c r="F238" s="110">
        <f t="shared" si="12"/>
        <v>955</v>
      </c>
      <c r="G238" s="110">
        <v>0</v>
      </c>
      <c r="H238" s="461">
        <v>955009</v>
      </c>
      <c r="M238" s="216"/>
    </row>
    <row r="239" spans="1:13" ht="15.75">
      <c r="A239" s="217">
        <v>584100</v>
      </c>
      <c r="B239" s="216" t="s">
        <v>570</v>
      </c>
      <c r="C239" s="141"/>
      <c r="F239" s="110">
        <f t="shared" si="12"/>
        <v>0</v>
      </c>
      <c r="G239" s="110">
        <v>0</v>
      </c>
      <c r="H239" s="461">
        <v>0</v>
      </c>
      <c r="M239" s="216"/>
    </row>
    <row r="240" spans="1:13" ht="15.75">
      <c r="A240" s="143">
        <v>585000</v>
      </c>
      <c r="B240" s="142" t="s">
        <v>313</v>
      </c>
      <c r="C240" s="141"/>
      <c r="F240" s="110">
        <f t="shared" si="12"/>
        <v>37</v>
      </c>
      <c r="G240" s="110">
        <v>0</v>
      </c>
      <c r="H240" s="461">
        <v>36669</v>
      </c>
      <c r="M240" s="216"/>
    </row>
    <row r="241" spans="1:13" ht="15.75">
      <c r="A241" s="143">
        <v>586000</v>
      </c>
      <c r="B241" s="142" t="s">
        <v>314</v>
      </c>
      <c r="C241" s="141"/>
      <c r="F241" s="110">
        <f t="shared" si="12"/>
        <v>1395</v>
      </c>
      <c r="G241" s="110">
        <v>0</v>
      </c>
      <c r="H241" s="461">
        <v>1395309</v>
      </c>
      <c r="M241" s="220"/>
    </row>
    <row r="242" spans="1:13" ht="15.75">
      <c r="A242" s="143">
        <v>587000</v>
      </c>
      <c r="B242" s="142" t="s">
        <v>315</v>
      </c>
      <c r="C242" s="141"/>
      <c r="F242" s="110">
        <f t="shared" si="12"/>
        <v>421</v>
      </c>
      <c r="G242" s="110">
        <v>0</v>
      </c>
      <c r="H242" s="461">
        <v>420849</v>
      </c>
      <c r="M242" s="216"/>
    </row>
    <row r="243" spans="1:13" ht="15.75">
      <c r="A243" s="143">
        <v>588000</v>
      </c>
      <c r="B243" s="142" t="s">
        <v>316</v>
      </c>
      <c r="C243" s="141"/>
      <c r="F243" s="110">
        <f t="shared" si="12"/>
        <v>3253</v>
      </c>
      <c r="G243" s="110">
        <v>0</v>
      </c>
      <c r="H243" s="461">
        <v>3252780</v>
      </c>
      <c r="M243" s="216"/>
    </row>
    <row r="244" spans="1:13" ht="15.75">
      <c r="A244" s="143">
        <v>589000</v>
      </c>
      <c r="B244" s="142" t="s">
        <v>248</v>
      </c>
      <c r="C244" s="141"/>
      <c r="F244" s="110">
        <f t="shared" si="12"/>
        <v>183</v>
      </c>
      <c r="G244" s="110">
        <v>0</v>
      </c>
      <c r="H244" s="461">
        <v>183085</v>
      </c>
      <c r="M244" s="220"/>
    </row>
    <row r="245" spans="1:13" ht="15.75">
      <c r="A245" s="148"/>
      <c r="B245" s="142"/>
      <c r="C245" s="141"/>
      <c r="F245" s="110">
        <f t="shared" si="12"/>
        <v>0</v>
      </c>
      <c r="G245" s="110">
        <v>0</v>
      </c>
      <c r="H245" s="461"/>
      <c r="M245" s="216"/>
    </row>
    <row r="246" spans="1:13" ht="15.75">
      <c r="A246" s="140"/>
      <c r="B246" s="141" t="s">
        <v>317</v>
      </c>
      <c r="C246" s="141"/>
      <c r="F246" s="110">
        <f t="shared" si="12"/>
        <v>0</v>
      </c>
      <c r="G246" s="110">
        <v>0</v>
      </c>
      <c r="H246" s="461"/>
      <c r="M246" s="216"/>
    </row>
    <row r="247" spans="1:13" ht="15.75">
      <c r="A247" s="143">
        <v>590000</v>
      </c>
      <c r="B247" s="142" t="s">
        <v>243</v>
      </c>
      <c r="C247" s="141"/>
      <c r="F247" s="110">
        <f t="shared" si="12"/>
        <v>856</v>
      </c>
      <c r="G247" s="110">
        <v>0</v>
      </c>
      <c r="H247" s="461">
        <v>855929</v>
      </c>
      <c r="M247" s="216"/>
    </row>
    <row r="248" spans="1:13" ht="15.75">
      <c r="A248" s="143">
        <v>591000</v>
      </c>
      <c r="B248" s="142" t="s">
        <v>250</v>
      </c>
      <c r="C248" s="141"/>
      <c r="F248" s="110">
        <f t="shared" si="12"/>
        <v>267</v>
      </c>
      <c r="G248" s="110">
        <v>0</v>
      </c>
      <c r="H248" s="461">
        <v>266695</v>
      </c>
      <c r="M248" s="216"/>
    </row>
    <row r="249" spans="1:13" ht="15.75">
      <c r="A249" s="143">
        <v>592000</v>
      </c>
      <c r="B249" s="141" t="s">
        <v>282</v>
      </c>
      <c r="C249" s="141"/>
      <c r="F249" s="110">
        <f t="shared" si="12"/>
        <v>375</v>
      </c>
      <c r="G249" s="110">
        <v>0</v>
      </c>
      <c r="H249" s="461">
        <v>375492</v>
      </c>
      <c r="M249" s="216"/>
    </row>
    <row r="250" spans="1:13" ht="15.75">
      <c r="A250" s="217">
        <v>592200</v>
      </c>
      <c r="B250" s="216" t="s">
        <v>570</v>
      </c>
      <c r="C250" s="141"/>
      <c r="F250" s="110">
        <f t="shared" si="12"/>
        <v>0</v>
      </c>
      <c r="G250" s="110">
        <v>0</v>
      </c>
      <c r="H250" s="461">
        <v>0</v>
      </c>
      <c r="M250" s="216"/>
    </row>
    <row r="251" spans="1:13" ht="15.75">
      <c r="A251" s="143">
        <v>593000</v>
      </c>
      <c r="B251" s="142" t="s">
        <v>283</v>
      </c>
      <c r="C251" s="141"/>
      <c r="F251" s="110">
        <f t="shared" si="12"/>
        <v>9039</v>
      </c>
      <c r="G251" s="110">
        <v>0</v>
      </c>
      <c r="H251" s="461">
        <v>9038837</v>
      </c>
      <c r="M251" s="216"/>
    </row>
    <row r="252" spans="1:13" ht="15.75">
      <c r="A252" s="143">
        <v>594000</v>
      </c>
      <c r="B252" s="142" t="s">
        <v>284</v>
      </c>
      <c r="C252" s="141"/>
      <c r="F252" s="110">
        <f t="shared" si="12"/>
        <v>425</v>
      </c>
      <c r="G252" s="110">
        <v>0</v>
      </c>
      <c r="H252" s="461">
        <v>424530</v>
      </c>
      <c r="M252" s="216"/>
    </row>
    <row r="253" spans="1:13" ht="15.75">
      <c r="A253" s="143">
        <v>595000</v>
      </c>
      <c r="B253" s="142" t="s">
        <v>318</v>
      </c>
      <c r="C253" s="141"/>
      <c r="F253" s="110">
        <f t="shared" si="12"/>
        <v>350</v>
      </c>
      <c r="G253" s="110">
        <v>0</v>
      </c>
      <c r="H253" s="461">
        <v>349845</v>
      </c>
      <c r="M253" s="216"/>
    </row>
    <row r="254" spans="1:13" ht="15.75">
      <c r="A254" s="143">
        <v>596000</v>
      </c>
      <c r="B254" s="142" t="s">
        <v>319</v>
      </c>
      <c r="C254" s="141"/>
      <c r="F254" s="110">
        <f t="shared" si="12"/>
        <v>120</v>
      </c>
      <c r="G254" s="110">
        <v>0</v>
      </c>
      <c r="H254" s="461">
        <v>120237</v>
      </c>
      <c r="M254" s="216"/>
    </row>
    <row r="255" spans="1:13" ht="15.75">
      <c r="A255" s="143">
        <v>597000</v>
      </c>
      <c r="B255" s="142" t="s">
        <v>320</v>
      </c>
      <c r="C255" s="141"/>
      <c r="F255" s="110">
        <f t="shared" si="12"/>
        <v>42</v>
      </c>
      <c r="G255" s="110">
        <v>0</v>
      </c>
      <c r="H255" s="461">
        <v>42400</v>
      </c>
      <c r="M255" s="219"/>
    </row>
    <row r="256" spans="1:13" ht="15.75">
      <c r="A256" s="143">
        <v>598000</v>
      </c>
      <c r="B256" s="142" t="s">
        <v>316</v>
      </c>
      <c r="C256" s="141"/>
      <c r="F256" s="110">
        <f t="shared" si="12"/>
        <v>395</v>
      </c>
      <c r="G256" s="110">
        <v>0</v>
      </c>
      <c r="H256" s="461">
        <v>395490</v>
      </c>
      <c r="M256" s="216"/>
    </row>
    <row r="257" spans="1:13" ht="15.75">
      <c r="A257" s="148"/>
      <c r="B257" s="142" t="s">
        <v>321</v>
      </c>
      <c r="C257" s="141"/>
      <c r="F257" s="110">
        <f t="shared" si="12"/>
        <v>22661</v>
      </c>
      <c r="G257" s="110">
        <v>0</v>
      </c>
      <c r="H257" s="461">
        <v>22661083</v>
      </c>
      <c r="M257" s="216"/>
    </row>
    <row r="258" spans="1:13" ht="15.75">
      <c r="A258" s="148"/>
      <c r="B258" s="142"/>
      <c r="C258" s="141"/>
      <c r="F258" s="110">
        <f t="shared" si="12"/>
        <v>0</v>
      </c>
      <c r="G258" s="110">
        <v>0</v>
      </c>
      <c r="H258" s="461"/>
      <c r="M258" s="216"/>
    </row>
    <row r="259" spans="1:13" ht="15.75">
      <c r="A259" s="140"/>
      <c r="B259" s="142" t="s">
        <v>322</v>
      </c>
      <c r="C259" s="141"/>
      <c r="F259" s="110">
        <f t="shared" si="12"/>
        <v>32936</v>
      </c>
      <c r="G259" s="110">
        <v>0</v>
      </c>
      <c r="H259" s="461">
        <v>32935757</v>
      </c>
      <c r="M259" s="216"/>
    </row>
    <row r="260" spans="1:13" ht="15.75">
      <c r="A260" s="147"/>
      <c r="B260" s="145" t="s">
        <v>289</v>
      </c>
      <c r="C260" s="146"/>
      <c r="F260" s="110">
        <f t="shared" si="12"/>
        <v>42</v>
      </c>
      <c r="G260" s="110">
        <v>0</v>
      </c>
      <c r="H260" s="461">
        <v>41781</v>
      </c>
      <c r="M260" s="220"/>
    </row>
    <row r="261" spans="1:13" ht="15.75">
      <c r="A261" s="140"/>
      <c r="B261" s="142" t="s">
        <v>323</v>
      </c>
      <c r="C261" s="141"/>
      <c r="F261" s="110">
        <f t="shared" si="12"/>
        <v>47026</v>
      </c>
      <c r="G261" s="110">
        <v>0</v>
      </c>
      <c r="H261" s="461">
        <v>47026189</v>
      </c>
      <c r="M261" s="216"/>
    </row>
    <row r="262" spans="1:13" ht="15.75">
      <c r="A262" s="140"/>
      <c r="B262" s="142" t="s">
        <v>324</v>
      </c>
      <c r="C262" s="141"/>
      <c r="F262" s="110">
        <f t="shared" si="12"/>
        <v>80004</v>
      </c>
      <c r="G262" s="110">
        <v>0</v>
      </c>
      <c r="H262" s="461">
        <v>80003727</v>
      </c>
      <c r="M262" s="216"/>
    </row>
    <row r="263" spans="1:13" ht="15.75">
      <c r="A263" s="140"/>
      <c r="B263" s="142"/>
      <c r="C263" s="141"/>
      <c r="F263" s="110">
        <f t="shared" si="12"/>
        <v>0</v>
      </c>
      <c r="G263" s="110">
        <v>0</v>
      </c>
      <c r="H263" s="461"/>
      <c r="M263" s="216"/>
    </row>
    <row r="264" spans="1:13" ht="15.75">
      <c r="A264" s="140"/>
      <c r="B264" s="142" t="s">
        <v>325</v>
      </c>
      <c r="C264" s="141"/>
      <c r="F264" s="110">
        <f t="shared" si="12"/>
        <v>102665</v>
      </c>
      <c r="G264" s="110">
        <v>0</v>
      </c>
      <c r="H264" s="461">
        <v>102664810</v>
      </c>
      <c r="M264" s="216"/>
    </row>
    <row r="265" spans="1:13" ht="15.75">
      <c r="A265" s="140"/>
      <c r="B265" s="141"/>
      <c r="C265" s="141"/>
      <c r="F265" s="110">
        <f t="shared" si="12"/>
        <v>0</v>
      </c>
      <c r="G265" s="110">
        <v>0</v>
      </c>
      <c r="H265" s="461"/>
      <c r="M265" s="216"/>
    </row>
    <row r="266" spans="1:13" ht="15.75">
      <c r="A266" s="140"/>
      <c r="B266" s="142" t="s">
        <v>326</v>
      </c>
      <c r="C266" s="141"/>
      <c r="F266" s="110">
        <f t="shared" si="12"/>
        <v>0</v>
      </c>
      <c r="G266" s="110">
        <v>0</v>
      </c>
      <c r="H266" s="461"/>
      <c r="M266" s="216"/>
    </row>
    <row r="267" spans="1:13" ht="15.75">
      <c r="A267" s="143">
        <v>901000</v>
      </c>
      <c r="B267" s="142" t="s">
        <v>327</v>
      </c>
      <c r="C267" s="141"/>
      <c r="F267" s="110">
        <f t="shared" si="12"/>
        <v>98</v>
      </c>
      <c r="G267" s="110">
        <v>0</v>
      </c>
      <c r="H267" s="461">
        <v>97807</v>
      </c>
      <c r="M267" s="216"/>
    </row>
    <row r="268" spans="1:13" ht="15.75">
      <c r="A268" s="143">
        <v>902000</v>
      </c>
      <c r="B268" s="142" t="s">
        <v>328</v>
      </c>
      <c r="C268" s="141"/>
      <c r="F268" s="110">
        <f t="shared" si="12"/>
        <v>981</v>
      </c>
      <c r="G268" s="110">
        <v>0</v>
      </c>
      <c r="H268" s="461">
        <v>981093</v>
      </c>
      <c r="M268" s="216"/>
    </row>
    <row r="269" spans="1:13" ht="15.75">
      <c r="A269" s="143" t="s">
        <v>329</v>
      </c>
      <c r="B269" s="142" t="s">
        <v>330</v>
      </c>
      <c r="C269" s="141"/>
      <c r="F269" s="110">
        <f t="shared" si="12"/>
        <v>4896</v>
      </c>
      <c r="G269" s="110">
        <v>0</v>
      </c>
      <c r="H269" s="461">
        <v>4895634</v>
      </c>
      <c r="M269" s="216"/>
    </row>
    <row r="270" spans="1:13" ht="15.75">
      <c r="A270" s="143">
        <v>904000</v>
      </c>
      <c r="B270" s="142" t="s">
        <v>331</v>
      </c>
      <c r="C270" s="141"/>
      <c r="F270" s="110">
        <f t="shared" si="12"/>
        <v>5839</v>
      </c>
      <c r="G270" s="110">
        <v>0</v>
      </c>
      <c r="H270" s="461">
        <v>5838706</v>
      </c>
      <c r="M270" s="216"/>
    </row>
    <row r="271" spans="1:13" ht="15.75">
      <c r="A271" s="143">
        <v>905000</v>
      </c>
      <c r="B271" s="142" t="s">
        <v>332</v>
      </c>
      <c r="C271" s="141"/>
      <c r="F271" s="110">
        <f t="shared" si="12"/>
        <v>95</v>
      </c>
      <c r="G271" s="110">
        <v>0</v>
      </c>
      <c r="H271" s="461">
        <v>95317</v>
      </c>
      <c r="M271" s="216"/>
    </row>
    <row r="272" spans="1:13" ht="15.75">
      <c r="A272" s="140"/>
      <c r="B272" s="142" t="s">
        <v>333</v>
      </c>
      <c r="C272" s="141"/>
      <c r="F272" s="110">
        <f t="shared" si="12"/>
        <v>11909</v>
      </c>
      <c r="G272" s="110">
        <v>0</v>
      </c>
      <c r="H272" s="461">
        <v>11908557</v>
      </c>
      <c r="M272" s="216"/>
    </row>
    <row r="273" spans="1:13" ht="15.75">
      <c r="A273" s="140"/>
      <c r="B273" s="142"/>
      <c r="C273" s="141"/>
      <c r="F273" s="110">
        <f t="shared" si="12"/>
        <v>0</v>
      </c>
      <c r="G273" s="110">
        <v>0</v>
      </c>
      <c r="H273" s="461"/>
      <c r="M273" s="216"/>
    </row>
    <row r="274" spans="1:13" ht="15.75">
      <c r="A274" s="140"/>
      <c r="B274" s="142" t="s">
        <v>334</v>
      </c>
      <c r="C274" s="141"/>
      <c r="F274" s="110">
        <f t="shared" si="12"/>
        <v>0</v>
      </c>
      <c r="G274" s="110">
        <v>0</v>
      </c>
      <c r="H274" s="461"/>
      <c r="M274" s="216"/>
    </row>
    <row r="275" spans="1:13" ht="15.75">
      <c r="A275" s="140" t="s">
        <v>335</v>
      </c>
      <c r="B275" s="142" t="s">
        <v>336</v>
      </c>
      <c r="C275" s="141"/>
      <c r="F275" s="110">
        <f t="shared" si="12"/>
        <v>23272</v>
      </c>
      <c r="G275" s="110">
        <v>0</v>
      </c>
      <c r="H275" s="461">
        <v>23271958</v>
      </c>
      <c r="M275" s="216"/>
    </row>
    <row r="276" spans="1:13" ht="15.75">
      <c r="A276" s="143">
        <v>909000</v>
      </c>
      <c r="B276" s="142" t="s">
        <v>337</v>
      </c>
      <c r="C276" s="141"/>
      <c r="F276" s="110">
        <f t="shared" si="12"/>
        <v>743</v>
      </c>
      <c r="G276" s="110">
        <v>0</v>
      </c>
      <c r="H276" s="461">
        <v>743441</v>
      </c>
      <c r="M276" s="216"/>
    </row>
    <row r="277" spans="1:13" ht="15.75">
      <c r="A277" s="143">
        <v>910000</v>
      </c>
      <c r="B277" s="142" t="s">
        <v>338</v>
      </c>
      <c r="C277" s="141"/>
      <c r="F277" s="110">
        <f t="shared" si="12"/>
        <v>210</v>
      </c>
      <c r="G277" s="110">
        <v>0</v>
      </c>
      <c r="H277" s="461">
        <v>209841</v>
      </c>
      <c r="M277" s="216"/>
    </row>
    <row r="278" spans="1:13" ht="15.75">
      <c r="A278" s="143"/>
      <c r="B278" s="142" t="s">
        <v>339</v>
      </c>
      <c r="C278" s="141"/>
      <c r="F278" s="110">
        <f t="shared" si="12"/>
        <v>24225</v>
      </c>
      <c r="G278" s="110">
        <v>0</v>
      </c>
      <c r="H278" s="461">
        <v>24225240</v>
      </c>
      <c r="M278" s="216"/>
    </row>
    <row r="279" spans="1:13" ht="15.75">
      <c r="A279" s="143"/>
      <c r="B279" s="142"/>
      <c r="C279" s="141"/>
      <c r="F279" s="110">
        <f t="shared" si="12"/>
        <v>0</v>
      </c>
      <c r="G279" s="110">
        <v>0</v>
      </c>
      <c r="H279" s="461"/>
      <c r="M279" s="216"/>
    </row>
    <row r="280" spans="1:13" ht="15.75">
      <c r="A280" s="143"/>
      <c r="B280" s="142" t="s">
        <v>340</v>
      </c>
      <c r="C280" s="141"/>
      <c r="F280" s="110">
        <f t="shared" si="12"/>
        <v>0</v>
      </c>
      <c r="G280" s="110">
        <v>0</v>
      </c>
      <c r="H280" s="461"/>
      <c r="M280" s="216"/>
    </row>
    <row r="281" spans="1:13" ht="15.75">
      <c r="A281" s="143">
        <v>912000</v>
      </c>
      <c r="B281" s="142" t="s">
        <v>341</v>
      </c>
      <c r="C281" s="141"/>
      <c r="F281" s="110">
        <f t="shared" si="12"/>
        <v>0</v>
      </c>
      <c r="G281" s="110">
        <v>0</v>
      </c>
      <c r="H281" s="461">
        <v>0</v>
      </c>
      <c r="M281" s="216"/>
    </row>
    <row r="282" spans="1:13" ht="15.75">
      <c r="A282" s="143">
        <v>913000</v>
      </c>
      <c r="B282" s="142" t="s">
        <v>337</v>
      </c>
      <c r="C282" s="141"/>
      <c r="F282" s="110">
        <f t="shared" si="12"/>
        <v>0</v>
      </c>
      <c r="G282" s="110">
        <v>0</v>
      </c>
      <c r="H282" s="461">
        <v>0</v>
      </c>
      <c r="M282" s="216"/>
    </row>
    <row r="283" spans="1:13" ht="15.75">
      <c r="A283" s="143">
        <v>916000</v>
      </c>
      <c r="B283" s="142" t="s">
        <v>342</v>
      </c>
      <c r="C283" s="141"/>
      <c r="F283" s="110">
        <f t="shared" si="12"/>
        <v>0</v>
      </c>
      <c r="G283" s="110">
        <v>0</v>
      </c>
      <c r="H283" s="461">
        <v>0</v>
      </c>
      <c r="M283" s="216"/>
    </row>
    <row r="284" spans="1:13" ht="15.75">
      <c r="A284" s="143"/>
      <c r="B284" s="142" t="s">
        <v>343</v>
      </c>
      <c r="C284" s="141"/>
      <c r="F284" s="110">
        <f t="shared" si="12"/>
        <v>0</v>
      </c>
      <c r="G284" s="110">
        <v>0</v>
      </c>
      <c r="H284" s="461">
        <v>0</v>
      </c>
      <c r="M284" s="216"/>
    </row>
    <row r="285" spans="1:13" ht="15.75">
      <c r="A285" s="143"/>
      <c r="B285" s="142"/>
      <c r="C285" s="141"/>
      <c r="F285" s="110">
        <f t="shared" si="12"/>
        <v>0</v>
      </c>
      <c r="G285" s="110">
        <v>0</v>
      </c>
      <c r="H285" s="461"/>
      <c r="M285" s="216"/>
    </row>
    <row r="286" spans="1:13" ht="15.75">
      <c r="A286" s="143"/>
      <c r="B286" s="142" t="s">
        <v>344</v>
      </c>
      <c r="C286" s="141"/>
      <c r="F286" s="110">
        <f t="shared" si="12"/>
        <v>0</v>
      </c>
      <c r="G286" s="110">
        <v>0</v>
      </c>
      <c r="H286" s="461"/>
      <c r="M286" s="216"/>
    </row>
    <row r="287" spans="1:13" ht="15.75">
      <c r="A287" s="143">
        <v>920000</v>
      </c>
      <c r="B287" s="142" t="s">
        <v>345</v>
      </c>
      <c r="C287" s="141"/>
      <c r="F287" s="110">
        <f t="shared" si="12"/>
        <v>19087</v>
      </c>
      <c r="G287" s="110">
        <v>0</v>
      </c>
      <c r="H287" s="461">
        <v>19086659</v>
      </c>
      <c r="M287" s="216"/>
    </row>
    <row r="288" spans="1:13" ht="15.75">
      <c r="A288" s="143">
        <v>921000</v>
      </c>
      <c r="B288" s="142" t="s">
        <v>346</v>
      </c>
      <c r="C288" s="141"/>
      <c r="F288" s="110">
        <f t="shared" si="12"/>
        <v>2920</v>
      </c>
      <c r="G288" s="110">
        <v>0</v>
      </c>
      <c r="H288" s="461">
        <v>2920074</v>
      </c>
      <c r="M288" s="216"/>
    </row>
    <row r="289" spans="1:13" ht="15.75">
      <c r="A289" s="143">
        <v>922000</v>
      </c>
      <c r="B289" s="142" t="s">
        <v>347</v>
      </c>
      <c r="C289" s="141"/>
      <c r="F289" s="110">
        <f t="shared" si="12"/>
        <v>-70</v>
      </c>
      <c r="G289" s="110">
        <v>0</v>
      </c>
      <c r="H289" s="461">
        <v>-70335</v>
      </c>
      <c r="M289" s="216"/>
    </row>
    <row r="290" spans="1:13" ht="15.75">
      <c r="A290" s="143">
        <v>923000</v>
      </c>
      <c r="B290" s="142" t="s">
        <v>348</v>
      </c>
      <c r="C290" s="141"/>
      <c r="F290" s="110">
        <f t="shared" si="12"/>
        <v>7338</v>
      </c>
      <c r="G290" s="110">
        <v>0</v>
      </c>
      <c r="H290" s="461">
        <v>7337548</v>
      </c>
      <c r="M290" s="216"/>
    </row>
    <row r="291" spans="1:13" ht="15.75">
      <c r="A291" s="143">
        <v>924000</v>
      </c>
      <c r="B291" s="142" t="s">
        <v>349</v>
      </c>
      <c r="C291" s="141"/>
      <c r="F291" s="110">
        <f t="shared" si="12"/>
        <v>1142</v>
      </c>
      <c r="G291" s="110">
        <v>0</v>
      </c>
      <c r="H291" s="461">
        <v>1142109</v>
      </c>
      <c r="M291" s="216"/>
    </row>
    <row r="292" spans="1:13" ht="15.75">
      <c r="A292" s="140" t="s">
        <v>350</v>
      </c>
      <c r="B292" s="142" t="s">
        <v>351</v>
      </c>
      <c r="C292" s="141"/>
      <c r="F292" s="110">
        <f t="shared" si="12"/>
        <v>2904</v>
      </c>
      <c r="G292" s="110">
        <v>0</v>
      </c>
      <c r="H292" s="461">
        <v>2903604</v>
      </c>
      <c r="M292" s="216"/>
    </row>
    <row r="293" spans="1:13" ht="15.75">
      <c r="A293" s="140" t="s">
        <v>352</v>
      </c>
      <c r="B293" s="142" t="s">
        <v>353</v>
      </c>
      <c r="C293" s="141"/>
      <c r="F293" s="110">
        <f t="shared" si="12"/>
        <v>21909</v>
      </c>
      <c r="G293" s="110">
        <v>0</v>
      </c>
      <c r="H293" s="461">
        <v>21908572</v>
      </c>
      <c r="M293" s="216"/>
    </row>
    <row r="294" spans="1:13" ht="15.75">
      <c r="A294" s="143">
        <v>927000</v>
      </c>
      <c r="B294" s="142" t="s">
        <v>354</v>
      </c>
      <c r="C294" s="141"/>
      <c r="F294" s="110">
        <f t="shared" si="12"/>
        <v>0</v>
      </c>
      <c r="G294" s="110">
        <v>0</v>
      </c>
      <c r="H294" s="461">
        <v>0</v>
      </c>
      <c r="M294" s="216"/>
    </row>
    <row r="295" spans="1:13" ht="15.75">
      <c r="A295" s="143">
        <v>928000</v>
      </c>
      <c r="B295" s="142" t="s">
        <v>355</v>
      </c>
      <c r="C295" s="141"/>
      <c r="F295" s="110">
        <f t="shared" si="12"/>
        <v>4008</v>
      </c>
      <c r="G295" s="110">
        <v>0</v>
      </c>
      <c r="H295" s="461">
        <v>4008386</v>
      </c>
      <c r="M295" s="216"/>
    </row>
    <row r="296" spans="1:13" ht="15.75">
      <c r="A296" s="143">
        <v>930000</v>
      </c>
      <c r="B296" s="142" t="s">
        <v>356</v>
      </c>
      <c r="C296" s="141"/>
      <c r="F296" s="110">
        <f t="shared" si="12"/>
        <v>4432</v>
      </c>
      <c r="G296" s="110">
        <v>0</v>
      </c>
      <c r="H296" s="461">
        <v>4431814</v>
      </c>
      <c r="M296" s="216"/>
    </row>
    <row r="297" spans="1:13" ht="15.75">
      <c r="A297" s="143">
        <v>931000</v>
      </c>
      <c r="B297" s="142" t="s">
        <v>357</v>
      </c>
      <c r="C297" s="141"/>
      <c r="F297" s="110">
        <f t="shared" si="12"/>
        <v>384</v>
      </c>
      <c r="G297" s="110">
        <v>0</v>
      </c>
      <c r="H297" s="461">
        <v>383568</v>
      </c>
      <c r="M297" s="216"/>
    </row>
    <row r="298" spans="1:13" ht="15.75">
      <c r="A298" s="143">
        <v>935000</v>
      </c>
      <c r="B298" s="142" t="s">
        <v>358</v>
      </c>
      <c r="C298" s="141"/>
      <c r="F298" s="110">
        <f t="shared" si="12"/>
        <v>8588</v>
      </c>
      <c r="G298" s="110">
        <v>0</v>
      </c>
      <c r="H298" s="461">
        <v>8587689</v>
      </c>
      <c r="M298" s="216"/>
    </row>
    <row r="299" spans="1:13" ht="15.75">
      <c r="A299" s="140"/>
      <c r="B299" s="142" t="s">
        <v>359</v>
      </c>
      <c r="C299" s="141"/>
      <c r="F299" s="110">
        <f t="shared" si="12"/>
        <v>72640</v>
      </c>
      <c r="G299" s="110">
        <v>0</v>
      </c>
      <c r="H299" s="461">
        <v>72639688</v>
      </c>
      <c r="M299" s="216"/>
    </row>
    <row r="300" spans="1:13" ht="15.75">
      <c r="A300" s="140"/>
      <c r="B300" s="142"/>
      <c r="C300" s="141"/>
      <c r="F300" s="110">
        <f t="shared" si="12"/>
        <v>0</v>
      </c>
      <c r="G300" s="110">
        <v>0</v>
      </c>
      <c r="M300" s="216"/>
    </row>
    <row r="301" spans="1:13" ht="15.75">
      <c r="A301" s="140"/>
      <c r="B301" s="142" t="s">
        <v>360</v>
      </c>
      <c r="C301" s="141"/>
      <c r="F301" s="110">
        <f t="shared" si="12"/>
        <v>16073</v>
      </c>
      <c r="G301" s="110">
        <v>0</v>
      </c>
      <c r="H301" s="110">
        <v>16072507</v>
      </c>
      <c r="M301" s="216"/>
    </row>
    <row r="302" spans="1:13" ht="15.75">
      <c r="A302" s="140"/>
      <c r="B302" s="142" t="s">
        <v>361</v>
      </c>
      <c r="C302" s="141"/>
      <c r="F302" s="110">
        <f t="shared" si="12"/>
        <v>203</v>
      </c>
      <c r="G302" s="110">
        <v>0</v>
      </c>
      <c r="H302" s="110">
        <v>202716</v>
      </c>
      <c r="M302" s="216"/>
    </row>
    <row r="303" spans="1:13" ht="15.75">
      <c r="A303" s="140"/>
      <c r="B303" s="142" t="s">
        <v>362</v>
      </c>
      <c r="C303" s="141"/>
      <c r="F303" s="110">
        <f t="shared" ref="F303:F342" si="13">ROUND(H303/1000,0)</f>
        <v>22219</v>
      </c>
      <c r="G303" s="110">
        <v>0</v>
      </c>
      <c r="H303" s="110">
        <v>22219000</v>
      </c>
      <c r="M303" s="216"/>
    </row>
    <row r="304" spans="1:13" ht="15.75">
      <c r="A304" s="140"/>
      <c r="B304" s="142" t="s">
        <v>363</v>
      </c>
      <c r="C304" s="141"/>
      <c r="F304" s="110">
        <f t="shared" si="13"/>
        <v>87</v>
      </c>
      <c r="G304" s="110">
        <v>0</v>
      </c>
      <c r="H304" s="110">
        <v>86922</v>
      </c>
      <c r="M304" s="216"/>
    </row>
    <row r="305" spans="1:13" ht="15.75">
      <c r="A305" s="217">
        <v>407229</v>
      </c>
      <c r="B305" s="216" t="s">
        <v>572</v>
      </c>
      <c r="C305" s="141"/>
      <c r="F305" s="110">
        <f t="shared" si="13"/>
        <v>0</v>
      </c>
      <c r="G305" s="110">
        <v>0</v>
      </c>
      <c r="H305" s="110">
        <v>0</v>
      </c>
      <c r="M305" s="216"/>
    </row>
    <row r="306" spans="1:13" ht="15.75">
      <c r="A306" s="217">
        <v>407230</v>
      </c>
      <c r="B306" s="216" t="s">
        <v>619</v>
      </c>
      <c r="C306" s="141"/>
      <c r="F306" s="110">
        <f t="shared" si="13"/>
        <v>0</v>
      </c>
      <c r="G306" s="110">
        <v>0</v>
      </c>
      <c r="H306" s="110">
        <v>0</v>
      </c>
      <c r="M306" s="216"/>
    </row>
    <row r="307" spans="1:13" ht="15.75">
      <c r="A307" s="217">
        <v>407311</v>
      </c>
      <c r="B307" s="216" t="s">
        <v>620</v>
      </c>
      <c r="C307" s="141"/>
      <c r="F307" s="110">
        <f t="shared" si="13"/>
        <v>916</v>
      </c>
      <c r="G307" s="110">
        <v>0</v>
      </c>
      <c r="H307" s="110">
        <v>916103</v>
      </c>
      <c r="M307" s="216"/>
    </row>
    <row r="308" spans="1:13" ht="15.75">
      <c r="A308" s="217">
        <v>407314</v>
      </c>
      <c r="B308" s="216" t="s">
        <v>678</v>
      </c>
      <c r="C308" s="141"/>
      <c r="F308" s="110">
        <f t="shared" ref="F308:F318" si="14">ROUND(H308/1000,0)</f>
        <v>581</v>
      </c>
      <c r="G308" s="110">
        <v>0</v>
      </c>
      <c r="H308" s="110">
        <v>581243</v>
      </c>
      <c r="M308" s="216"/>
    </row>
    <row r="309" spans="1:13" ht="15.75">
      <c r="A309" s="217">
        <v>407319</v>
      </c>
      <c r="B309" s="216" t="s">
        <v>621</v>
      </c>
      <c r="C309" s="141"/>
      <c r="F309" s="110">
        <f t="shared" si="14"/>
        <v>184</v>
      </c>
      <c r="G309" s="110">
        <v>0</v>
      </c>
      <c r="H309" s="110">
        <v>184025</v>
      </c>
      <c r="M309" s="216"/>
    </row>
    <row r="310" spans="1:13" ht="15.75">
      <c r="A310" s="217">
        <v>407332</v>
      </c>
      <c r="B310" s="216" t="s">
        <v>622</v>
      </c>
      <c r="C310" s="141"/>
      <c r="F310" s="110">
        <f t="shared" si="14"/>
        <v>789</v>
      </c>
      <c r="G310" s="110">
        <v>0</v>
      </c>
      <c r="H310" s="110">
        <v>788888</v>
      </c>
      <c r="M310" s="216"/>
    </row>
    <row r="311" spans="1:13" ht="15.75">
      <c r="A311" s="217">
        <v>407347</v>
      </c>
      <c r="B311" s="216" t="s">
        <v>679</v>
      </c>
      <c r="C311" s="141"/>
      <c r="F311" s="110">
        <f t="shared" si="14"/>
        <v>1430</v>
      </c>
      <c r="G311" s="110">
        <v>0</v>
      </c>
      <c r="H311" s="110">
        <v>1430172</v>
      </c>
      <c r="M311" s="216"/>
    </row>
    <row r="312" spans="1:13" ht="15.75">
      <c r="A312" s="217">
        <v>407414</v>
      </c>
      <c r="B312" s="216" t="s">
        <v>623</v>
      </c>
      <c r="C312" s="141"/>
      <c r="F312" s="110">
        <f t="shared" si="14"/>
        <v>-193</v>
      </c>
      <c r="G312" s="110">
        <v>0</v>
      </c>
      <c r="H312" s="110">
        <v>-192738</v>
      </c>
      <c r="M312" s="216"/>
    </row>
    <row r="313" spans="1:13" ht="15.75">
      <c r="A313" s="217">
        <v>407436</v>
      </c>
      <c r="B313" s="216" t="s">
        <v>654</v>
      </c>
      <c r="C313" s="141"/>
      <c r="F313" s="110">
        <f t="shared" si="14"/>
        <v>-9196</v>
      </c>
      <c r="G313" s="110">
        <v>0</v>
      </c>
      <c r="H313" s="110">
        <v>-9195528</v>
      </c>
      <c r="M313" s="216"/>
    </row>
    <row r="314" spans="1:13" ht="15.75">
      <c r="A314" s="217">
        <v>407442</v>
      </c>
      <c r="B314" s="216" t="s">
        <v>680</v>
      </c>
      <c r="C314" s="141"/>
      <c r="F314" s="110">
        <f t="shared" si="14"/>
        <v>0</v>
      </c>
      <c r="G314" s="110">
        <v>0</v>
      </c>
      <c r="H314" s="110">
        <v>0</v>
      </c>
      <c r="M314" s="216"/>
    </row>
    <row r="315" spans="1:13" ht="15.75">
      <c r="A315" s="217">
        <v>407444</v>
      </c>
      <c r="B315" s="216" t="s">
        <v>681</v>
      </c>
      <c r="C315" s="141"/>
      <c r="F315" s="110">
        <f t="shared" si="14"/>
        <v>0</v>
      </c>
      <c r="G315" s="110">
        <v>0</v>
      </c>
      <c r="H315" s="110">
        <v>0</v>
      </c>
      <c r="M315" s="216"/>
    </row>
    <row r="316" spans="1:13" ht="15.75">
      <c r="A316" s="217">
        <v>407447</v>
      </c>
      <c r="B316" s="216" t="s">
        <v>682</v>
      </c>
      <c r="C316" s="141"/>
      <c r="F316" s="110">
        <f t="shared" si="14"/>
        <v>-4175</v>
      </c>
      <c r="G316" s="110">
        <v>0</v>
      </c>
      <c r="H316" s="110">
        <v>-4175345</v>
      </c>
      <c r="M316" s="216"/>
    </row>
    <row r="317" spans="1:13" ht="15.75">
      <c r="A317" s="217">
        <v>407468</v>
      </c>
      <c r="B317" s="216" t="s">
        <v>579</v>
      </c>
      <c r="C317" s="141"/>
      <c r="F317" s="110">
        <f t="shared" si="14"/>
        <v>0</v>
      </c>
      <c r="G317" s="110">
        <v>0</v>
      </c>
      <c r="H317" s="110">
        <v>0</v>
      </c>
      <c r="M317" s="216"/>
    </row>
    <row r="318" spans="1:13" ht="15.75">
      <c r="A318" s="217">
        <v>407493</v>
      </c>
      <c r="B318" s="216" t="s">
        <v>683</v>
      </c>
      <c r="C318" s="141"/>
      <c r="F318" s="110">
        <f t="shared" si="14"/>
        <v>-3474</v>
      </c>
      <c r="G318" s="110">
        <v>0</v>
      </c>
      <c r="H318" s="110">
        <v>-3474262</v>
      </c>
      <c r="M318" s="216"/>
    </row>
    <row r="319" spans="1:13" ht="15.75">
      <c r="A319" s="217"/>
      <c r="B319" s="110" t="s">
        <v>684</v>
      </c>
      <c r="C319" s="141"/>
      <c r="F319" s="110">
        <f t="shared" ref="F319" si="15">ROUND(H319/1000,0)</f>
        <v>4687</v>
      </c>
      <c r="G319" s="110">
        <v>0</v>
      </c>
      <c r="H319" s="110">
        <v>4686654</v>
      </c>
      <c r="M319" s="216"/>
    </row>
    <row r="320" spans="1:13" ht="15.75">
      <c r="A320" s="140"/>
      <c r="B320" s="142" t="s">
        <v>364</v>
      </c>
      <c r="C320" s="141"/>
      <c r="F320" s="110">
        <f t="shared" si="13"/>
        <v>30130</v>
      </c>
      <c r="G320" s="110">
        <v>0</v>
      </c>
      <c r="H320" s="110">
        <v>30130357</v>
      </c>
      <c r="M320" s="216"/>
    </row>
    <row r="321" spans="1:13" ht="12.75">
      <c r="A321" s="140"/>
      <c r="B321" s="142"/>
      <c r="C321" s="141"/>
      <c r="F321" s="110">
        <f t="shared" si="13"/>
        <v>0</v>
      </c>
      <c r="G321" s="110">
        <v>0</v>
      </c>
    </row>
    <row r="322" spans="1:13" ht="15.75">
      <c r="A322" s="143"/>
      <c r="B322" s="142" t="s">
        <v>365</v>
      </c>
      <c r="C322" s="141"/>
      <c r="F322" s="110">
        <f t="shared" si="13"/>
        <v>102770</v>
      </c>
      <c r="G322" s="110">
        <v>0</v>
      </c>
      <c r="H322" s="110">
        <v>102770045</v>
      </c>
      <c r="M322" s="216"/>
    </row>
    <row r="323" spans="1:13" ht="15.75">
      <c r="A323" s="143"/>
      <c r="B323" s="142"/>
      <c r="C323" s="141"/>
      <c r="F323" s="110">
        <f t="shared" si="13"/>
        <v>0</v>
      </c>
      <c r="G323" s="110">
        <v>0</v>
      </c>
      <c r="M323" s="216"/>
    </row>
    <row r="324" spans="1:13" ht="15.75">
      <c r="A324" s="143"/>
      <c r="B324" s="142" t="s">
        <v>366</v>
      </c>
      <c r="C324" s="141"/>
      <c r="F324" s="110">
        <f t="shared" si="13"/>
        <v>505530</v>
      </c>
      <c r="G324" s="110">
        <v>0</v>
      </c>
      <c r="H324" s="110">
        <v>505529754</v>
      </c>
      <c r="M324" s="219"/>
    </row>
    <row r="325" spans="1:13" ht="15.75">
      <c r="A325" s="143"/>
      <c r="B325" s="142"/>
      <c r="C325" s="141"/>
      <c r="F325" s="110">
        <f t="shared" si="13"/>
        <v>0</v>
      </c>
      <c r="G325" s="110">
        <v>0</v>
      </c>
      <c r="M325" s="219"/>
    </row>
    <row r="326" spans="1:13" ht="15.75">
      <c r="A326" s="143"/>
      <c r="B326" s="142" t="s">
        <v>367</v>
      </c>
      <c r="C326" s="141"/>
      <c r="F326" s="110">
        <f t="shared" si="13"/>
        <v>122444</v>
      </c>
      <c r="G326" s="110">
        <v>0</v>
      </c>
      <c r="H326" s="110">
        <v>122443795</v>
      </c>
      <c r="M326" s="219"/>
    </row>
    <row r="327" spans="1:13" ht="15.75">
      <c r="A327" s="143"/>
      <c r="B327" s="142"/>
      <c r="C327" s="141"/>
      <c r="F327" s="110">
        <f t="shared" si="13"/>
        <v>0</v>
      </c>
      <c r="G327" s="110">
        <v>0</v>
      </c>
      <c r="M327" s="219"/>
    </row>
    <row r="328" spans="1:13" ht="15.75">
      <c r="A328" s="143"/>
      <c r="B328" s="142" t="s">
        <v>368</v>
      </c>
      <c r="C328" s="141"/>
      <c r="F328" s="110">
        <f t="shared" si="13"/>
        <v>1912</v>
      </c>
      <c r="G328" s="110">
        <v>0</v>
      </c>
      <c r="H328" s="110">
        <v>1911625</v>
      </c>
      <c r="M328" s="216"/>
    </row>
    <row r="329" spans="1:13" ht="15.75">
      <c r="A329" s="143"/>
      <c r="B329" s="142" t="s">
        <v>369</v>
      </c>
      <c r="C329" s="141"/>
      <c r="F329" s="110">
        <f t="shared" si="13"/>
        <v>7630</v>
      </c>
      <c r="G329" s="110">
        <v>0</v>
      </c>
      <c r="H329" s="110">
        <v>7629535</v>
      </c>
      <c r="M329" s="219"/>
    </row>
    <row r="330" spans="1:13" ht="15.75">
      <c r="A330" s="143"/>
      <c r="B330" s="142" t="s">
        <v>370</v>
      </c>
      <c r="C330" s="146"/>
      <c r="F330" s="110">
        <f t="shared" si="13"/>
        <v>-318</v>
      </c>
      <c r="G330" s="110">
        <v>0</v>
      </c>
      <c r="H330" s="110">
        <v>-317730</v>
      </c>
      <c r="M330" s="216"/>
    </row>
    <row r="331" spans="1:13" ht="15.75">
      <c r="A331" s="140"/>
      <c r="B331" s="142" t="s">
        <v>371</v>
      </c>
      <c r="C331" s="141"/>
      <c r="F331" s="110">
        <f t="shared" si="13"/>
        <v>113220</v>
      </c>
      <c r="G331" s="110">
        <v>0</v>
      </c>
      <c r="H331" s="110">
        <v>113220365</v>
      </c>
      <c r="M331" s="216"/>
    </row>
    <row r="332" spans="1:13" ht="15.75">
      <c r="F332" s="110">
        <f t="shared" si="13"/>
        <v>0</v>
      </c>
      <c r="G332" s="110">
        <v>0</v>
      </c>
      <c r="M332" s="216"/>
    </row>
    <row r="333" spans="1:13" ht="15.75">
      <c r="A333" s="149"/>
      <c r="B333" s="142" t="s">
        <v>46</v>
      </c>
      <c r="F333" s="110">
        <f t="shared" si="13"/>
        <v>0</v>
      </c>
      <c r="G333" s="110">
        <v>0</v>
      </c>
      <c r="M333" s="216"/>
    </row>
    <row r="334" spans="1:13" ht="15.75">
      <c r="A334" s="149"/>
      <c r="B334" s="142" t="s">
        <v>372</v>
      </c>
      <c r="F334" s="110">
        <f t="shared" si="13"/>
        <v>0</v>
      </c>
      <c r="G334" s="110">
        <v>0</v>
      </c>
      <c r="M334" s="216"/>
    </row>
    <row r="335" spans="1:13" ht="15.75">
      <c r="A335" s="150">
        <v>182324</v>
      </c>
      <c r="B335" s="145" t="s">
        <v>550</v>
      </c>
      <c r="F335" s="110">
        <f t="shared" si="13"/>
        <v>5145</v>
      </c>
      <c r="G335" s="110">
        <v>0</v>
      </c>
      <c r="H335" s="110">
        <v>5144890</v>
      </c>
      <c r="M335" s="216"/>
    </row>
    <row r="336" spans="1:13" ht="15.75">
      <c r="A336" s="150">
        <v>182325</v>
      </c>
      <c r="B336" s="145" t="s">
        <v>551</v>
      </c>
      <c r="F336" s="110">
        <f t="shared" si="13"/>
        <v>1311</v>
      </c>
      <c r="G336" s="110">
        <v>0</v>
      </c>
      <c r="H336" s="110">
        <v>1310800</v>
      </c>
      <c r="M336" s="216"/>
    </row>
    <row r="337" spans="1:13" ht="15.75">
      <c r="A337" s="150">
        <v>182333</v>
      </c>
      <c r="B337" s="145" t="s">
        <v>552</v>
      </c>
      <c r="F337" s="110">
        <f t="shared" ref="F337:F338" si="16">ROUND(H337/1000,0)</f>
        <v>719</v>
      </c>
      <c r="G337" s="110">
        <v>0</v>
      </c>
      <c r="H337" s="110">
        <v>719278</v>
      </c>
      <c r="M337" s="216"/>
    </row>
    <row r="338" spans="1:13" ht="15.75">
      <c r="A338" s="150">
        <v>182381</v>
      </c>
      <c r="B338" s="145" t="s">
        <v>553</v>
      </c>
      <c r="F338" s="110">
        <f t="shared" si="16"/>
        <v>19435</v>
      </c>
      <c r="G338" s="110">
        <v>0</v>
      </c>
      <c r="H338" s="110">
        <v>19435039</v>
      </c>
      <c r="M338" s="216"/>
    </row>
    <row r="339" spans="1:13" ht="15.75">
      <c r="A339" s="151">
        <v>302000</v>
      </c>
      <c r="B339" s="142" t="s">
        <v>373</v>
      </c>
      <c r="F339" s="110">
        <f t="shared" si="13"/>
        <v>29489</v>
      </c>
      <c r="G339" s="110">
        <v>0</v>
      </c>
      <c r="H339" s="110">
        <v>29488558</v>
      </c>
      <c r="M339" s="216"/>
    </row>
    <row r="340" spans="1:13" ht="15.75">
      <c r="A340" s="151">
        <v>303000</v>
      </c>
      <c r="B340" s="145" t="s">
        <v>374</v>
      </c>
      <c r="F340" s="110">
        <f t="shared" si="13"/>
        <v>10208</v>
      </c>
      <c r="G340" s="110">
        <v>0</v>
      </c>
      <c r="H340" s="110">
        <v>10208176</v>
      </c>
      <c r="M340" s="216"/>
    </row>
    <row r="341" spans="1:13" ht="15.75">
      <c r="A341" s="151">
        <v>303100</v>
      </c>
      <c r="B341" s="142" t="s">
        <v>375</v>
      </c>
      <c r="F341" s="110">
        <f t="shared" si="13"/>
        <v>72012</v>
      </c>
      <c r="G341" s="110">
        <v>0</v>
      </c>
      <c r="H341" s="110">
        <v>72012013</v>
      </c>
      <c r="M341" s="216"/>
    </row>
    <row r="342" spans="1:13" ht="15.75">
      <c r="A342" s="151">
        <v>303110</v>
      </c>
      <c r="B342" s="142" t="s">
        <v>376</v>
      </c>
      <c r="F342" s="110">
        <f t="shared" si="13"/>
        <v>49</v>
      </c>
      <c r="G342" s="110">
        <v>0</v>
      </c>
      <c r="H342" s="110">
        <v>48945</v>
      </c>
      <c r="M342" s="216"/>
    </row>
    <row r="343" spans="1:13" ht="15.75">
      <c r="A343" s="221">
        <v>303115</v>
      </c>
      <c r="B343" s="216" t="s">
        <v>580</v>
      </c>
      <c r="F343" s="110">
        <f t="shared" ref="F343:F345" si="17">ROUND(H343/1000,0)</f>
        <v>48062</v>
      </c>
      <c r="G343" s="110">
        <v>0</v>
      </c>
      <c r="H343" s="110">
        <v>48061565</v>
      </c>
      <c r="M343" s="216"/>
    </row>
    <row r="344" spans="1:13" ht="15.75">
      <c r="A344" s="221">
        <v>303120</v>
      </c>
      <c r="B344" s="216" t="s">
        <v>624</v>
      </c>
      <c r="F344" s="110">
        <f t="shared" si="17"/>
        <v>13853</v>
      </c>
      <c r="G344" s="110">
        <v>0</v>
      </c>
      <c r="H344" s="110">
        <v>13852863</v>
      </c>
      <c r="M344" s="216"/>
    </row>
    <row r="345" spans="1:13" ht="15.75">
      <c r="A345" s="221">
        <v>303121</v>
      </c>
      <c r="B345" s="216" t="s">
        <v>625</v>
      </c>
      <c r="F345" s="110">
        <f t="shared" si="17"/>
        <v>16096</v>
      </c>
      <c r="G345" s="110">
        <v>0</v>
      </c>
      <c r="H345" s="110">
        <v>16096308</v>
      </c>
      <c r="M345" s="216"/>
    </row>
    <row r="346" spans="1:13" ht="15.75">
      <c r="A346" s="152"/>
      <c r="B346" s="142" t="s">
        <v>377</v>
      </c>
      <c r="F346" s="110">
        <f t="shared" ref="F346:F371" si="18">ROUND(H346/1000,0)</f>
        <v>216378</v>
      </c>
      <c r="G346" s="110">
        <v>0</v>
      </c>
      <c r="H346" s="110">
        <v>216378435</v>
      </c>
      <c r="M346" s="216"/>
    </row>
    <row r="347" spans="1:13" ht="15.75">
      <c r="A347" s="149"/>
      <c r="B347" s="142"/>
      <c r="F347" s="110">
        <f t="shared" si="18"/>
        <v>0</v>
      </c>
      <c r="G347" s="110">
        <v>0</v>
      </c>
      <c r="M347" s="216"/>
    </row>
    <row r="348" spans="1:13" ht="15.75">
      <c r="A348" s="149"/>
      <c r="B348" s="142" t="s">
        <v>378</v>
      </c>
      <c r="F348" s="110">
        <f t="shared" si="18"/>
        <v>0</v>
      </c>
      <c r="G348" s="110">
        <v>0</v>
      </c>
      <c r="M348" s="216"/>
    </row>
    <row r="349" spans="1:13" ht="15.75">
      <c r="A349" s="151" t="s">
        <v>379</v>
      </c>
      <c r="B349" s="142" t="s">
        <v>380</v>
      </c>
      <c r="F349" s="110">
        <f t="shared" si="18"/>
        <v>2509</v>
      </c>
      <c r="G349" s="110">
        <v>0</v>
      </c>
      <c r="H349" s="110">
        <v>2508685</v>
      </c>
      <c r="M349" s="216"/>
    </row>
    <row r="350" spans="1:13" ht="15.75">
      <c r="A350" s="151" t="s">
        <v>381</v>
      </c>
      <c r="B350" s="142" t="s">
        <v>382</v>
      </c>
      <c r="F350" s="110">
        <f t="shared" si="18"/>
        <v>91459</v>
      </c>
      <c r="G350" s="110">
        <v>0</v>
      </c>
      <c r="H350" s="110">
        <v>91458829</v>
      </c>
      <c r="M350" s="216"/>
    </row>
    <row r="351" spans="1:13" ht="15.75">
      <c r="A351" s="151">
        <v>312000</v>
      </c>
      <c r="B351" s="142" t="s">
        <v>251</v>
      </c>
      <c r="F351" s="110">
        <f t="shared" si="18"/>
        <v>126098</v>
      </c>
      <c r="G351" s="110">
        <v>0</v>
      </c>
      <c r="H351" s="110">
        <v>126097695</v>
      </c>
      <c r="M351" s="216"/>
    </row>
    <row r="352" spans="1:13" ht="15.75">
      <c r="A352" s="151">
        <v>313000</v>
      </c>
      <c r="B352" s="142" t="s">
        <v>383</v>
      </c>
      <c r="F352" s="110">
        <f t="shared" si="18"/>
        <v>184</v>
      </c>
      <c r="G352" s="110">
        <v>0</v>
      </c>
      <c r="H352" s="110">
        <v>183859</v>
      </c>
      <c r="M352" s="216"/>
    </row>
    <row r="353" spans="1:16384" ht="15.75">
      <c r="A353" s="151">
        <v>314000</v>
      </c>
      <c r="B353" s="142" t="s">
        <v>384</v>
      </c>
      <c r="F353" s="110">
        <f t="shared" si="18"/>
        <v>37597</v>
      </c>
      <c r="G353" s="110">
        <v>0</v>
      </c>
      <c r="H353" s="110">
        <v>37597458</v>
      </c>
      <c r="M353" s="216"/>
    </row>
    <row r="354" spans="1:16384" ht="15.75">
      <c r="A354" s="151">
        <v>315000</v>
      </c>
      <c r="B354" s="142" t="s">
        <v>385</v>
      </c>
      <c r="F354" s="110">
        <f t="shared" si="18"/>
        <v>19685</v>
      </c>
      <c r="G354" s="110">
        <v>0</v>
      </c>
      <c r="H354" s="110">
        <v>19684810</v>
      </c>
      <c r="M354" s="216"/>
    </row>
    <row r="355" spans="1:16384" ht="15.75">
      <c r="A355" s="151">
        <v>316000</v>
      </c>
      <c r="B355" s="142" t="s">
        <v>386</v>
      </c>
      <c r="F355" s="110">
        <f t="shared" si="18"/>
        <v>11024</v>
      </c>
      <c r="G355" s="110">
        <v>0</v>
      </c>
      <c r="H355" s="110">
        <v>11024369</v>
      </c>
      <c r="M355" s="216"/>
    </row>
    <row r="356" spans="1:16384" ht="15.75">
      <c r="A356" s="153"/>
      <c r="B356" s="142" t="s">
        <v>387</v>
      </c>
      <c r="F356" s="110">
        <f t="shared" si="18"/>
        <v>288556</v>
      </c>
      <c r="G356" s="110">
        <v>0</v>
      </c>
      <c r="H356" s="110">
        <v>288555705</v>
      </c>
      <c r="M356" s="216"/>
    </row>
    <row r="357" spans="1:16384" ht="15.75">
      <c r="A357" s="154"/>
      <c r="B357" s="142"/>
      <c r="F357" s="110">
        <f t="shared" si="18"/>
        <v>0</v>
      </c>
      <c r="G357" s="110">
        <v>0</v>
      </c>
      <c r="M357" s="216"/>
    </row>
    <row r="358" spans="1:16384" ht="15.75">
      <c r="A358" s="149"/>
      <c r="B358" s="142" t="s">
        <v>388</v>
      </c>
      <c r="F358" s="110">
        <f t="shared" si="18"/>
        <v>0</v>
      </c>
      <c r="G358" s="110">
        <v>0</v>
      </c>
      <c r="M358" s="216"/>
    </row>
    <row r="359" spans="1:16384" ht="15.75">
      <c r="A359" s="151" t="s">
        <v>389</v>
      </c>
      <c r="B359" s="142" t="s">
        <v>380</v>
      </c>
      <c r="F359" s="110">
        <f t="shared" si="18"/>
        <v>42218</v>
      </c>
      <c r="G359" s="110">
        <v>0</v>
      </c>
      <c r="H359" s="110">
        <v>42217757</v>
      </c>
      <c r="M359" s="216"/>
    </row>
    <row r="360" spans="1:16384" ht="15.75">
      <c r="A360" s="151" t="s">
        <v>390</v>
      </c>
      <c r="B360" s="142" t="s">
        <v>382</v>
      </c>
      <c r="F360" s="110">
        <f t="shared" si="18"/>
        <v>63158</v>
      </c>
      <c r="G360" s="110">
        <v>0</v>
      </c>
      <c r="H360" s="110">
        <v>63157950</v>
      </c>
      <c r="M360" s="216"/>
    </row>
    <row r="361" spans="1:16384" ht="15.75">
      <c r="A361" s="151" t="s">
        <v>391</v>
      </c>
      <c r="B361" s="142" t="s">
        <v>260</v>
      </c>
      <c r="F361" s="110">
        <f t="shared" si="18"/>
        <v>127204</v>
      </c>
      <c r="G361" s="110">
        <v>0</v>
      </c>
      <c r="H361" s="110">
        <v>127204093</v>
      </c>
      <c r="M361" s="216"/>
    </row>
    <row r="362" spans="1:16384" ht="15.75">
      <c r="A362" s="151">
        <v>333000</v>
      </c>
      <c r="B362" s="142" t="s">
        <v>392</v>
      </c>
      <c r="F362" s="110">
        <f t="shared" si="18"/>
        <v>153905</v>
      </c>
      <c r="G362" s="110">
        <v>0</v>
      </c>
      <c r="H362" s="110">
        <v>153904583</v>
      </c>
      <c r="M362" s="216"/>
    </row>
    <row r="363" spans="1:16384" ht="15.75">
      <c r="A363" s="151">
        <v>334000</v>
      </c>
      <c r="B363" s="142" t="s">
        <v>385</v>
      </c>
      <c r="F363" s="110">
        <f t="shared" si="18"/>
        <v>47994</v>
      </c>
      <c r="G363" s="110">
        <v>0</v>
      </c>
      <c r="H363" s="110">
        <v>47994144</v>
      </c>
      <c r="M363" s="216"/>
    </row>
    <row r="364" spans="1:16384" ht="15.75">
      <c r="A364" s="151" t="s">
        <v>393</v>
      </c>
      <c r="B364" s="142" t="s">
        <v>386</v>
      </c>
      <c r="F364" s="110">
        <f t="shared" si="18"/>
        <v>9316</v>
      </c>
      <c r="G364" s="110">
        <v>0</v>
      </c>
      <c r="H364" s="110">
        <v>9315906</v>
      </c>
      <c r="M364" s="216"/>
    </row>
    <row r="365" spans="1:16384" ht="15.75">
      <c r="A365" s="151">
        <v>336000</v>
      </c>
      <c r="B365" s="142" t="s">
        <v>394</v>
      </c>
      <c r="F365" s="110">
        <f t="shared" si="18"/>
        <v>2392</v>
      </c>
      <c r="G365" s="110">
        <v>0</v>
      </c>
      <c r="H365" s="110">
        <v>2392160</v>
      </c>
      <c r="I365" s="221"/>
      <c r="J365" s="216"/>
      <c r="K365" s="221"/>
      <c r="M365" s="216"/>
      <c r="Q365" s="221"/>
      <c r="R365" s="216"/>
      <c r="S365" s="221"/>
      <c r="T365" s="216"/>
      <c r="U365" s="221"/>
      <c r="V365" s="216"/>
      <c r="W365" s="221"/>
      <c r="X365" s="216"/>
      <c r="Y365" s="221"/>
      <c r="Z365" s="216"/>
      <c r="AA365" s="221"/>
      <c r="AB365" s="216"/>
      <c r="AC365" s="221"/>
      <c r="AD365" s="216"/>
      <c r="AE365" s="221"/>
      <c r="AF365" s="216"/>
      <c r="AG365" s="221"/>
      <c r="AH365" s="216"/>
      <c r="AI365" s="221"/>
      <c r="AJ365" s="216"/>
      <c r="AK365" s="221"/>
      <c r="AL365" s="216"/>
      <c r="AM365" s="221"/>
      <c r="AN365" s="216"/>
      <c r="AO365" s="221"/>
      <c r="AP365" s="216"/>
      <c r="AQ365" s="221"/>
      <c r="AR365" s="216"/>
      <c r="AS365" s="221"/>
      <c r="AT365" s="216"/>
      <c r="AU365" s="221"/>
      <c r="AV365" s="216"/>
      <c r="AW365" s="221"/>
      <c r="AX365" s="216"/>
      <c r="AY365" s="221"/>
      <c r="AZ365" s="216"/>
      <c r="BA365" s="221"/>
      <c r="BB365" s="216"/>
      <c r="BC365" s="221"/>
      <c r="BD365" s="216"/>
      <c r="BE365" s="221"/>
      <c r="BF365" s="216"/>
      <c r="BG365" s="221"/>
      <c r="BH365" s="216"/>
      <c r="BI365" s="221"/>
      <c r="BJ365" s="216"/>
      <c r="BK365" s="221"/>
      <c r="BL365" s="216"/>
      <c r="BM365" s="221"/>
      <c r="BN365" s="216"/>
      <c r="BO365" s="221"/>
      <c r="BP365" s="216"/>
      <c r="BQ365" s="221"/>
      <c r="BR365" s="216"/>
      <c r="BS365" s="221"/>
      <c r="BT365" s="216"/>
      <c r="BU365" s="221"/>
      <c r="BV365" s="216"/>
      <c r="BW365" s="221"/>
      <c r="BX365" s="216"/>
      <c r="BY365" s="221"/>
      <c r="BZ365" s="216"/>
      <c r="CA365" s="221"/>
      <c r="CB365" s="216"/>
      <c r="CC365" s="221"/>
      <c r="CD365" s="216"/>
      <c r="CE365" s="221"/>
      <c r="CF365" s="216"/>
      <c r="CG365" s="221"/>
      <c r="CH365" s="216"/>
      <c r="CI365" s="221"/>
      <c r="CJ365" s="216"/>
      <c r="CK365" s="221"/>
      <c r="CL365" s="216"/>
      <c r="CM365" s="221"/>
      <c r="CN365" s="216"/>
      <c r="CO365" s="221"/>
      <c r="CP365" s="216"/>
      <c r="CQ365" s="221"/>
      <c r="CR365" s="216"/>
      <c r="CS365" s="221"/>
      <c r="CT365" s="216"/>
      <c r="CU365" s="221"/>
      <c r="CV365" s="216"/>
      <c r="CW365" s="221"/>
      <c r="CX365" s="216"/>
      <c r="CY365" s="221"/>
      <c r="CZ365" s="216"/>
      <c r="DA365" s="221"/>
      <c r="DB365" s="216"/>
      <c r="DC365" s="221"/>
      <c r="DD365" s="216"/>
      <c r="DE365" s="221"/>
      <c r="DF365" s="216"/>
      <c r="DG365" s="221"/>
      <c r="DH365" s="216"/>
      <c r="DI365" s="221"/>
      <c r="DJ365" s="216"/>
      <c r="DK365" s="221"/>
      <c r="DL365" s="216"/>
      <c r="DM365" s="221"/>
      <c r="DN365" s="216"/>
      <c r="DO365" s="221"/>
      <c r="DP365" s="216"/>
      <c r="DQ365" s="221"/>
      <c r="DR365" s="216"/>
      <c r="DS365" s="221"/>
      <c r="DT365" s="216"/>
      <c r="DU365" s="221"/>
      <c r="DV365" s="216"/>
      <c r="DW365" s="221"/>
      <c r="DX365" s="216"/>
      <c r="DY365" s="221"/>
      <c r="DZ365" s="216"/>
      <c r="EA365" s="221"/>
      <c r="EB365" s="216"/>
      <c r="EC365" s="221"/>
      <c r="ED365" s="216"/>
      <c r="EE365" s="221"/>
      <c r="EF365" s="216"/>
      <c r="EG365" s="221"/>
      <c r="EH365" s="216"/>
      <c r="EI365" s="221"/>
      <c r="EJ365" s="216"/>
      <c r="EK365" s="221"/>
      <c r="EL365" s="216"/>
      <c r="EM365" s="221"/>
      <c r="EN365" s="216"/>
      <c r="EO365" s="221"/>
      <c r="EP365" s="216"/>
      <c r="EQ365" s="221"/>
      <c r="ER365" s="216"/>
      <c r="ES365" s="221"/>
      <c r="ET365" s="216"/>
      <c r="EU365" s="221"/>
      <c r="EV365" s="216"/>
      <c r="EW365" s="221"/>
      <c r="EX365" s="216"/>
      <c r="EY365" s="221"/>
      <c r="EZ365" s="216"/>
      <c r="FA365" s="221"/>
      <c r="FB365" s="216"/>
      <c r="FC365" s="221"/>
      <c r="FD365" s="216"/>
      <c r="FE365" s="221"/>
      <c r="FF365" s="216"/>
      <c r="FG365" s="221"/>
      <c r="FH365" s="216"/>
      <c r="FI365" s="221"/>
      <c r="FJ365" s="216"/>
      <c r="FK365" s="221"/>
      <c r="FL365" s="216"/>
      <c r="FM365" s="221"/>
      <c r="FN365" s="216"/>
      <c r="FO365" s="221"/>
      <c r="FP365" s="216"/>
      <c r="FQ365" s="221"/>
      <c r="FR365" s="216"/>
      <c r="FS365" s="221"/>
      <c r="FT365" s="216"/>
      <c r="FU365" s="221"/>
      <c r="FV365" s="216"/>
      <c r="FW365" s="221"/>
      <c r="FX365" s="216"/>
      <c r="FY365" s="221"/>
      <c r="FZ365" s="216"/>
      <c r="GA365" s="221"/>
      <c r="GB365" s="216"/>
      <c r="GC365" s="221"/>
      <c r="GD365" s="216"/>
      <c r="GE365" s="221"/>
      <c r="GF365" s="216"/>
      <c r="GG365" s="221"/>
      <c r="GH365" s="216"/>
      <c r="GI365" s="221"/>
      <c r="GJ365" s="216"/>
      <c r="GK365" s="221"/>
      <c r="GL365" s="216"/>
      <c r="GM365" s="221"/>
      <c r="GN365" s="216"/>
      <c r="GO365" s="221"/>
      <c r="GP365" s="216"/>
      <c r="GQ365" s="221"/>
      <c r="GR365" s="216"/>
      <c r="GS365" s="221"/>
      <c r="GT365" s="216"/>
      <c r="GU365" s="221"/>
      <c r="GV365" s="216"/>
      <c r="GW365" s="221"/>
      <c r="GX365" s="216"/>
      <c r="GY365" s="221"/>
      <c r="GZ365" s="216"/>
      <c r="HA365" s="221"/>
      <c r="HB365" s="216"/>
      <c r="HC365" s="221"/>
      <c r="HD365" s="216"/>
      <c r="HE365" s="221"/>
      <c r="HF365" s="216"/>
      <c r="HG365" s="221"/>
      <c r="HH365" s="216"/>
      <c r="HI365" s="221"/>
      <c r="HJ365" s="216"/>
      <c r="HK365" s="221"/>
      <c r="HL365" s="216"/>
      <c r="HM365" s="221"/>
      <c r="HN365" s="216"/>
      <c r="HO365" s="221"/>
      <c r="HP365" s="216"/>
      <c r="HQ365" s="221"/>
      <c r="HR365" s="216"/>
      <c r="HS365" s="221"/>
      <c r="HT365" s="216"/>
      <c r="HU365" s="221"/>
      <c r="HV365" s="216"/>
      <c r="HW365" s="221"/>
      <c r="HX365" s="216"/>
      <c r="HY365" s="221"/>
      <c r="HZ365" s="216"/>
      <c r="IA365" s="221"/>
      <c r="IB365" s="216"/>
      <c r="IC365" s="221"/>
      <c r="ID365" s="216"/>
      <c r="IE365" s="221"/>
      <c r="IF365" s="216"/>
      <c r="IG365" s="221"/>
      <c r="IH365" s="216"/>
      <c r="II365" s="221"/>
      <c r="IJ365" s="216"/>
      <c r="IK365" s="221"/>
      <c r="IL365" s="216"/>
      <c r="IM365" s="221"/>
      <c r="IN365" s="216"/>
      <c r="IO365" s="221"/>
      <c r="IP365" s="216"/>
      <c r="IQ365" s="221"/>
      <c r="IR365" s="216"/>
      <c r="IS365" s="221"/>
      <c r="IT365" s="216"/>
      <c r="IU365" s="221"/>
      <c r="IV365" s="216"/>
      <c r="IW365" s="221"/>
      <c r="IX365" s="216"/>
      <c r="IY365" s="221"/>
      <c r="IZ365" s="216"/>
      <c r="JA365" s="221"/>
      <c r="JB365" s="216"/>
      <c r="JC365" s="221"/>
      <c r="JD365" s="216"/>
      <c r="JE365" s="221"/>
      <c r="JF365" s="216"/>
      <c r="JG365" s="221"/>
      <c r="JH365" s="216"/>
      <c r="JI365" s="221"/>
      <c r="JJ365" s="216"/>
      <c r="JK365" s="221"/>
      <c r="JL365" s="216"/>
      <c r="JM365" s="221"/>
      <c r="JN365" s="216"/>
      <c r="JO365" s="221"/>
      <c r="JP365" s="216"/>
      <c r="JQ365" s="221"/>
      <c r="JR365" s="216"/>
      <c r="JS365" s="221"/>
      <c r="JT365" s="216"/>
      <c r="JU365" s="221"/>
      <c r="JV365" s="216"/>
      <c r="JW365" s="221"/>
      <c r="JX365" s="216"/>
      <c r="JY365" s="221"/>
      <c r="JZ365" s="216"/>
      <c r="KA365" s="221"/>
      <c r="KB365" s="216"/>
      <c r="KC365" s="221"/>
      <c r="KD365" s="216"/>
      <c r="KE365" s="221"/>
      <c r="KF365" s="216"/>
      <c r="KG365" s="221"/>
      <c r="KH365" s="216"/>
      <c r="KI365" s="221"/>
      <c r="KJ365" s="216"/>
      <c r="KK365" s="221"/>
      <c r="KL365" s="216"/>
      <c r="KM365" s="221"/>
      <c r="KN365" s="216"/>
      <c r="KO365" s="221"/>
      <c r="KP365" s="216"/>
      <c r="KQ365" s="221"/>
      <c r="KR365" s="216"/>
      <c r="KS365" s="221"/>
      <c r="KT365" s="216"/>
      <c r="KU365" s="221"/>
      <c r="KV365" s="216"/>
      <c r="KW365" s="221"/>
      <c r="KX365" s="216"/>
      <c r="KY365" s="221"/>
      <c r="KZ365" s="216"/>
      <c r="LA365" s="221"/>
      <c r="LB365" s="216"/>
      <c r="LC365" s="221"/>
      <c r="LD365" s="216"/>
      <c r="LE365" s="221"/>
      <c r="LF365" s="216"/>
      <c r="LG365" s="221"/>
      <c r="LH365" s="216"/>
      <c r="LI365" s="221"/>
      <c r="LJ365" s="216"/>
      <c r="LK365" s="221"/>
      <c r="LL365" s="216"/>
      <c r="LM365" s="221"/>
      <c r="LN365" s="216"/>
      <c r="LO365" s="221"/>
      <c r="LP365" s="216"/>
      <c r="LQ365" s="221"/>
      <c r="LR365" s="216"/>
      <c r="LS365" s="221"/>
      <c r="LT365" s="216"/>
      <c r="LU365" s="221"/>
      <c r="LV365" s="216"/>
      <c r="LW365" s="221"/>
      <c r="LX365" s="216"/>
      <c r="LY365" s="221"/>
      <c r="LZ365" s="216"/>
      <c r="MA365" s="221"/>
      <c r="MB365" s="216"/>
      <c r="MC365" s="221"/>
      <c r="MD365" s="216"/>
      <c r="ME365" s="221"/>
      <c r="MF365" s="216"/>
      <c r="MG365" s="221"/>
      <c r="MH365" s="216"/>
      <c r="MI365" s="221"/>
      <c r="MJ365" s="216"/>
      <c r="MK365" s="221"/>
      <c r="ML365" s="216"/>
      <c r="MM365" s="221"/>
      <c r="MN365" s="216"/>
      <c r="MO365" s="221"/>
      <c r="MP365" s="216"/>
      <c r="MQ365" s="221"/>
      <c r="MR365" s="216"/>
      <c r="MS365" s="221"/>
      <c r="MT365" s="216"/>
      <c r="MU365" s="221"/>
      <c r="MV365" s="216"/>
      <c r="MW365" s="221"/>
      <c r="MX365" s="216"/>
      <c r="MY365" s="221"/>
      <c r="MZ365" s="216"/>
      <c r="NA365" s="221"/>
      <c r="NB365" s="216"/>
      <c r="NC365" s="221"/>
      <c r="ND365" s="216"/>
      <c r="NE365" s="221"/>
      <c r="NF365" s="216"/>
      <c r="NG365" s="221"/>
      <c r="NH365" s="216"/>
      <c r="NI365" s="221"/>
      <c r="NJ365" s="216"/>
      <c r="NK365" s="221"/>
      <c r="NL365" s="216"/>
      <c r="NM365" s="221"/>
      <c r="NN365" s="216"/>
      <c r="NO365" s="221"/>
      <c r="NP365" s="216"/>
      <c r="NQ365" s="221"/>
      <c r="NR365" s="216"/>
      <c r="NS365" s="221"/>
      <c r="NT365" s="216"/>
      <c r="NU365" s="221"/>
      <c r="NV365" s="216"/>
      <c r="NW365" s="221"/>
      <c r="NX365" s="216"/>
      <c r="NY365" s="221"/>
      <c r="NZ365" s="216"/>
      <c r="OA365" s="221"/>
      <c r="OB365" s="216"/>
      <c r="OC365" s="221"/>
      <c r="OD365" s="216"/>
      <c r="OE365" s="221"/>
      <c r="OF365" s="216"/>
      <c r="OG365" s="221"/>
      <c r="OH365" s="216"/>
      <c r="OI365" s="221"/>
      <c r="OJ365" s="216"/>
      <c r="OK365" s="221"/>
      <c r="OL365" s="216"/>
      <c r="OM365" s="221"/>
      <c r="ON365" s="216"/>
      <c r="OO365" s="221"/>
      <c r="OP365" s="216"/>
      <c r="OQ365" s="221"/>
      <c r="OR365" s="216"/>
      <c r="OS365" s="221"/>
      <c r="OT365" s="216"/>
      <c r="OU365" s="221"/>
      <c r="OV365" s="216"/>
      <c r="OW365" s="221"/>
      <c r="OX365" s="216"/>
      <c r="OY365" s="221"/>
      <c r="OZ365" s="216"/>
      <c r="PA365" s="221"/>
      <c r="PB365" s="216"/>
      <c r="PC365" s="221"/>
      <c r="PD365" s="216"/>
      <c r="PE365" s="221"/>
      <c r="PF365" s="216"/>
      <c r="PG365" s="221"/>
      <c r="PH365" s="216"/>
      <c r="PI365" s="221"/>
      <c r="PJ365" s="216"/>
      <c r="PK365" s="221"/>
      <c r="PL365" s="216"/>
      <c r="PM365" s="221"/>
      <c r="PN365" s="216"/>
      <c r="PO365" s="221"/>
      <c r="PP365" s="216"/>
      <c r="PQ365" s="221"/>
      <c r="PR365" s="216"/>
      <c r="PS365" s="221"/>
      <c r="PT365" s="216"/>
      <c r="PU365" s="221"/>
      <c r="PV365" s="216"/>
      <c r="PW365" s="221"/>
      <c r="PX365" s="216"/>
      <c r="PY365" s="221"/>
      <c r="PZ365" s="216"/>
      <c r="QA365" s="221"/>
      <c r="QB365" s="216"/>
      <c r="QC365" s="221"/>
      <c r="QD365" s="216"/>
      <c r="QE365" s="221"/>
      <c r="QF365" s="216"/>
      <c r="QG365" s="221"/>
      <c r="QH365" s="216"/>
      <c r="QI365" s="221"/>
      <c r="QJ365" s="216"/>
      <c r="QK365" s="221"/>
      <c r="QL365" s="216"/>
      <c r="QM365" s="221"/>
      <c r="QN365" s="216"/>
      <c r="QO365" s="221"/>
      <c r="QP365" s="216"/>
      <c r="QQ365" s="221"/>
      <c r="QR365" s="216"/>
      <c r="QS365" s="221"/>
      <c r="QT365" s="216"/>
      <c r="QU365" s="221"/>
      <c r="QV365" s="216"/>
      <c r="QW365" s="221"/>
      <c r="QX365" s="216"/>
      <c r="QY365" s="221"/>
      <c r="QZ365" s="216"/>
      <c r="RA365" s="221"/>
      <c r="RB365" s="216"/>
      <c r="RC365" s="221"/>
      <c r="RD365" s="216"/>
      <c r="RE365" s="221"/>
      <c r="RF365" s="216"/>
      <c r="RG365" s="221"/>
      <c r="RH365" s="216"/>
      <c r="RI365" s="221"/>
      <c r="RJ365" s="216"/>
      <c r="RK365" s="221"/>
      <c r="RL365" s="216"/>
      <c r="RM365" s="221"/>
      <c r="RN365" s="216"/>
      <c r="RO365" s="221"/>
      <c r="RP365" s="216"/>
      <c r="RQ365" s="221"/>
      <c r="RR365" s="216"/>
      <c r="RS365" s="221"/>
      <c r="RT365" s="216"/>
      <c r="RU365" s="221"/>
      <c r="RV365" s="216"/>
      <c r="RW365" s="221"/>
      <c r="RX365" s="216"/>
      <c r="RY365" s="221"/>
      <c r="RZ365" s="216"/>
      <c r="SA365" s="221"/>
      <c r="SB365" s="216"/>
      <c r="SC365" s="221"/>
      <c r="SD365" s="216"/>
      <c r="SE365" s="221"/>
      <c r="SF365" s="216"/>
      <c r="SG365" s="221"/>
      <c r="SH365" s="216"/>
      <c r="SI365" s="221"/>
      <c r="SJ365" s="216"/>
      <c r="SK365" s="221"/>
      <c r="SL365" s="216"/>
      <c r="SM365" s="221"/>
      <c r="SN365" s="216"/>
      <c r="SO365" s="221"/>
      <c r="SP365" s="216"/>
      <c r="SQ365" s="221"/>
      <c r="SR365" s="216"/>
      <c r="SS365" s="221"/>
      <c r="ST365" s="216"/>
      <c r="SU365" s="221"/>
      <c r="SV365" s="216"/>
      <c r="SW365" s="221"/>
      <c r="SX365" s="216"/>
      <c r="SY365" s="221"/>
      <c r="SZ365" s="216"/>
      <c r="TA365" s="221"/>
      <c r="TB365" s="216"/>
      <c r="TC365" s="221"/>
      <c r="TD365" s="216"/>
      <c r="TE365" s="221"/>
      <c r="TF365" s="216"/>
      <c r="TG365" s="221"/>
      <c r="TH365" s="216"/>
      <c r="TI365" s="221"/>
      <c r="TJ365" s="216"/>
      <c r="TK365" s="221"/>
      <c r="TL365" s="216"/>
      <c r="TM365" s="221"/>
      <c r="TN365" s="216"/>
      <c r="TO365" s="221"/>
      <c r="TP365" s="216"/>
      <c r="TQ365" s="221"/>
      <c r="TR365" s="216"/>
      <c r="TS365" s="221"/>
      <c r="TT365" s="216"/>
      <c r="TU365" s="221"/>
      <c r="TV365" s="216"/>
      <c r="TW365" s="221"/>
      <c r="TX365" s="216"/>
      <c r="TY365" s="221"/>
      <c r="TZ365" s="216"/>
      <c r="UA365" s="221"/>
      <c r="UB365" s="216"/>
      <c r="UC365" s="221"/>
      <c r="UD365" s="216"/>
      <c r="UE365" s="221"/>
      <c r="UF365" s="216"/>
      <c r="UG365" s="221"/>
      <c r="UH365" s="216"/>
      <c r="UI365" s="221"/>
      <c r="UJ365" s="216"/>
      <c r="UK365" s="221"/>
      <c r="UL365" s="216"/>
      <c r="UM365" s="221"/>
      <c r="UN365" s="216"/>
      <c r="UO365" s="221"/>
      <c r="UP365" s="216"/>
      <c r="UQ365" s="221"/>
      <c r="UR365" s="216"/>
      <c r="US365" s="221"/>
      <c r="UT365" s="216"/>
      <c r="UU365" s="221"/>
      <c r="UV365" s="216"/>
      <c r="UW365" s="221"/>
      <c r="UX365" s="216"/>
      <c r="UY365" s="221"/>
      <c r="UZ365" s="216"/>
      <c r="VA365" s="221"/>
      <c r="VB365" s="216"/>
      <c r="VC365" s="221"/>
      <c r="VD365" s="216"/>
      <c r="VE365" s="221"/>
      <c r="VF365" s="216"/>
      <c r="VG365" s="221"/>
      <c r="VH365" s="216"/>
      <c r="VI365" s="221"/>
      <c r="VJ365" s="216"/>
      <c r="VK365" s="221"/>
      <c r="VL365" s="216"/>
      <c r="VM365" s="221"/>
      <c r="VN365" s="216"/>
      <c r="VO365" s="221"/>
      <c r="VP365" s="216"/>
      <c r="VQ365" s="221"/>
      <c r="VR365" s="216"/>
      <c r="VS365" s="221"/>
      <c r="VT365" s="216"/>
      <c r="VU365" s="221"/>
      <c r="VV365" s="216"/>
      <c r="VW365" s="221"/>
      <c r="VX365" s="216"/>
      <c r="VY365" s="221"/>
      <c r="VZ365" s="216"/>
      <c r="WA365" s="221"/>
      <c r="WB365" s="216"/>
      <c r="WC365" s="221"/>
      <c r="WD365" s="216"/>
      <c r="WE365" s="221"/>
      <c r="WF365" s="216"/>
      <c r="WG365" s="221"/>
      <c r="WH365" s="216"/>
      <c r="WI365" s="221"/>
      <c r="WJ365" s="216"/>
      <c r="WK365" s="221"/>
      <c r="WL365" s="216"/>
      <c r="WM365" s="221"/>
      <c r="WN365" s="216"/>
      <c r="WO365" s="221"/>
      <c r="WP365" s="216"/>
      <c r="WQ365" s="221"/>
      <c r="WR365" s="216"/>
      <c r="WS365" s="221"/>
      <c r="WT365" s="216"/>
      <c r="WU365" s="221"/>
      <c r="WV365" s="216"/>
      <c r="WW365" s="221"/>
      <c r="WX365" s="216"/>
      <c r="WY365" s="221"/>
      <c r="WZ365" s="216"/>
      <c r="XA365" s="221"/>
      <c r="XB365" s="216"/>
      <c r="XC365" s="221"/>
      <c r="XD365" s="216"/>
      <c r="XE365" s="221"/>
      <c r="XF365" s="216"/>
      <c r="XG365" s="221"/>
      <c r="XH365" s="216"/>
      <c r="XI365" s="221"/>
      <c r="XJ365" s="216"/>
      <c r="XK365" s="221"/>
      <c r="XL365" s="216"/>
      <c r="XM365" s="221"/>
      <c r="XN365" s="216"/>
      <c r="XO365" s="221"/>
      <c r="XP365" s="216"/>
      <c r="XQ365" s="221"/>
      <c r="XR365" s="216"/>
      <c r="XS365" s="221"/>
      <c r="XT365" s="216"/>
      <c r="XU365" s="221"/>
      <c r="XV365" s="216"/>
      <c r="XW365" s="221"/>
      <c r="XX365" s="216"/>
      <c r="XY365" s="221"/>
      <c r="XZ365" s="216"/>
      <c r="YA365" s="221"/>
      <c r="YB365" s="216"/>
      <c r="YC365" s="221"/>
      <c r="YD365" s="216"/>
      <c r="YE365" s="221"/>
      <c r="YF365" s="216"/>
      <c r="YG365" s="221"/>
      <c r="YH365" s="216"/>
      <c r="YI365" s="221"/>
      <c r="YJ365" s="216"/>
      <c r="YK365" s="221"/>
      <c r="YL365" s="216"/>
      <c r="YM365" s="221"/>
      <c r="YN365" s="216"/>
      <c r="YO365" s="221"/>
      <c r="YP365" s="216"/>
      <c r="YQ365" s="221"/>
      <c r="YR365" s="216"/>
      <c r="YS365" s="221"/>
      <c r="YT365" s="216"/>
      <c r="YU365" s="221"/>
      <c r="YV365" s="216"/>
      <c r="YW365" s="221"/>
      <c r="YX365" s="216"/>
      <c r="YY365" s="221"/>
      <c r="YZ365" s="216"/>
      <c r="ZA365" s="221"/>
      <c r="ZB365" s="216"/>
      <c r="ZC365" s="221"/>
      <c r="ZD365" s="216"/>
      <c r="ZE365" s="221"/>
      <c r="ZF365" s="216"/>
      <c r="ZG365" s="221"/>
      <c r="ZH365" s="216"/>
      <c r="ZI365" s="221"/>
      <c r="ZJ365" s="216"/>
      <c r="ZK365" s="221"/>
      <c r="ZL365" s="216"/>
      <c r="ZM365" s="221"/>
      <c r="ZN365" s="216"/>
      <c r="ZO365" s="221"/>
      <c r="ZP365" s="216"/>
      <c r="ZQ365" s="221"/>
      <c r="ZR365" s="216"/>
      <c r="ZS365" s="221"/>
      <c r="ZT365" s="216"/>
      <c r="ZU365" s="221"/>
      <c r="ZV365" s="216"/>
      <c r="ZW365" s="221"/>
      <c r="ZX365" s="216"/>
      <c r="ZY365" s="221"/>
      <c r="ZZ365" s="216"/>
      <c r="AAA365" s="221"/>
      <c r="AAB365" s="216"/>
      <c r="AAC365" s="221"/>
      <c r="AAD365" s="216"/>
      <c r="AAE365" s="221"/>
      <c r="AAF365" s="216"/>
      <c r="AAG365" s="221"/>
      <c r="AAH365" s="216"/>
      <c r="AAI365" s="221"/>
      <c r="AAJ365" s="216"/>
      <c r="AAK365" s="221"/>
      <c r="AAL365" s="216"/>
      <c r="AAM365" s="221"/>
      <c r="AAN365" s="216"/>
      <c r="AAO365" s="221"/>
      <c r="AAP365" s="216"/>
      <c r="AAQ365" s="221"/>
      <c r="AAR365" s="216"/>
      <c r="AAS365" s="221"/>
      <c r="AAT365" s="216"/>
      <c r="AAU365" s="221"/>
      <c r="AAV365" s="216"/>
      <c r="AAW365" s="221"/>
      <c r="AAX365" s="216"/>
      <c r="AAY365" s="221"/>
      <c r="AAZ365" s="216"/>
      <c r="ABA365" s="221"/>
      <c r="ABB365" s="216"/>
      <c r="ABC365" s="221"/>
      <c r="ABD365" s="216"/>
      <c r="ABE365" s="221"/>
      <c r="ABF365" s="216"/>
      <c r="ABG365" s="221"/>
      <c r="ABH365" s="216"/>
      <c r="ABI365" s="221"/>
      <c r="ABJ365" s="216"/>
      <c r="ABK365" s="221"/>
      <c r="ABL365" s="216"/>
      <c r="ABM365" s="221"/>
      <c r="ABN365" s="216"/>
      <c r="ABO365" s="221"/>
      <c r="ABP365" s="216"/>
      <c r="ABQ365" s="221"/>
      <c r="ABR365" s="216"/>
      <c r="ABS365" s="221"/>
      <c r="ABT365" s="216"/>
      <c r="ABU365" s="221"/>
      <c r="ABV365" s="216"/>
      <c r="ABW365" s="221"/>
      <c r="ABX365" s="216"/>
      <c r="ABY365" s="221"/>
      <c r="ABZ365" s="216"/>
      <c r="ACA365" s="221"/>
      <c r="ACB365" s="216"/>
      <c r="ACC365" s="221"/>
      <c r="ACD365" s="216"/>
      <c r="ACE365" s="221"/>
      <c r="ACF365" s="216"/>
      <c r="ACG365" s="221"/>
      <c r="ACH365" s="216"/>
      <c r="ACI365" s="221"/>
      <c r="ACJ365" s="216"/>
      <c r="ACK365" s="221"/>
      <c r="ACL365" s="216"/>
      <c r="ACM365" s="221"/>
      <c r="ACN365" s="216"/>
      <c r="ACO365" s="221"/>
      <c r="ACP365" s="216"/>
      <c r="ACQ365" s="221"/>
      <c r="ACR365" s="216"/>
      <c r="ACS365" s="221"/>
      <c r="ACT365" s="216"/>
      <c r="ACU365" s="221"/>
      <c r="ACV365" s="216"/>
      <c r="ACW365" s="221"/>
      <c r="ACX365" s="216"/>
      <c r="ACY365" s="221"/>
      <c r="ACZ365" s="216"/>
      <c r="ADA365" s="221"/>
      <c r="ADB365" s="216"/>
      <c r="ADC365" s="221"/>
      <c r="ADD365" s="216"/>
      <c r="ADE365" s="221"/>
      <c r="ADF365" s="216"/>
      <c r="ADG365" s="221"/>
      <c r="ADH365" s="216"/>
      <c r="ADI365" s="221"/>
      <c r="ADJ365" s="216"/>
      <c r="ADK365" s="221"/>
      <c r="ADL365" s="216"/>
      <c r="ADM365" s="221"/>
      <c r="ADN365" s="216"/>
      <c r="ADO365" s="221"/>
      <c r="ADP365" s="216"/>
      <c r="ADQ365" s="221"/>
      <c r="ADR365" s="216"/>
      <c r="ADS365" s="221"/>
      <c r="ADT365" s="216"/>
      <c r="ADU365" s="221"/>
      <c r="ADV365" s="216"/>
      <c r="ADW365" s="221"/>
      <c r="ADX365" s="216"/>
      <c r="ADY365" s="221"/>
      <c r="ADZ365" s="216"/>
      <c r="AEA365" s="221"/>
      <c r="AEB365" s="216"/>
      <c r="AEC365" s="221"/>
      <c r="AED365" s="216"/>
      <c r="AEE365" s="221"/>
      <c r="AEF365" s="216"/>
      <c r="AEG365" s="221"/>
      <c r="AEH365" s="216"/>
      <c r="AEI365" s="221"/>
      <c r="AEJ365" s="216"/>
      <c r="AEK365" s="221"/>
      <c r="AEL365" s="216"/>
      <c r="AEM365" s="221"/>
      <c r="AEN365" s="216"/>
      <c r="AEO365" s="221"/>
      <c r="AEP365" s="216"/>
      <c r="AEQ365" s="221"/>
      <c r="AER365" s="216"/>
      <c r="AES365" s="221"/>
      <c r="AET365" s="216"/>
      <c r="AEU365" s="221"/>
      <c r="AEV365" s="216"/>
      <c r="AEW365" s="221"/>
      <c r="AEX365" s="216"/>
      <c r="AEY365" s="221"/>
      <c r="AEZ365" s="216"/>
      <c r="AFA365" s="221"/>
      <c r="AFB365" s="216"/>
      <c r="AFC365" s="221"/>
      <c r="AFD365" s="216"/>
      <c r="AFE365" s="221"/>
      <c r="AFF365" s="216"/>
      <c r="AFG365" s="221"/>
      <c r="AFH365" s="216"/>
      <c r="AFI365" s="221"/>
      <c r="AFJ365" s="216"/>
      <c r="AFK365" s="221"/>
      <c r="AFL365" s="216"/>
      <c r="AFM365" s="221"/>
      <c r="AFN365" s="216"/>
      <c r="AFO365" s="221"/>
      <c r="AFP365" s="216"/>
      <c r="AFQ365" s="221"/>
      <c r="AFR365" s="216"/>
      <c r="AFS365" s="221"/>
      <c r="AFT365" s="216"/>
      <c r="AFU365" s="221"/>
      <c r="AFV365" s="216"/>
      <c r="AFW365" s="221"/>
      <c r="AFX365" s="216"/>
      <c r="AFY365" s="221"/>
      <c r="AFZ365" s="216"/>
      <c r="AGA365" s="221"/>
      <c r="AGB365" s="216"/>
      <c r="AGC365" s="221"/>
      <c r="AGD365" s="216"/>
      <c r="AGE365" s="221"/>
      <c r="AGF365" s="216"/>
      <c r="AGG365" s="221"/>
      <c r="AGH365" s="216"/>
      <c r="AGI365" s="221"/>
      <c r="AGJ365" s="216"/>
      <c r="AGK365" s="221"/>
      <c r="AGL365" s="216"/>
      <c r="AGM365" s="221"/>
      <c r="AGN365" s="216"/>
      <c r="AGO365" s="221"/>
      <c r="AGP365" s="216"/>
      <c r="AGQ365" s="221"/>
      <c r="AGR365" s="216"/>
      <c r="AGS365" s="221"/>
      <c r="AGT365" s="216"/>
      <c r="AGU365" s="221"/>
      <c r="AGV365" s="216"/>
      <c r="AGW365" s="221"/>
      <c r="AGX365" s="216"/>
      <c r="AGY365" s="221"/>
      <c r="AGZ365" s="216"/>
      <c r="AHA365" s="221"/>
      <c r="AHB365" s="216"/>
      <c r="AHC365" s="221"/>
      <c r="AHD365" s="216"/>
      <c r="AHE365" s="221"/>
      <c r="AHF365" s="216"/>
      <c r="AHG365" s="221"/>
      <c r="AHH365" s="216"/>
      <c r="AHI365" s="221"/>
      <c r="AHJ365" s="216"/>
      <c r="AHK365" s="221"/>
      <c r="AHL365" s="216"/>
      <c r="AHM365" s="221"/>
      <c r="AHN365" s="216"/>
      <c r="AHO365" s="221"/>
      <c r="AHP365" s="216"/>
      <c r="AHQ365" s="221"/>
      <c r="AHR365" s="216"/>
      <c r="AHS365" s="221"/>
      <c r="AHT365" s="216"/>
      <c r="AHU365" s="221"/>
      <c r="AHV365" s="216"/>
      <c r="AHW365" s="221"/>
      <c r="AHX365" s="216"/>
      <c r="AHY365" s="221"/>
      <c r="AHZ365" s="216"/>
      <c r="AIA365" s="221"/>
      <c r="AIB365" s="216"/>
      <c r="AIC365" s="221"/>
      <c r="AID365" s="216"/>
      <c r="AIE365" s="221"/>
      <c r="AIF365" s="216"/>
      <c r="AIG365" s="221"/>
      <c r="AIH365" s="216"/>
      <c r="AII365" s="221"/>
      <c r="AIJ365" s="216"/>
      <c r="AIK365" s="221"/>
      <c r="AIL365" s="216"/>
      <c r="AIM365" s="221"/>
      <c r="AIN365" s="216"/>
      <c r="AIO365" s="221"/>
      <c r="AIP365" s="216"/>
      <c r="AIQ365" s="221"/>
      <c r="AIR365" s="216"/>
      <c r="AIS365" s="221"/>
      <c r="AIT365" s="216"/>
      <c r="AIU365" s="221"/>
      <c r="AIV365" s="216"/>
      <c r="AIW365" s="221"/>
      <c r="AIX365" s="216"/>
      <c r="AIY365" s="221"/>
      <c r="AIZ365" s="216"/>
      <c r="AJA365" s="221"/>
      <c r="AJB365" s="216"/>
      <c r="AJC365" s="221"/>
      <c r="AJD365" s="216"/>
      <c r="AJE365" s="221"/>
      <c r="AJF365" s="216"/>
      <c r="AJG365" s="221"/>
      <c r="AJH365" s="216"/>
      <c r="AJI365" s="221"/>
      <c r="AJJ365" s="216"/>
      <c r="AJK365" s="221"/>
      <c r="AJL365" s="216"/>
      <c r="AJM365" s="221"/>
      <c r="AJN365" s="216"/>
      <c r="AJO365" s="221"/>
      <c r="AJP365" s="216"/>
      <c r="AJQ365" s="221"/>
      <c r="AJR365" s="216"/>
      <c r="AJS365" s="221"/>
      <c r="AJT365" s="216"/>
      <c r="AJU365" s="221"/>
      <c r="AJV365" s="216"/>
      <c r="AJW365" s="221"/>
      <c r="AJX365" s="216"/>
      <c r="AJY365" s="221"/>
      <c r="AJZ365" s="216"/>
      <c r="AKA365" s="221"/>
      <c r="AKB365" s="216"/>
      <c r="AKC365" s="221"/>
      <c r="AKD365" s="216"/>
      <c r="AKE365" s="221"/>
      <c r="AKF365" s="216"/>
      <c r="AKG365" s="221"/>
      <c r="AKH365" s="216"/>
      <c r="AKI365" s="221"/>
      <c r="AKJ365" s="216"/>
      <c r="AKK365" s="221"/>
      <c r="AKL365" s="216"/>
      <c r="AKM365" s="221"/>
      <c r="AKN365" s="216"/>
      <c r="AKO365" s="221"/>
      <c r="AKP365" s="216"/>
      <c r="AKQ365" s="221"/>
      <c r="AKR365" s="216"/>
      <c r="AKS365" s="221"/>
      <c r="AKT365" s="216"/>
      <c r="AKU365" s="221"/>
      <c r="AKV365" s="216"/>
      <c r="AKW365" s="221"/>
      <c r="AKX365" s="216"/>
      <c r="AKY365" s="221"/>
      <c r="AKZ365" s="216"/>
      <c r="ALA365" s="221"/>
      <c r="ALB365" s="216"/>
      <c r="ALC365" s="221"/>
      <c r="ALD365" s="216"/>
      <c r="ALE365" s="221"/>
      <c r="ALF365" s="216"/>
      <c r="ALG365" s="221"/>
      <c r="ALH365" s="216"/>
      <c r="ALI365" s="221"/>
      <c r="ALJ365" s="216"/>
      <c r="ALK365" s="221"/>
      <c r="ALL365" s="216"/>
      <c r="ALM365" s="221"/>
      <c r="ALN365" s="216"/>
      <c r="ALO365" s="221"/>
      <c r="ALP365" s="216"/>
      <c r="ALQ365" s="221"/>
      <c r="ALR365" s="216"/>
      <c r="ALS365" s="221"/>
      <c r="ALT365" s="216"/>
      <c r="ALU365" s="221"/>
      <c r="ALV365" s="216"/>
      <c r="ALW365" s="221"/>
      <c r="ALX365" s="216"/>
      <c r="ALY365" s="221"/>
      <c r="ALZ365" s="216"/>
      <c r="AMA365" s="221"/>
      <c r="AMB365" s="216"/>
      <c r="AMC365" s="221"/>
      <c r="AMD365" s="216"/>
      <c r="AME365" s="221"/>
      <c r="AMF365" s="216"/>
      <c r="AMG365" s="221"/>
      <c r="AMH365" s="216"/>
      <c r="AMI365" s="221"/>
      <c r="AMJ365" s="216"/>
      <c r="AMK365" s="221"/>
      <c r="AML365" s="216"/>
      <c r="AMM365" s="221"/>
      <c r="AMN365" s="216"/>
      <c r="AMO365" s="221"/>
      <c r="AMP365" s="216"/>
      <c r="AMQ365" s="221"/>
      <c r="AMR365" s="216"/>
      <c r="AMS365" s="221"/>
      <c r="AMT365" s="216"/>
      <c r="AMU365" s="221"/>
      <c r="AMV365" s="216"/>
      <c r="AMW365" s="221"/>
      <c r="AMX365" s="216"/>
      <c r="AMY365" s="221"/>
      <c r="AMZ365" s="216"/>
      <c r="ANA365" s="221"/>
      <c r="ANB365" s="216"/>
      <c r="ANC365" s="221"/>
      <c r="AND365" s="216"/>
      <c r="ANE365" s="221"/>
      <c r="ANF365" s="216"/>
      <c r="ANG365" s="221"/>
      <c r="ANH365" s="216"/>
      <c r="ANI365" s="221"/>
      <c r="ANJ365" s="216"/>
      <c r="ANK365" s="221"/>
      <c r="ANL365" s="216"/>
      <c r="ANM365" s="221"/>
      <c r="ANN365" s="216"/>
      <c r="ANO365" s="221"/>
      <c r="ANP365" s="216"/>
      <c r="ANQ365" s="221"/>
      <c r="ANR365" s="216"/>
      <c r="ANS365" s="221"/>
      <c r="ANT365" s="216"/>
      <c r="ANU365" s="221"/>
      <c r="ANV365" s="216"/>
      <c r="ANW365" s="221"/>
      <c r="ANX365" s="216"/>
      <c r="ANY365" s="221"/>
      <c r="ANZ365" s="216"/>
      <c r="AOA365" s="221"/>
      <c r="AOB365" s="216"/>
      <c r="AOC365" s="221"/>
      <c r="AOD365" s="216"/>
      <c r="AOE365" s="221"/>
      <c r="AOF365" s="216"/>
      <c r="AOG365" s="221"/>
      <c r="AOH365" s="216"/>
      <c r="AOI365" s="221"/>
      <c r="AOJ365" s="216"/>
      <c r="AOK365" s="221"/>
      <c r="AOL365" s="216"/>
      <c r="AOM365" s="221"/>
      <c r="AON365" s="216"/>
      <c r="AOO365" s="221"/>
      <c r="AOP365" s="216"/>
      <c r="AOQ365" s="221"/>
      <c r="AOR365" s="216"/>
      <c r="AOS365" s="221"/>
      <c r="AOT365" s="216"/>
      <c r="AOU365" s="221"/>
      <c r="AOV365" s="216"/>
      <c r="AOW365" s="221"/>
      <c r="AOX365" s="216"/>
      <c r="AOY365" s="221"/>
      <c r="AOZ365" s="216"/>
      <c r="APA365" s="221"/>
      <c r="APB365" s="216"/>
      <c r="APC365" s="221"/>
      <c r="APD365" s="216"/>
      <c r="APE365" s="221"/>
      <c r="APF365" s="216"/>
      <c r="APG365" s="221"/>
      <c r="APH365" s="216"/>
      <c r="API365" s="221"/>
      <c r="APJ365" s="216"/>
      <c r="APK365" s="221"/>
      <c r="APL365" s="216"/>
      <c r="APM365" s="221"/>
      <c r="APN365" s="216"/>
      <c r="APO365" s="221"/>
      <c r="APP365" s="216"/>
      <c r="APQ365" s="221"/>
      <c r="APR365" s="216"/>
      <c r="APS365" s="221"/>
      <c r="APT365" s="216"/>
      <c r="APU365" s="221"/>
      <c r="APV365" s="216"/>
      <c r="APW365" s="221"/>
      <c r="APX365" s="216"/>
      <c r="APY365" s="221"/>
      <c r="APZ365" s="216"/>
      <c r="AQA365" s="221"/>
      <c r="AQB365" s="216"/>
      <c r="AQC365" s="221"/>
      <c r="AQD365" s="216"/>
      <c r="AQE365" s="221"/>
      <c r="AQF365" s="216"/>
      <c r="AQG365" s="221"/>
      <c r="AQH365" s="216"/>
      <c r="AQI365" s="221"/>
      <c r="AQJ365" s="216"/>
      <c r="AQK365" s="221"/>
      <c r="AQL365" s="216"/>
      <c r="AQM365" s="221"/>
      <c r="AQN365" s="216"/>
      <c r="AQO365" s="221"/>
      <c r="AQP365" s="216"/>
      <c r="AQQ365" s="221"/>
      <c r="AQR365" s="216"/>
      <c r="AQS365" s="221"/>
      <c r="AQT365" s="216"/>
      <c r="AQU365" s="221"/>
      <c r="AQV365" s="216"/>
      <c r="AQW365" s="221"/>
      <c r="AQX365" s="216"/>
      <c r="AQY365" s="221"/>
      <c r="AQZ365" s="216"/>
      <c r="ARA365" s="221"/>
      <c r="ARB365" s="216"/>
      <c r="ARC365" s="221"/>
      <c r="ARD365" s="216"/>
      <c r="ARE365" s="221"/>
      <c r="ARF365" s="216"/>
      <c r="ARG365" s="221"/>
      <c r="ARH365" s="216"/>
      <c r="ARI365" s="221"/>
      <c r="ARJ365" s="216"/>
      <c r="ARK365" s="221"/>
      <c r="ARL365" s="216"/>
      <c r="ARM365" s="221"/>
      <c r="ARN365" s="216"/>
      <c r="ARO365" s="221"/>
      <c r="ARP365" s="216"/>
      <c r="ARQ365" s="221"/>
      <c r="ARR365" s="216"/>
      <c r="ARS365" s="221"/>
      <c r="ART365" s="216"/>
      <c r="ARU365" s="221"/>
      <c r="ARV365" s="216"/>
      <c r="ARW365" s="221"/>
      <c r="ARX365" s="216"/>
      <c r="ARY365" s="221"/>
      <c r="ARZ365" s="216"/>
      <c r="ASA365" s="221"/>
      <c r="ASB365" s="216"/>
      <c r="ASC365" s="221"/>
      <c r="ASD365" s="216"/>
      <c r="ASE365" s="221"/>
      <c r="ASF365" s="216"/>
      <c r="ASG365" s="221"/>
      <c r="ASH365" s="216"/>
      <c r="ASI365" s="221"/>
      <c r="ASJ365" s="216"/>
      <c r="ASK365" s="221"/>
      <c r="ASL365" s="216"/>
      <c r="ASM365" s="221"/>
      <c r="ASN365" s="216"/>
      <c r="ASO365" s="221"/>
      <c r="ASP365" s="216"/>
      <c r="ASQ365" s="221"/>
      <c r="ASR365" s="216"/>
      <c r="ASS365" s="221"/>
      <c r="AST365" s="216"/>
      <c r="ASU365" s="221"/>
      <c r="ASV365" s="216"/>
      <c r="ASW365" s="221"/>
      <c r="ASX365" s="216"/>
      <c r="ASY365" s="221"/>
      <c r="ASZ365" s="216"/>
      <c r="ATA365" s="221"/>
      <c r="ATB365" s="216"/>
      <c r="ATC365" s="221"/>
      <c r="ATD365" s="216"/>
      <c r="ATE365" s="221"/>
      <c r="ATF365" s="216"/>
      <c r="ATG365" s="221"/>
      <c r="ATH365" s="216"/>
      <c r="ATI365" s="221"/>
      <c r="ATJ365" s="216"/>
      <c r="ATK365" s="221"/>
      <c r="ATL365" s="216"/>
      <c r="ATM365" s="221"/>
      <c r="ATN365" s="216"/>
      <c r="ATO365" s="221"/>
      <c r="ATP365" s="216"/>
      <c r="ATQ365" s="221"/>
      <c r="ATR365" s="216"/>
      <c r="ATS365" s="221"/>
      <c r="ATT365" s="216"/>
      <c r="ATU365" s="221"/>
      <c r="ATV365" s="216"/>
      <c r="ATW365" s="221"/>
      <c r="ATX365" s="216"/>
      <c r="ATY365" s="221"/>
      <c r="ATZ365" s="216"/>
      <c r="AUA365" s="221"/>
      <c r="AUB365" s="216"/>
      <c r="AUC365" s="221"/>
      <c r="AUD365" s="216"/>
      <c r="AUE365" s="221"/>
      <c r="AUF365" s="216"/>
      <c r="AUG365" s="221"/>
      <c r="AUH365" s="216"/>
      <c r="AUI365" s="221"/>
      <c r="AUJ365" s="216"/>
      <c r="AUK365" s="221"/>
      <c r="AUL365" s="216"/>
      <c r="AUM365" s="221"/>
      <c r="AUN365" s="216"/>
      <c r="AUO365" s="221"/>
      <c r="AUP365" s="216"/>
      <c r="AUQ365" s="221"/>
      <c r="AUR365" s="216"/>
      <c r="AUS365" s="221"/>
      <c r="AUT365" s="216"/>
      <c r="AUU365" s="221"/>
      <c r="AUV365" s="216"/>
      <c r="AUW365" s="221"/>
      <c r="AUX365" s="216"/>
      <c r="AUY365" s="221"/>
      <c r="AUZ365" s="216"/>
      <c r="AVA365" s="221"/>
      <c r="AVB365" s="216"/>
      <c r="AVC365" s="221"/>
      <c r="AVD365" s="216"/>
      <c r="AVE365" s="221"/>
      <c r="AVF365" s="216"/>
      <c r="AVG365" s="221"/>
      <c r="AVH365" s="216"/>
      <c r="AVI365" s="221"/>
      <c r="AVJ365" s="216"/>
      <c r="AVK365" s="221"/>
      <c r="AVL365" s="216"/>
      <c r="AVM365" s="221"/>
      <c r="AVN365" s="216"/>
      <c r="AVO365" s="221"/>
      <c r="AVP365" s="216"/>
      <c r="AVQ365" s="221"/>
      <c r="AVR365" s="216"/>
      <c r="AVS365" s="221"/>
      <c r="AVT365" s="216"/>
      <c r="AVU365" s="221"/>
      <c r="AVV365" s="216"/>
      <c r="AVW365" s="221"/>
      <c r="AVX365" s="216"/>
      <c r="AVY365" s="221"/>
      <c r="AVZ365" s="216"/>
      <c r="AWA365" s="221"/>
      <c r="AWB365" s="216"/>
      <c r="AWC365" s="221"/>
      <c r="AWD365" s="216"/>
      <c r="AWE365" s="221"/>
      <c r="AWF365" s="216"/>
      <c r="AWG365" s="221"/>
      <c r="AWH365" s="216"/>
      <c r="AWI365" s="221"/>
      <c r="AWJ365" s="216"/>
      <c r="AWK365" s="221"/>
      <c r="AWL365" s="216"/>
      <c r="AWM365" s="221"/>
      <c r="AWN365" s="216"/>
      <c r="AWO365" s="221"/>
      <c r="AWP365" s="216"/>
      <c r="AWQ365" s="221"/>
      <c r="AWR365" s="216"/>
      <c r="AWS365" s="221"/>
      <c r="AWT365" s="216"/>
      <c r="AWU365" s="221"/>
      <c r="AWV365" s="216"/>
      <c r="AWW365" s="221"/>
      <c r="AWX365" s="216"/>
      <c r="AWY365" s="221"/>
      <c r="AWZ365" s="216"/>
      <c r="AXA365" s="221"/>
      <c r="AXB365" s="216"/>
      <c r="AXC365" s="221"/>
      <c r="AXD365" s="216"/>
      <c r="AXE365" s="221"/>
      <c r="AXF365" s="216"/>
      <c r="AXG365" s="221"/>
      <c r="AXH365" s="216"/>
      <c r="AXI365" s="221"/>
      <c r="AXJ365" s="216"/>
      <c r="AXK365" s="221"/>
      <c r="AXL365" s="216"/>
      <c r="AXM365" s="221"/>
      <c r="AXN365" s="216"/>
      <c r="AXO365" s="221"/>
      <c r="AXP365" s="216"/>
      <c r="AXQ365" s="221"/>
      <c r="AXR365" s="216"/>
      <c r="AXS365" s="221"/>
      <c r="AXT365" s="216"/>
      <c r="AXU365" s="221"/>
      <c r="AXV365" s="216"/>
      <c r="AXW365" s="221"/>
      <c r="AXX365" s="216"/>
      <c r="AXY365" s="221"/>
      <c r="AXZ365" s="216"/>
      <c r="AYA365" s="221"/>
      <c r="AYB365" s="216"/>
      <c r="AYC365" s="221"/>
      <c r="AYD365" s="216"/>
      <c r="AYE365" s="221"/>
      <c r="AYF365" s="216"/>
      <c r="AYG365" s="221"/>
      <c r="AYH365" s="216"/>
      <c r="AYI365" s="221"/>
      <c r="AYJ365" s="216"/>
      <c r="AYK365" s="221"/>
      <c r="AYL365" s="216"/>
      <c r="AYM365" s="221"/>
      <c r="AYN365" s="216"/>
      <c r="AYO365" s="221"/>
      <c r="AYP365" s="216"/>
      <c r="AYQ365" s="221"/>
      <c r="AYR365" s="216"/>
      <c r="AYS365" s="221"/>
      <c r="AYT365" s="216"/>
      <c r="AYU365" s="221"/>
      <c r="AYV365" s="216"/>
      <c r="AYW365" s="221"/>
      <c r="AYX365" s="216"/>
      <c r="AYY365" s="221"/>
      <c r="AYZ365" s="216"/>
      <c r="AZA365" s="221"/>
      <c r="AZB365" s="216"/>
      <c r="AZC365" s="221"/>
      <c r="AZD365" s="216"/>
      <c r="AZE365" s="221"/>
      <c r="AZF365" s="216"/>
      <c r="AZG365" s="221"/>
      <c r="AZH365" s="216"/>
      <c r="AZI365" s="221"/>
      <c r="AZJ365" s="216"/>
      <c r="AZK365" s="221"/>
      <c r="AZL365" s="216"/>
      <c r="AZM365" s="221"/>
      <c r="AZN365" s="216"/>
      <c r="AZO365" s="221"/>
      <c r="AZP365" s="216"/>
      <c r="AZQ365" s="221"/>
      <c r="AZR365" s="216"/>
      <c r="AZS365" s="221"/>
      <c r="AZT365" s="216"/>
      <c r="AZU365" s="221"/>
      <c r="AZV365" s="216"/>
      <c r="AZW365" s="221"/>
      <c r="AZX365" s="216"/>
      <c r="AZY365" s="221"/>
      <c r="AZZ365" s="216"/>
      <c r="BAA365" s="221"/>
      <c r="BAB365" s="216"/>
      <c r="BAC365" s="221"/>
      <c r="BAD365" s="216"/>
      <c r="BAE365" s="221"/>
      <c r="BAF365" s="216"/>
      <c r="BAG365" s="221"/>
      <c r="BAH365" s="216"/>
      <c r="BAI365" s="221"/>
      <c r="BAJ365" s="216"/>
      <c r="BAK365" s="221"/>
      <c r="BAL365" s="216"/>
      <c r="BAM365" s="221"/>
      <c r="BAN365" s="216"/>
      <c r="BAO365" s="221"/>
      <c r="BAP365" s="216"/>
      <c r="BAQ365" s="221"/>
      <c r="BAR365" s="216"/>
      <c r="BAS365" s="221"/>
      <c r="BAT365" s="216"/>
      <c r="BAU365" s="221"/>
      <c r="BAV365" s="216"/>
      <c r="BAW365" s="221"/>
      <c r="BAX365" s="216"/>
      <c r="BAY365" s="221"/>
      <c r="BAZ365" s="216"/>
      <c r="BBA365" s="221"/>
      <c r="BBB365" s="216"/>
      <c r="BBC365" s="221"/>
      <c r="BBD365" s="216"/>
      <c r="BBE365" s="221"/>
      <c r="BBF365" s="216"/>
      <c r="BBG365" s="221"/>
      <c r="BBH365" s="216"/>
      <c r="BBI365" s="221"/>
      <c r="BBJ365" s="216"/>
      <c r="BBK365" s="221"/>
      <c r="BBL365" s="216"/>
      <c r="BBM365" s="221"/>
      <c r="BBN365" s="216"/>
      <c r="BBO365" s="221"/>
      <c r="BBP365" s="216"/>
      <c r="BBQ365" s="221"/>
      <c r="BBR365" s="216"/>
      <c r="BBS365" s="221"/>
      <c r="BBT365" s="216"/>
      <c r="BBU365" s="221"/>
      <c r="BBV365" s="216"/>
      <c r="BBW365" s="221"/>
      <c r="BBX365" s="216"/>
      <c r="BBY365" s="221"/>
      <c r="BBZ365" s="216"/>
      <c r="BCA365" s="221"/>
      <c r="BCB365" s="216"/>
      <c r="BCC365" s="221"/>
      <c r="BCD365" s="216"/>
      <c r="BCE365" s="221"/>
      <c r="BCF365" s="216"/>
      <c r="BCG365" s="221"/>
      <c r="BCH365" s="216"/>
      <c r="BCI365" s="221"/>
      <c r="BCJ365" s="216"/>
      <c r="BCK365" s="221"/>
      <c r="BCL365" s="216"/>
      <c r="BCM365" s="221"/>
      <c r="BCN365" s="216"/>
      <c r="BCO365" s="221"/>
      <c r="BCP365" s="216"/>
      <c r="BCQ365" s="221"/>
      <c r="BCR365" s="216"/>
      <c r="BCS365" s="221"/>
      <c r="BCT365" s="216"/>
      <c r="BCU365" s="221"/>
      <c r="BCV365" s="216"/>
      <c r="BCW365" s="221"/>
      <c r="BCX365" s="216"/>
      <c r="BCY365" s="221"/>
      <c r="BCZ365" s="216"/>
      <c r="BDA365" s="221"/>
      <c r="BDB365" s="216"/>
      <c r="BDC365" s="221"/>
      <c r="BDD365" s="216"/>
      <c r="BDE365" s="221"/>
      <c r="BDF365" s="216"/>
      <c r="BDG365" s="221"/>
      <c r="BDH365" s="216"/>
      <c r="BDI365" s="221"/>
      <c r="BDJ365" s="216"/>
      <c r="BDK365" s="221"/>
      <c r="BDL365" s="216"/>
      <c r="BDM365" s="221"/>
      <c r="BDN365" s="216"/>
      <c r="BDO365" s="221"/>
      <c r="BDP365" s="216"/>
      <c r="BDQ365" s="221"/>
      <c r="BDR365" s="216"/>
      <c r="BDS365" s="221"/>
      <c r="BDT365" s="216"/>
      <c r="BDU365" s="221"/>
      <c r="BDV365" s="216"/>
      <c r="BDW365" s="221"/>
      <c r="BDX365" s="216"/>
      <c r="BDY365" s="221"/>
      <c r="BDZ365" s="216"/>
      <c r="BEA365" s="221"/>
      <c r="BEB365" s="216"/>
      <c r="BEC365" s="221"/>
      <c r="BED365" s="216"/>
      <c r="BEE365" s="221"/>
      <c r="BEF365" s="216"/>
      <c r="BEG365" s="221"/>
      <c r="BEH365" s="216"/>
      <c r="BEI365" s="221"/>
      <c r="BEJ365" s="216"/>
      <c r="BEK365" s="221"/>
      <c r="BEL365" s="216"/>
      <c r="BEM365" s="221"/>
      <c r="BEN365" s="216"/>
      <c r="BEO365" s="221"/>
      <c r="BEP365" s="216"/>
      <c r="BEQ365" s="221"/>
      <c r="BER365" s="216"/>
      <c r="BES365" s="221"/>
      <c r="BET365" s="216"/>
      <c r="BEU365" s="221"/>
      <c r="BEV365" s="216"/>
      <c r="BEW365" s="221"/>
      <c r="BEX365" s="216"/>
      <c r="BEY365" s="221"/>
      <c r="BEZ365" s="216"/>
      <c r="BFA365" s="221"/>
      <c r="BFB365" s="216"/>
      <c r="BFC365" s="221"/>
      <c r="BFD365" s="216"/>
      <c r="BFE365" s="221"/>
      <c r="BFF365" s="216"/>
      <c r="BFG365" s="221"/>
      <c r="BFH365" s="216"/>
      <c r="BFI365" s="221"/>
      <c r="BFJ365" s="216"/>
      <c r="BFK365" s="221"/>
      <c r="BFL365" s="216"/>
      <c r="BFM365" s="221"/>
      <c r="BFN365" s="216"/>
      <c r="BFO365" s="221"/>
      <c r="BFP365" s="216"/>
      <c r="BFQ365" s="221"/>
      <c r="BFR365" s="216"/>
      <c r="BFS365" s="221"/>
      <c r="BFT365" s="216"/>
      <c r="BFU365" s="221"/>
      <c r="BFV365" s="216"/>
      <c r="BFW365" s="221"/>
      <c r="BFX365" s="216"/>
      <c r="BFY365" s="221"/>
      <c r="BFZ365" s="216"/>
      <c r="BGA365" s="221"/>
      <c r="BGB365" s="216"/>
      <c r="BGC365" s="221"/>
      <c r="BGD365" s="216"/>
      <c r="BGE365" s="221"/>
      <c r="BGF365" s="216"/>
      <c r="BGG365" s="221"/>
      <c r="BGH365" s="216"/>
      <c r="BGI365" s="221"/>
      <c r="BGJ365" s="216"/>
      <c r="BGK365" s="221"/>
      <c r="BGL365" s="216"/>
      <c r="BGM365" s="221"/>
      <c r="BGN365" s="216"/>
      <c r="BGO365" s="221"/>
      <c r="BGP365" s="216"/>
      <c r="BGQ365" s="221"/>
      <c r="BGR365" s="216"/>
      <c r="BGS365" s="221"/>
      <c r="BGT365" s="216"/>
      <c r="BGU365" s="221"/>
      <c r="BGV365" s="216"/>
      <c r="BGW365" s="221"/>
      <c r="BGX365" s="216"/>
      <c r="BGY365" s="221"/>
      <c r="BGZ365" s="216"/>
      <c r="BHA365" s="221"/>
      <c r="BHB365" s="216"/>
      <c r="BHC365" s="221"/>
      <c r="BHD365" s="216"/>
      <c r="BHE365" s="221"/>
      <c r="BHF365" s="216"/>
      <c r="BHG365" s="221"/>
      <c r="BHH365" s="216"/>
      <c r="BHI365" s="221"/>
      <c r="BHJ365" s="216"/>
      <c r="BHK365" s="221"/>
      <c r="BHL365" s="216"/>
      <c r="BHM365" s="221"/>
      <c r="BHN365" s="216"/>
      <c r="BHO365" s="221"/>
      <c r="BHP365" s="216"/>
      <c r="BHQ365" s="221"/>
      <c r="BHR365" s="216"/>
      <c r="BHS365" s="221"/>
      <c r="BHT365" s="216"/>
      <c r="BHU365" s="221"/>
      <c r="BHV365" s="216"/>
      <c r="BHW365" s="221"/>
      <c r="BHX365" s="216"/>
      <c r="BHY365" s="221"/>
      <c r="BHZ365" s="216"/>
      <c r="BIA365" s="221"/>
      <c r="BIB365" s="216"/>
      <c r="BIC365" s="221"/>
      <c r="BID365" s="216"/>
      <c r="BIE365" s="221"/>
      <c r="BIF365" s="216"/>
      <c r="BIG365" s="221"/>
      <c r="BIH365" s="216"/>
      <c r="BII365" s="221"/>
      <c r="BIJ365" s="216"/>
      <c r="BIK365" s="221"/>
      <c r="BIL365" s="216"/>
      <c r="BIM365" s="221"/>
      <c r="BIN365" s="216"/>
      <c r="BIO365" s="221"/>
      <c r="BIP365" s="216"/>
      <c r="BIQ365" s="221"/>
      <c r="BIR365" s="216"/>
      <c r="BIS365" s="221"/>
      <c r="BIT365" s="216"/>
      <c r="BIU365" s="221"/>
      <c r="BIV365" s="216"/>
      <c r="BIW365" s="221"/>
      <c r="BIX365" s="216"/>
      <c r="BIY365" s="221"/>
      <c r="BIZ365" s="216"/>
      <c r="BJA365" s="221"/>
      <c r="BJB365" s="216"/>
      <c r="BJC365" s="221"/>
      <c r="BJD365" s="216"/>
      <c r="BJE365" s="221"/>
      <c r="BJF365" s="216"/>
      <c r="BJG365" s="221"/>
      <c r="BJH365" s="216"/>
      <c r="BJI365" s="221"/>
      <c r="BJJ365" s="216"/>
      <c r="BJK365" s="221"/>
      <c r="BJL365" s="216"/>
      <c r="BJM365" s="221"/>
      <c r="BJN365" s="216"/>
      <c r="BJO365" s="221"/>
      <c r="BJP365" s="216"/>
      <c r="BJQ365" s="221"/>
      <c r="BJR365" s="216"/>
      <c r="BJS365" s="221"/>
      <c r="BJT365" s="216"/>
      <c r="BJU365" s="221"/>
      <c r="BJV365" s="216"/>
      <c r="BJW365" s="221"/>
      <c r="BJX365" s="216"/>
      <c r="BJY365" s="221"/>
      <c r="BJZ365" s="216"/>
      <c r="BKA365" s="221"/>
      <c r="BKB365" s="216"/>
      <c r="BKC365" s="221"/>
      <c r="BKD365" s="216"/>
      <c r="BKE365" s="221"/>
      <c r="BKF365" s="216"/>
      <c r="BKG365" s="221"/>
      <c r="BKH365" s="216"/>
      <c r="BKI365" s="221"/>
      <c r="BKJ365" s="216"/>
      <c r="BKK365" s="221"/>
      <c r="BKL365" s="216"/>
      <c r="BKM365" s="221"/>
      <c r="BKN365" s="216"/>
      <c r="BKO365" s="221"/>
      <c r="BKP365" s="216"/>
      <c r="BKQ365" s="221"/>
      <c r="BKR365" s="216"/>
      <c r="BKS365" s="221"/>
      <c r="BKT365" s="216"/>
      <c r="BKU365" s="221"/>
      <c r="BKV365" s="216"/>
      <c r="BKW365" s="221"/>
      <c r="BKX365" s="216"/>
      <c r="BKY365" s="221"/>
      <c r="BKZ365" s="216"/>
      <c r="BLA365" s="221"/>
      <c r="BLB365" s="216"/>
      <c r="BLC365" s="221"/>
      <c r="BLD365" s="216"/>
      <c r="BLE365" s="221"/>
      <c r="BLF365" s="216"/>
      <c r="BLG365" s="221"/>
      <c r="BLH365" s="216"/>
      <c r="BLI365" s="221"/>
      <c r="BLJ365" s="216"/>
      <c r="BLK365" s="221"/>
      <c r="BLL365" s="216"/>
      <c r="BLM365" s="221"/>
      <c r="BLN365" s="216"/>
      <c r="BLO365" s="221"/>
      <c r="BLP365" s="216"/>
      <c r="BLQ365" s="221"/>
      <c r="BLR365" s="216"/>
      <c r="BLS365" s="221"/>
      <c r="BLT365" s="216"/>
      <c r="BLU365" s="221"/>
      <c r="BLV365" s="216"/>
      <c r="BLW365" s="221"/>
      <c r="BLX365" s="216"/>
      <c r="BLY365" s="221"/>
      <c r="BLZ365" s="216"/>
      <c r="BMA365" s="221"/>
      <c r="BMB365" s="216"/>
      <c r="BMC365" s="221"/>
      <c r="BMD365" s="216"/>
      <c r="BME365" s="221"/>
      <c r="BMF365" s="216"/>
      <c r="BMG365" s="221"/>
      <c r="BMH365" s="216"/>
      <c r="BMI365" s="221"/>
      <c r="BMJ365" s="216"/>
      <c r="BMK365" s="221"/>
      <c r="BML365" s="216"/>
      <c r="BMM365" s="221"/>
      <c r="BMN365" s="216"/>
      <c r="BMO365" s="221"/>
      <c r="BMP365" s="216"/>
      <c r="BMQ365" s="221"/>
      <c r="BMR365" s="216"/>
      <c r="BMS365" s="221"/>
      <c r="BMT365" s="216"/>
      <c r="BMU365" s="221"/>
      <c r="BMV365" s="216"/>
      <c r="BMW365" s="221"/>
      <c r="BMX365" s="216"/>
      <c r="BMY365" s="221"/>
      <c r="BMZ365" s="216"/>
      <c r="BNA365" s="221"/>
      <c r="BNB365" s="216"/>
      <c r="BNC365" s="221"/>
      <c r="BND365" s="216"/>
      <c r="BNE365" s="221"/>
      <c r="BNF365" s="216"/>
      <c r="BNG365" s="221"/>
      <c r="BNH365" s="216"/>
      <c r="BNI365" s="221"/>
      <c r="BNJ365" s="216"/>
      <c r="BNK365" s="221"/>
      <c r="BNL365" s="216"/>
      <c r="BNM365" s="221"/>
      <c r="BNN365" s="216"/>
      <c r="BNO365" s="221"/>
      <c r="BNP365" s="216"/>
      <c r="BNQ365" s="221"/>
      <c r="BNR365" s="216"/>
      <c r="BNS365" s="221"/>
      <c r="BNT365" s="216"/>
      <c r="BNU365" s="221"/>
      <c r="BNV365" s="216"/>
      <c r="BNW365" s="221"/>
      <c r="BNX365" s="216"/>
      <c r="BNY365" s="221"/>
      <c r="BNZ365" s="216"/>
      <c r="BOA365" s="221"/>
      <c r="BOB365" s="216"/>
      <c r="BOC365" s="221"/>
      <c r="BOD365" s="216"/>
      <c r="BOE365" s="221"/>
      <c r="BOF365" s="216"/>
      <c r="BOG365" s="221"/>
      <c r="BOH365" s="216"/>
      <c r="BOI365" s="221"/>
      <c r="BOJ365" s="216"/>
      <c r="BOK365" s="221"/>
      <c r="BOL365" s="216"/>
      <c r="BOM365" s="221"/>
      <c r="BON365" s="216"/>
      <c r="BOO365" s="221"/>
      <c r="BOP365" s="216"/>
      <c r="BOQ365" s="221"/>
      <c r="BOR365" s="216"/>
      <c r="BOS365" s="221"/>
      <c r="BOT365" s="216"/>
      <c r="BOU365" s="221"/>
      <c r="BOV365" s="216"/>
      <c r="BOW365" s="221"/>
      <c r="BOX365" s="216"/>
      <c r="BOY365" s="221"/>
      <c r="BOZ365" s="216"/>
      <c r="BPA365" s="221"/>
      <c r="BPB365" s="216"/>
      <c r="BPC365" s="221"/>
      <c r="BPD365" s="216"/>
      <c r="BPE365" s="221"/>
      <c r="BPF365" s="216"/>
      <c r="BPG365" s="221"/>
      <c r="BPH365" s="216"/>
      <c r="BPI365" s="221"/>
      <c r="BPJ365" s="216"/>
      <c r="BPK365" s="221"/>
      <c r="BPL365" s="216"/>
      <c r="BPM365" s="221"/>
      <c r="BPN365" s="216"/>
      <c r="BPO365" s="221"/>
      <c r="BPP365" s="216"/>
      <c r="BPQ365" s="221"/>
      <c r="BPR365" s="216"/>
      <c r="BPS365" s="221"/>
      <c r="BPT365" s="216"/>
      <c r="BPU365" s="221"/>
      <c r="BPV365" s="216"/>
      <c r="BPW365" s="221"/>
      <c r="BPX365" s="216"/>
      <c r="BPY365" s="221"/>
      <c r="BPZ365" s="216"/>
      <c r="BQA365" s="221"/>
      <c r="BQB365" s="216"/>
      <c r="BQC365" s="221"/>
      <c r="BQD365" s="216"/>
      <c r="BQE365" s="221"/>
      <c r="BQF365" s="216"/>
      <c r="BQG365" s="221"/>
      <c r="BQH365" s="216"/>
      <c r="BQI365" s="221"/>
      <c r="BQJ365" s="216"/>
      <c r="BQK365" s="221"/>
      <c r="BQL365" s="216"/>
      <c r="BQM365" s="221"/>
      <c r="BQN365" s="216"/>
      <c r="BQO365" s="221"/>
      <c r="BQP365" s="216"/>
      <c r="BQQ365" s="221"/>
      <c r="BQR365" s="216"/>
      <c r="BQS365" s="221"/>
      <c r="BQT365" s="216"/>
      <c r="BQU365" s="221"/>
      <c r="BQV365" s="216"/>
      <c r="BQW365" s="221"/>
      <c r="BQX365" s="216"/>
      <c r="BQY365" s="221"/>
      <c r="BQZ365" s="216"/>
      <c r="BRA365" s="221"/>
      <c r="BRB365" s="216"/>
      <c r="BRC365" s="221"/>
      <c r="BRD365" s="216"/>
      <c r="BRE365" s="221"/>
      <c r="BRF365" s="216"/>
      <c r="BRG365" s="221"/>
      <c r="BRH365" s="216"/>
      <c r="BRI365" s="221"/>
      <c r="BRJ365" s="216"/>
      <c r="BRK365" s="221"/>
      <c r="BRL365" s="216"/>
      <c r="BRM365" s="221"/>
      <c r="BRN365" s="216"/>
      <c r="BRO365" s="221"/>
      <c r="BRP365" s="216"/>
      <c r="BRQ365" s="221"/>
      <c r="BRR365" s="216"/>
      <c r="BRS365" s="221"/>
      <c r="BRT365" s="216"/>
      <c r="BRU365" s="221"/>
      <c r="BRV365" s="216"/>
      <c r="BRW365" s="221"/>
      <c r="BRX365" s="216"/>
      <c r="BRY365" s="221"/>
      <c r="BRZ365" s="216"/>
      <c r="BSA365" s="221"/>
      <c r="BSB365" s="216"/>
      <c r="BSC365" s="221"/>
      <c r="BSD365" s="216"/>
      <c r="BSE365" s="221"/>
      <c r="BSF365" s="216"/>
      <c r="BSG365" s="221"/>
      <c r="BSH365" s="216"/>
      <c r="BSI365" s="221"/>
      <c r="BSJ365" s="216"/>
      <c r="BSK365" s="221"/>
      <c r="BSL365" s="216"/>
      <c r="BSM365" s="221"/>
      <c r="BSN365" s="216"/>
      <c r="BSO365" s="221"/>
      <c r="BSP365" s="216"/>
      <c r="BSQ365" s="221"/>
      <c r="BSR365" s="216"/>
      <c r="BSS365" s="221"/>
      <c r="BST365" s="216"/>
      <c r="BSU365" s="221"/>
      <c r="BSV365" s="216"/>
      <c r="BSW365" s="221"/>
      <c r="BSX365" s="216"/>
      <c r="BSY365" s="221"/>
      <c r="BSZ365" s="216"/>
      <c r="BTA365" s="221"/>
      <c r="BTB365" s="216"/>
      <c r="BTC365" s="221"/>
      <c r="BTD365" s="216"/>
      <c r="BTE365" s="221"/>
      <c r="BTF365" s="216"/>
      <c r="BTG365" s="221"/>
      <c r="BTH365" s="216"/>
      <c r="BTI365" s="221"/>
      <c r="BTJ365" s="216"/>
      <c r="BTK365" s="221"/>
      <c r="BTL365" s="216"/>
      <c r="BTM365" s="221"/>
      <c r="BTN365" s="216"/>
      <c r="BTO365" s="221"/>
      <c r="BTP365" s="216"/>
      <c r="BTQ365" s="221"/>
      <c r="BTR365" s="216"/>
      <c r="BTS365" s="221"/>
      <c r="BTT365" s="216"/>
      <c r="BTU365" s="221"/>
      <c r="BTV365" s="216"/>
      <c r="BTW365" s="221"/>
      <c r="BTX365" s="216"/>
      <c r="BTY365" s="221"/>
      <c r="BTZ365" s="216"/>
      <c r="BUA365" s="221"/>
      <c r="BUB365" s="216"/>
      <c r="BUC365" s="221"/>
      <c r="BUD365" s="216"/>
      <c r="BUE365" s="221"/>
      <c r="BUF365" s="216"/>
      <c r="BUG365" s="221"/>
      <c r="BUH365" s="216"/>
      <c r="BUI365" s="221"/>
      <c r="BUJ365" s="216"/>
      <c r="BUK365" s="221"/>
      <c r="BUL365" s="216"/>
      <c r="BUM365" s="221"/>
      <c r="BUN365" s="216"/>
      <c r="BUO365" s="221"/>
      <c r="BUP365" s="216"/>
      <c r="BUQ365" s="221"/>
      <c r="BUR365" s="216"/>
      <c r="BUS365" s="221"/>
      <c r="BUT365" s="216"/>
      <c r="BUU365" s="221"/>
      <c r="BUV365" s="216"/>
      <c r="BUW365" s="221"/>
      <c r="BUX365" s="216"/>
      <c r="BUY365" s="221"/>
      <c r="BUZ365" s="216"/>
      <c r="BVA365" s="221"/>
      <c r="BVB365" s="216"/>
      <c r="BVC365" s="221"/>
      <c r="BVD365" s="216"/>
      <c r="BVE365" s="221"/>
      <c r="BVF365" s="216"/>
      <c r="BVG365" s="221"/>
      <c r="BVH365" s="216"/>
      <c r="BVI365" s="221"/>
      <c r="BVJ365" s="216"/>
      <c r="BVK365" s="221"/>
      <c r="BVL365" s="216"/>
      <c r="BVM365" s="221"/>
      <c r="BVN365" s="216"/>
      <c r="BVO365" s="221"/>
      <c r="BVP365" s="216"/>
      <c r="BVQ365" s="221"/>
      <c r="BVR365" s="216"/>
      <c r="BVS365" s="221"/>
      <c r="BVT365" s="216"/>
      <c r="BVU365" s="221"/>
      <c r="BVV365" s="216"/>
      <c r="BVW365" s="221"/>
      <c r="BVX365" s="216"/>
      <c r="BVY365" s="221"/>
      <c r="BVZ365" s="216"/>
      <c r="BWA365" s="221"/>
      <c r="BWB365" s="216"/>
      <c r="BWC365" s="221"/>
      <c r="BWD365" s="216"/>
      <c r="BWE365" s="221"/>
      <c r="BWF365" s="216"/>
      <c r="BWG365" s="221"/>
      <c r="BWH365" s="216"/>
      <c r="BWI365" s="221"/>
      <c r="BWJ365" s="216"/>
      <c r="BWK365" s="221"/>
      <c r="BWL365" s="216"/>
      <c r="BWM365" s="221"/>
      <c r="BWN365" s="216"/>
      <c r="BWO365" s="221"/>
      <c r="BWP365" s="216"/>
      <c r="BWQ365" s="221"/>
      <c r="BWR365" s="216"/>
      <c r="BWS365" s="221"/>
      <c r="BWT365" s="216"/>
      <c r="BWU365" s="221"/>
      <c r="BWV365" s="216"/>
      <c r="BWW365" s="221"/>
      <c r="BWX365" s="216"/>
      <c r="BWY365" s="221"/>
      <c r="BWZ365" s="216"/>
      <c r="BXA365" s="221"/>
      <c r="BXB365" s="216"/>
      <c r="BXC365" s="221"/>
      <c r="BXD365" s="216"/>
      <c r="BXE365" s="221"/>
      <c r="BXF365" s="216"/>
      <c r="BXG365" s="221"/>
      <c r="BXH365" s="216"/>
      <c r="BXI365" s="221"/>
      <c r="BXJ365" s="216"/>
      <c r="BXK365" s="221"/>
      <c r="BXL365" s="216"/>
      <c r="BXM365" s="221"/>
      <c r="BXN365" s="216"/>
      <c r="BXO365" s="221"/>
      <c r="BXP365" s="216"/>
      <c r="BXQ365" s="221"/>
      <c r="BXR365" s="216"/>
      <c r="BXS365" s="221"/>
      <c r="BXT365" s="216"/>
      <c r="BXU365" s="221"/>
      <c r="BXV365" s="216"/>
      <c r="BXW365" s="221"/>
      <c r="BXX365" s="216"/>
      <c r="BXY365" s="221"/>
      <c r="BXZ365" s="216"/>
      <c r="BYA365" s="221"/>
      <c r="BYB365" s="216"/>
      <c r="BYC365" s="221"/>
      <c r="BYD365" s="216"/>
      <c r="BYE365" s="221"/>
      <c r="BYF365" s="216"/>
      <c r="BYG365" s="221"/>
      <c r="BYH365" s="216"/>
      <c r="BYI365" s="221"/>
      <c r="BYJ365" s="216"/>
      <c r="BYK365" s="221"/>
      <c r="BYL365" s="216"/>
      <c r="BYM365" s="221"/>
      <c r="BYN365" s="216"/>
      <c r="BYO365" s="221"/>
      <c r="BYP365" s="216"/>
      <c r="BYQ365" s="221"/>
      <c r="BYR365" s="216"/>
      <c r="BYS365" s="221"/>
      <c r="BYT365" s="216"/>
      <c r="BYU365" s="221"/>
      <c r="BYV365" s="216"/>
      <c r="BYW365" s="221"/>
      <c r="BYX365" s="216"/>
      <c r="BYY365" s="221"/>
      <c r="BYZ365" s="216"/>
      <c r="BZA365" s="221"/>
      <c r="BZB365" s="216"/>
      <c r="BZC365" s="221"/>
      <c r="BZD365" s="216"/>
      <c r="BZE365" s="221"/>
      <c r="BZF365" s="216"/>
      <c r="BZG365" s="221"/>
      <c r="BZH365" s="216"/>
      <c r="BZI365" s="221"/>
      <c r="BZJ365" s="216"/>
      <c r="BZK365" s="221"/>
      <c r="BZL365" s="216"/>
      <c r="BZM365" s="221"/>
      <c r="BZN365" s="216"/>
      <c r="BZO365" s="221"/>
      <c r="BZP365" s="216"/>
      <c r="BZQ365" s="221"/>
      <c r="BZR365" s="216"/>
      <c r="BZS365" s="221"/>
      <c r="BZT365" s="216"/>
      <c r="BZU365" s="221"/>
      <c r="BZV365" s="216"/>
      <c r="BZW365" s="221"/>
      <c r="BZX365" s="216"/>
      <c r="BZY365" s="221"/>
      <c r="BZZ365" s="216"/>
      <c r="CAA365" s="221"/>
      <c r="CAB365" s="216"/>
      <c r="CAC365" s="221"/>
      <c r="CAD365" s="216"/>
      <c r="CAE365" s="221"/>
      <c r="CAF365" s="216"/>
      <c r="CAG365" s="221"/>
      <c r="CAH365" s="216"/>
      <c r="CAI365" s="221"/>
      <c r="CAJ365" s="216"/>
      <c r="CAK365" s="221"/>
      <c r="CAL365" s="216"/>
      <c r="CAM365" s="221"/>
      <c r="CAN365" s="216"/>
      <c r="CAO365" s="221"/>
      <c r="CAP365" s="216"/>
      <c r="CAQ365" s="221"/>
      <c r="CAR365" s="216"/>
      <c r="CAS365" s="221"/>
      <c r="CAT365" s="216"/>
      <c r="CAU365" s="221"/>
      <c r="CAV365" s="216"/>
      <c r="CAW365" s="221"/>
      <c r="CAX365" s="216"/>
      <c r="CAY365" s="221"/>
      <c r="CAZ365" s="216"/>
      <c r="CBA365" s="221"/>
      <c r="CBB365" s="216"/>
      <c r="CBC365" s="221"/>
      <c r="CBD365" s="216"/>
      <c r="CBE365" s="221"/>
      <c r="CBF365" s="216"/>
      <c r="CBG365" s="221"/>
      <c r="CBH365" s="216"/>
      <c r="CBI365" s="221"/>
      <c r="CBJ365" s="216"/>
      <c r="CBK365" s="221"/>
      <c r="CBL365" s="216"/>
      <c r="CBM365" s="221"/>
      <c r="CBN365" s="216"/>
      <c r="CBO365" s="221"/>
      <c r="CBP365" s="216"/>
      <c r="CBQ365" s="221"/>
      <c r="CBR365" s="216"/>
      <c r="CBS365" s="221"/>
      <c r="CBT365" s="216"/>
      <c r="CBU365" s="221"/>
      <c r="CBV365" s="216"/>
      <c r="CBW365" s="221"/>
      <c r="CBX365" s="216"/>
      <c r="CBY365" s="221"/>
      <c r="CBZ365" s="216"/>
      <c r="CCA365" s="221"/>
      <c r="CCB365" s="216"/>
      <c r="CCC365" s="221"/>
      <c r="CCD365" s="216"/>
      <c r="CCE365" s="221"/>
      <c r="CCF365" s="216"/>
      <c r="CCG365" s="221"/>
      <c r="CCH365" s="216"/>
      <c r="CCI365" s="221"/>
      <c r="CCJ365" s="216"/>
      <c r="CCK365" s="221"/>
      <c r="CCL365" s="216"/>
      <c r="CCM365" s="221"/>
      <c r="CCN365" s="216"/>
      <c r="CCO365" s="221"/>
      <c r="CCP365" s="216"/>
      <c r="CCQ365" s="221"/>
      <c r="CCR365" s="216"/>
      <c r="CCS365" s="221"/>
      <c r="CCT365" s="216"/>
      <c r="CCU365" s="221"/>
      <c r="CCV365" s="216"/>
      <c r="CCW365" s="221"/>
      <c r="CCX365" s="216"/>
      <c r="CCY365" s="221"/>
      <c r="CCZ365" s="216"/>
      <c r="CDA365" s="221"/>
      <c r="CDB365" s="216"/>
      <c r="CDC365" s="221"/>
      <c r="CDD365" s="216"/>
      <c r="CDE365" s="221"/>
      <c r="CDF365" s="216"/>
      <c r="CDG365" s="221"/>
      <c r="CDH365" s="216"/>
      <c r="CDI365" s="221"/>
      <c r="CDJ365" s="216"/>
      <c r="CDK365" s="221"/>
      <c r="CDL365" s="216"/>
      <c r="CDM365" s="221"/>
      <c r="CDN365" s="216"/>
      <c r="CDO365" s="221"/>
      <c r="CDP365" s="216"/>
      <c r="CDQ365" s="221"/>
      <c r="CDR365" s="216"/>
      <c r="CDS365" s="221"/>
      <c r="CDT365" s="216"/>
      <c r="CDU365" s="221"/>
      <c r="CDV365" s="216"/>
      <c r="CDW365" s="221"/>
      <c r="CDX365" s="216"/>
      <c r="CDY365" s="221"/>
      <c r="CDZ365" s="216"/>
      <c r="CEA365" s="221"/>
      <c r="CEB365" s="216"/>
      <c r="CEC365" s="221"/>
      <c r="CED365" s="216"/>
      <c r="CEE365" s="221"/>
      <c r="CEF365" s="216"/>
      <c r="CEG365" s="221"/>
      <c r="CEH365" s="216"/>
      <c r="CEI365" s="221"/>
      <c r="CEJ365" s="216"/>
      <c r="CEK365" s="221"/>
      <c r="CEL365" s="216"/>
      <c r="CEM365" s="221"/>
      <c r="CEN365" s="216"/>
      <c r="CEO365" s="221"/>
      <c r="CEP365" s="216"/>
      <c r="CEQ365" s="221"/>
      <c r="CER365" s="216"/>
      <c r="CES365" s="221"/>
      <c r="CET365" s="216"/>
      <c r="CEU365" s="221"/>
      <c r="CEV365" s="216"/>
      <c r="CEW365" s="221"/>
      <c r="CEX365" s="216"/>
      <c r="CEY365" s="221"/>
      <c r="CEZ365" s="216"/>
      <c r="CFA365" s="221"/>
      <c r="CFB365" s="216"/>
      <c r="CFC365" s="221"/>
      <c r="CFD365" s="216"/>
      <c r="CFE365" s="221"/>
      <c r="CFF365" s="216"/>
      <c r="CFG365" s="221"/>
      <c r="CFH365" s="216"/>
      <c r="CFI365" s="221"/>
      <c r="CFJ365" s="216"/>
      <c r="CFK365" s="221"/>
      <c r="CFL365" s="216"/>
      <c r="CFM365" s="221"/>
      <c r="CFN365" s="216"/>
      <c r="CFO365" s="221"/>
      <c r="CFP365" s="216"/>
      <c r="CFQ365" s="221"/>
      <c r="CFR365" s="216"/>
      <c r="CFS365" s="221"/>
      <c r="CFT365" s="216"/>
      <c r="CFU365" s="221"/>
      <c r="CFV365" s="216"/>
      <c r="CFW365" s="221"/>
      <c r="CFX365" s="216"/>
      <c r="CFY365" s="221"/>
      <c r="CFZ365" s="216"/>
      <c r="CGA365" s="221"/>
      <c r="CGB365" s="216"/>
      <c r="CGC365" s="221"/>
      <c r="CGD365" s="216"/>
      <c r="CGE365" s="221"/>
      <c r="CGF365" s="216"/>
      <c r="CGG365" s="221"/>
      <c r="CGH365" s="216"/>
      <c r="CGI365" s="221"/>
      <c r="CGJ365" s="216"/>
      <c r="CGK365" s="221"/>
      <c r="CGL365" s="216"/>
      <c r="CGM365" s="221"/>
      <c r="CGN365" s="216"/>
      <c r="CGO365" s="221"/>
      <c r="CGP365" s="216"/>
      <c r="CGQ365" s="221"/>
      <c r="CGR365" s="216"/>
      <c r="CGS365" s="221"/>
      <c r="CGT365" s="216"/>
      <c r="CGU365" s="221"/>
      <c r="CGV365" s="216"/>
      <c r="CGW365" s="221"/>
      <c r="CGX365" s="216"/>
      <c r="CGY365" s="221"/>
      <c r="CGZ365" s="216"/>
      <c r="CHA365" s="221"/>
      <c r="CHB365" s="216"/>
      <c r="CHC365" s="221"/>
      <c r="CHD365" s="216"/>
      <c r="CHE365" s="221"/>
      <c r="CHF365" s="216"/>
      <c r="CHG365" s="221"/>
      <c r="CHH365" s="216"/>
      <c r="CHI365" s="221"/>
      <c r="CHJ365" s="216"/>
      <c r="CHK365" s="221"/>
      <c r="CHL365" s="216"/>
      <c r="CHM365" s="221"/>
      <c r="CHN365" s="216"/>
      <c r="CHO365" s="221"/>
      <c r="CHP365" s="216"/>
      <c r="CHQ365" s="221"/>
      <c r="CHR365" s="216"/>
      <c r="CHS365" s="221"/>
      <c r="CHT365" s="216"/>
      <c r="CHU365" s="221"/>
      <c r="CHV365" s="216"/>
      <c r="CHW365" s="221"/>
      <c r="CHX365" s="216"/>
      <c r="CHY365" s="221"/>
      <c r="CHZ365" s="216"/>
      <c r="CIA365" s="221"/>
      <c r="CIB365" s="216"/>
      <c r="CIC365" s="221"/>
      <c r="CID365" s="216"/>
      <c r="CIE365" s="221"/>
      <c r="CIF365" s="216"/>
      <c r="CIG365" s="221"/>
      <c r="CIH365" s="216"/>
      <c r="CII365" s="221"/>
      <c r="CIJ365" s="216"/>
      <c r="CIK365" s="221"/>
      <c r="CIL365" s="216"/>
      <c r="CIM365" s="221"/>
      <c r="CIN365" s="216"/>
      <c r="CIO365" s="221"/>
      <c r="CIP365" s="216"/>
      <c r="CIQ365" s="221"/>
      <c r="CIR365" s="216"/>
      <c r="CIS365" s="221"/>
      <c r="CIT365" s="216"/>
      <c r="CIU365" s="221"/>
      <c r="CIV365" s="216"/>
      <c r="CIW365" s="221"/>
      <c r="CIX365" s="216"/>
      <c r="CIY365" s="221"/>
      <c r="CIZ365" s="216"/>
      <c r="CJA365" s="221"/>
      <c r="CJB365" s="216"/>
      <c r="CJC365" s="221"/>
      <c r="CJD365" s="216"/>
      <c r="CJE365" s="221"/>
      <c r="CJF365" s="216"/>
      <c r="CJG365" s="221"/>
      <c r="CJH365" s="216"/>
      <c r="CJI365" s="221"/>
      <c r="CJJ365" s="216"/>
      <c r="CJK365" s="221"/>
      <c r="CJL365" s="216"/>
      <c r="CJM365" s="221"/>
      <c r="CJN365" s="216"/>
      <c r="CJO365" s="221"/>
      <c r="CJP365" s="216"/>
      <c r="CJQ365" s="221"/>
      <c r="CJR365" s="216"/>
      <c r="CJS365" s="221"/>
      <c r="CJT365" s="216"/>
      <c r="CJU365" s="221"/>
      <c r="CJV365" s="216"/>
      <c r="CJW365" s="221"/>
      <c r="CJX365" s="216"/>
      <c r="CJY365" s="221"/>
      <c r="CJZ365" s="216"/>
      <c r="CKA365" s="221"/>
      <c r="CKB365" s="216"/>
      <c r="CKC365" s="221"/>
      <c r="CKD365" s="216"/>
      <c r="CKE365" s="221"/>
      <c r="CKF365" s="216"/>
      <c r="CKG365" s="221"/>
      <c r="CKH365" s="216"/>
      <c r="CKI365" s="221"/>
      <c r="CKJ365" s="216"/>
      <c r="CKK365" s="221"/>
      <c r="CKL365" s="216"/>
      <c r="CKM365" s="221"/>
      <c r="CKN365" s="216"/>
      <c r="CKO365" s="221"/>
      <c r="CKP365" s="216"/>
      <c r="CKQ365" s="221"/>
      <c r="CKR365" s="216"/>
      <c r="CKS365" s="221"/>
      <c r="CKT365" s="216"/>
      <c r="CKU365" s="221"/>
      <c r="CKV365" s="216"/>
      <c r="CKW365" s="221"/>
      <c r="CKX365" s="216"/>
      <c r="CKY365" s="221"/>
      <c r="CKZ365" s="216"/>
      <c r="CLA365" s="221"/>
      <c r="CLB365" s="216"/>
      <c r="CLC365" s="221"/>
      <c r="CLD365" s="216"/>
      <c r="CLE365" s="221"/>
      <c r="CLF365" s="216"/>
      <c r="CLG365" s="221"/>
      <c r="CLH365" s="216"/>
      <c r="CLI365" s="221"/>
      <c r="CLJ365" s="216"/>
      <c r="CLK365" s="221"/>
      <c r="CLL365" s="216"/>
      <c r="CLM365" s="221"/>
      <c r="CLN365" s="216"/>
      <c r="CLO365" s="221"/>
      <c r="CLP365" s="216"/>
      <c r="CLQ365" s="221"/>
      <c r="CLR365" s="216"/>
      <c r="CLS365" s="221"/>
      <c r="CLT365" s="216"/>
      <c r="CLU365" s="221"/>
      <c r="CLV365" s="216"/>
      <c r="CLW365" s="221"/>
      <c r="CLX365" s="216"/>
      <c r="CLY365" s="221"/>
      <c r="CLZ365" s="216"/>
      <c r="CMA365" s="221"/>
      <c r="CMB365" s="216"/>
      <c r="CMC365" s="221"/>
      <c r="CMD365" s="216"/>
      <c r="CME365" s="221"/>
      <c r="CMF365" s="216"/>
      <c r="CMG365" s="221"/>
      <c r="CMH365" s="216"/>
      <c r="CMI365" s="221"/>
      <c r="CMJ365" s="216"/>
      <c r="CMK365" s="221"/>
      <c r="CML365" s="216"/>
      <c r="CMM365" s="221"/>
      <c r="CMN365" s="216"/>
      <c r="CMO365" s="221"/>
      <c r="CMP365" s="216"/>
      <c r="CMQ365" s="221"/>
      <c r="CMR365" s="216"/>
      <c r="CMS365" s="221"/>
      <c r="CMT365" s="216"/>
      <c r="CMU365" s="221"/>
      <c r="CMV365" s="216"/>
      <c r="CMW365" s="221"/>
      <c r="CMX365" s="216"/>
      <c r="CMY365" s="221"/>
      <c r="CMZ365" s="216"/>
      <c r="CNA365" s="221"/>
      <c r="CNB365" s="216"/>
      <c r="CNC365" s="221"/>
      <c r="CND365" s="216"/>
      <c r="CNE365" s="221"/>
      <c r="CNF365" s="216"/>
      <c r="CNG365" s="221"/>
      <c r="CNH365" s="216"/>
      <c r="CNI365" s="221"/>
      <c r="CNJ365" s="216"/>
      <c r="CNK365" s="221"/>
      <c r="CNL365" s="216"/>
      <c r="CNM365" s="221"/>
      <c r="CNN365" s="216"/>
      <c r="CNO365" s="221"/>
      <c r="CNP365" s="216"/>
      <c r="CNQ365" s="221"/>
      <c r="CNR365" s="216"/>
      <c r="CNS365" s="221"/>
      <c r="CNT365" s="216"/>
      <c r="CNU365" s="221"/>
      <c r="CNV365" s="216"/>
      <c r="CNW365" s="221"/>
      <c r="CNX365" s="216"/>
      <c r="CNY365" s="221"/>
      <c r="CNZ365" s="216"/>
      <c r="COA365" s="221"/>
      <c r="COB365" s="216"/>
      <c r="COC365" s="221"/>
      <c r="COD365" s="216"/>
      <c r="COE365" s="221"/>
      <c r="COF365" s="216"/>
      <c r="COG365" s="221"/>
      <c r="COH365" s="216"/>
      <c r="COI365" s="221"/>
      <c r="COJ365" s="216"/>
      <c r="COK365" s="221"/>
      <c r="COL365" s="216"/>
      <c r="COM365" s="221"/>
      <c r="CON365" s="216"/>
      <c r="COO365" s="221"/>
      <c r="COP365" s="216"/>
      <c r="COQ365" s="221"/>
      <c r="COR365" s="216"/>
      <c r="COS365" s="221"/>
      <c r="COT365" s="216"/>
      <c r="COU365" s="221"/>
      <c r="COV365" s="216"/>
      <c r="COW365" s="221"/>
      <c r="COX365" s="216"/>
      <c r="COY365" s="221"/>
      <c r="COZ365" s="216"/>
      <c r="CPA365" s="221"/>
      <c r="CPB365" s="216"/>
      <c r="CPC365" s="221"/>
      <c r="CPD365" s="216"/>
      <c r="CPE365" s="221"/>
      <c r="CPF365" s="216"/>
      <c r="CPG365" s="221"/>
      <c r="CPH365" s="216"/>
      <c r="CPI365" s="221"/>
      <c r="CPJ365" s="216"/>
      <c r="CPK365" s="221"/>
      <c r="CPL365" s="216"/>
      <c r="CPM365" s="221"/>
      <c r="CPN365" s="216"/>
      <c r="CPO365" s="221"/>
      <c r="CPP365" s="216"/>
      <c r="CPQ365" s="221"/>
      <c r="CPR365" s="216"/>
      <c r="CPS365" s="221"/>
      <c r="CPT365" s="216"/>
      <c r="CPU365" s="221"/>
      <c r="CPV365" s="216"/>
      <c r="CPW365" s="221"/>
      <c r="CPX365" s="216"/>
      <c r="CPY365" s="221"/>
      <c r="CPZ365" s="216"/>
      <c r="CQA365" s="221"/>
      <c r="CQB365" s="216"/>
      <c r="CQC365" s="221"/>
      <c r="CQD365" s="216"/>
      <c r="CQE365" s="221"/>
      <c r="CQF365" s="216"/>
      <c r="CQG365" s="221"/>
      <c r="CQH365" s="216"/>
      <c r="CQI365" s="221"/>
      <c r="CQJ365" s="216"/>
      <c r="CQK365" s="221"/>
      <c r="CQL365" s="216"/>
      <c r="CQM365" s="221"/>
      <c r="CQN365" s="216"/>
      <c r="CQO365" s="221"/>
      <c r="CQP365" s="216"/>
      <c r="CQQ365" s="221"/>
      <c r="CQR365" s="216"/>
      <c r="CQS365" s="221"/>
      <c r="CQT365" s="216"/>
      <c r="CQU365" s="221"/>
      <c r="CQV365" s="216"/>
      <c r="CQW365" s="221"/>
      <c r="CQX365" s="216"/>
      <c r="CQY365" s="221"/>
      <c r="CQZ365" s="216"/>
      <c r="CRA365" s="221"/>
      <c r="CRB365" s="216"/>
      <c r="CRC365" s="221"/>
      <c r="CRD365" s="216"/>
      <c r="CRE365" s="221"/>
      <c r="CRF365" s="216"/>
      <c r="CRG365" s="221"/>
      <c r="CRH365" s="216"/>
      <c r="CRI365" s="221"/>
      <c r="CRJ365" s="216"/>
      <c r="CRK365" s="221"/>
      <c r="CRL365" s="216"/>
      <c r="CRM365" s="221"/>
      <c r="CRN365" s="216"/>
      <c r="CRO365" s="221"/>
      <c r="CRP365" s="216"/>
      <c r="CRQ365" s="221"/>
      <c r="CRR365" s="216"/>
      <c r="CRS365" s="221"/>
      <c r="CRT365" s="216"/>
      <c r="CRU365" s="221"/>
      <c r="CRV365" s="216"/>
      <c r="CRW365" s="221"/>
      <c r="CRX365" s="216"/>
      <c r="CRY365" s="221"/>
      <c r="CRZ365" s="216"/>
      <c r="CSA365" s="221"/>
      <c r="CSB365" s="216"/>
      <c r="CSC365" s="221"/>
      <c r="CSD365" s="216"/>
      <c r="CSE365" s="221"/>
      <c r="CSF365" s="216"/>
      <c r="CSG365" s="221"/>
      <c r="CSH365" s="216"/>
      <c r="CSI365" s="221"/>
      <c r="CSJ365" s="216"/>
      <c r="CSK365" s="221"/>
      <c r="CSL365" s="216"/>
      <c r="CSM365" s="221"/>
      <c r="CSN365" s="216"/>
      <c r="CSO365" s="221"/>
      <c r="CSP365" s="216"/>
      <c r="CSQ365" s="221"/>
      <c r="CSR365" s="216"/>
      <c r="CSS365" s="221"/>
      <c r="CST365" s="216"/>
      <c r="CSU365" s="221"/>
      <c r="CSV365" s="216"/>
      <c r="CSW365" s="221"/>
      <c r="CSX365" s="216"/>
      <c r="CSY365" s="221"/>
      <c r="CSZ365" s="216"/>
      <c r="CTA365" s="221"/>
      <c r="CTB365" s="216"/>
      <c r="CTC365" s="221"/>
      <c r="CTD365" s="216"/>
      <c r="CTE365" s="221"/>
      <c r="CTF365" s="216"/>
      <c r="CTG365" s="221"/>
      <c r="CTH365" s="216"/>
      <c r="CTI365" s="221"/>
      <c r="CTJ365" s="216"/>
      <c r="CTK365" s="221"/>
      <c r="CTL365" s="216"/>
      <c r="CTM365" s="221"/>
      <c r="CTN365" s="216"/>
      <c r="CTO365" s="221"/>
      <c r="CTP365" s="216"/>
      <c r="CTQ365" s="221"/>
      <c r="CTR365" s="216"/>
      <c r="CTS365" s="221"/>
      <c r="CTT365" s="216"/>
      <c r="CTU365" s="221"/>
      <c r="CTV365" s="216"/>
      <c r="CTW365" s="221"/>
      <c r="CTX365" s="216"/>
      <c r="CTY365" s="221"/>
      <c r="CTZ365" s="216"/>
      <c r="CUA365" s="221"/>
      <c r="CUB365" s="216"/>
      <c r="CUC365" s="221"/>
      <c r="CUD365" s="216"/>
      <c r="CUE365" s="221"/>
      <c r="CUF365" s="216"/>
      <c r="CUG365" s="221"/>
      <c r="CUH365" s="216"/>
      <c r="CUI365" s="221"/>
      <c r="CUJ365" s="216"/>
      <c r="CUK365" s="221"/>
      <c r="CUL365" s="216"/>
      <c r="CUM365" s="221"/>
      <c r="CUN365" s="216"/>
      <c r="CUO365" s="221"/>
      <c r="CUP365" s="216"/>
      <c r="CUQ365" s="221"/>
      <c r="CUR365" s="216"/>
      <c r="CUS365" s="221"/>
      <c r="CUT365" s="216"/>
      <c r="CUU365" s="221"/>
      <c r="CUV365" s="216"/>
      <c r="CUW365" s="221"/>
      <c r="CUX365" s="216"/>
      <c r="CUY365" s="221"/>
      <c r="CUZ365" s="216"/>
      <c r="CVA365" s="221"/>
      <c r="CVB365" s="216"/>
      <c r="CVC365" s="221"/>
      <c r="CVD365" s="216"/>
      <c r="CVE365" s="221"/>
      <c r="CVF365" s="216"/>
      <c r="CVG365" s="221"/>
      <c r="CVH365" s="216"/>
      <c r="CVI365" s="221"/>
      <c r="CVJ365" s="216"/>
      <c r="CVK365" s="221"/>
      <c r="CVL365" s="216"/>
      <c r="CVM365" s="221"/>
      <c r="CVN365" s="216"/>
      <c r="CVO365" s="221"/>
      <c r="CVP365" s="216"/>
      <c r="CVQ365" s="221"/>
      <c r="CVR365" s="216"/>
      <c r="CVS365" s="221"/>
      <c r="CVT365" s="216"/>
      <c r="CVU365" s="221"/>
      <c r="CVV365" s="216"/>
      <c r="CVW365" s="221"/>
      <c r="CVX365" s="216"/>
      <c r="CVY365" s="221"/>
      <c r="CVZ365" s="216"/>
      <c r="CWA365" s="221"/>
      <c r="CWB365" s="216"/>
      <c r="CWC365" s="221"/>
      <c r="CWD365" s="216"/>
      <c r="CWE365" s="221"/>
      <c r="CWF365" s="216"/>
      <c r="CWG365" s="221"/>
      <c r="CWH365" s="216"/>
      <c r="CWI365" s="221"/>
      <c r="CWJ365" s="216"/>
      <c r="CWK365" s="221"/>
      <c r="CWL365" s="216"/>
      <c r="CWM365" s="221"/>
      <c r="CWN365" s="216"/>
      <c r="CWO365" s="221"/>
      <c r="CWP365" s="216"/>
      <c r="CWQ365" s="221"/>
      <c r="CWR365" s="216"/>
      <c r="CWS365" s="221"/>
      <c r="CWT365" s="216"/>
      <c r="CWU365" s="221"/>
      <c r="CWV365" s="216"/>
      <c r="CWW365" s="221"/>
      <c r="CWX365" s="216"/>
      <c r="CWY365" s="221"/>
      <c r="CWZ365" s="216"/>
      <c r="CXA365" s="221"/>
      <c r="CXB365" s="216"/>
      <c r="CXC365" s="221"/>
      <c r="CXD365" s="216"/>
      <c r="CXE365" s="221"/>
      <c r="CXF365" s="216"/>
      <c r="CXG365" s="221"/>
      <c r="CXH365" s="216"/>
      <c r="CXI365" s="221"/>
      <c r="CXJ365" s="216"/>
      <c r="CXK365" s="221"/>
      <c r="CXL365" s="216"/>
      <c r="CXM365" s="221"/>
      <c r="CXN365" s="216"/>
      <c r="CXO365" s="221"/>
      <c r="CXP365" s="216"/>
      <c r="CXQ365" s="221"/>
      <c r="CXR365" s="216"/>
      <c r="CXS365" s="221"/>
      <c r="CXT365" s="216"/>
      <c r="CXU365" s="221"/>
      <c r="CXV365" s="216"/>
      <c r="CXW365" s="221"/>
      <c r="CXX365" s="216"/>
      <c r="CXY365" s="221"/>
      <c r="CXZ365" s="216"/>
      <c r="CYA365" s="221"/>
      <c r="CYB365" s="216"/>
      <c r="CYC365" s="221"/>
      <c r="CYD365" s="216"/>
      <c r="CYE365" s="221"/>
      <c r="CYF365" s="216"/>
      <c r="CYG365" s="221"/>
      <c r="CYH365" s="216"/>
      <c r="CYI365" s="221"/>
      <c r="CYJ365" s="216"/>
      <c r="CYK365" s="221"/>
      <c r="CYL365" s="216"/>
      <c r="CYM365" s="221"/>
      <c r="CYN365" s="216"/>
      <c r="CYO365" s="221"/>
      <c r="CYP365" s="216"/>
      <c r="CYQ365" s="221"/>
      <c r="CYR365" s="216"/>
      <c r="CYS365" s="221"/>
      <c r="CYT365" s="216"/>
      <c r="CYU365" s="221"/>
      <c r="CYV365" s="216"/>
      <c r="CYW365" s="221"/>
      <c r="CYX365" s="216"/>
      <c r="CYY365" s="221"/>
      <c r="CYZ365" s="216"/>
      <c r="CZA365" s="221"/>
      <c r="CZB365" s="216"/>
      <c r="CZC365" s="221"/>
      <c r="CZD365" s="216"/>
      <c r="CZE365" s="221"/>
      <c r="CZF365" s="216"/>
      <c r="CZG365" s="221"/>
      <c r="CZH365" s="216"/>
      <c r="CZI365" s="221"/>
      <c r="CZJ365" s="216"/>
      <c r="CZK365" s="221"/>
      <c r="CZL365" s="216"/>
      <c r="CZM365" s="221"/>
      <c r="CZN365" s="216"/>
      <c r="CZO365" s="221"/>
      <c r="CZP365" s="216"/>
      <c r="CZQ365" s="221"/>
      <c r="CZR365" s="216"/>
      <c r="CZS365" s="221"/>
      <c r="CZT365" s="216"/>
      <c r="CZU365" s="221"/>
      <c r="CZV365" s="216"/>
      <c r="CZW365" s="221"/>
      <c r="CZX365" s="216"/>
      <c r="CZY365" s="221"/>
      <c r="CZZ365" s="216"/>
      <c r="DAA365" s="221"/>
      <c r="DAB365" s="216"/>
      <c r="DAC365" s="221"/>
      <c r="DAD365" s="216"/>
      <c r="DAE365" s="221"/>
      <c r="DAF365" s="216"/>
      <c r="DAG365" s="221"/>
      <c r="DAH365" s="216"/>
      <c r="DAI365" s="221"/>
      <c r="DAJ365" s="216"/>
      <c r="DAK365" s="221"/>
      <c r="DAL365" s="216"/>
      <c r="DAM365" s="221"/>
      <c r="DAN365" s="216"/>
      <c r="DAO365" s="221"/>
      <c r="DAP365" s="216"/>
      <c r="DAQ365" s="221"/>
      <c r="DAR365" s="216"/>
      <c r="DAS365" s="221"/>
      <c r="DAT365" s="216"/>
      <c r="DAU365" s="221"/>
      <c r="DAV365" s="216"/>
      <c r="DAW365" s="221"/>
      <c r="DAX365" s="216"/>
      <c r="DAY365" s="221"/>
      <c r="DAZ365" s="216"/>
      <c r="DBA365" s="221"/>
      <c r="DBB365" s="216"/>
      <c r="DBC365" s="221"/>
      <c r="DBD365" s="216"/>
      <c r="DBE365" s="221"/>
      <c r="DBF365" s="216"/>
      <c r="DBG365" s="221"/>
      <c r="DBH365" s="216"/>
      <c r="DBI365" s="221"/>
      <c r="DBJ365" s="216"/>
      <c r="DBK365" s="221"/>
      <c r="DBL365" s="216"/>
      <c r="DBM365" s="221"/>
      <c r="DBN365" s="216"/>
      <c r="DBO365" s="221"/>
      <c r="DBP365" s="216"/>
      <c r="DBQ365" s="221"/>
      <c r="DBR365" s="216"/>
      <c r="DBS365" s="221"/>
      <c r="DBT365" s="216"/>
      <c r="DBU365" s="221"/>
      <c r="DBV365" s="216"/>
      <c r="DBW365" s="221"/>
      <c r="DBX365" s="216"/>
      <c r="DBY365" s="221"/>
      <c r="DBZ365" s="216"/>
      <c r="DCA365" s="221"/>
      <c r="DCB365" s="216"/>
      <c r="DCC365" s="221"/>
      <c r="DCD365" s="216"/>
      <c r="DCE365" s="221"/>
      <c r="DCF365" s="216"/>
      <c r="DCG365" s="221"/>
      <c r="DCH365" s="216"/>
      <c r="DCI365" s="221"/>
      <c r="DCJ365" s="216"/>
      <c r="DCK365" s="221"/>
      <c r="DCL365" s="216"/>
      <c r="DCM365" s="221"/>
      <c r="DCN365" s="216"/>
      <c r="DCO365" s="221"/>
      <c r="DCP365" s="216"/>
      <c r="DCQ365" s="221"/>
      <c r="DCR365" s="216"/>
      <c r="DCS365" s="221"/>
      <c r="DCT365" s="216"/>
      <c r="DCU365" s="221"/>
      <c r="DCV365" s="216"/>
      <c r="DCW365" s="221"/>
      <c r="DCX365" s="216"/>
      <c r="DCY365" s="221"/>
      <c r="DCZ365" s="216"/>
      <c r="DDA365" s="221"/>
      <c r="DDB365" s="216"/>
      <c r="DDC365" s="221"/>
      <c r="DDD365" s="216"/>
      <c r="DDE365" s="221"/>
      <c r="DDF365" s="216"/>
      <c r="DDG365" s="221"/>
      <c r="DDH365" s="216"/>
      <c r="DDI365" s="221"/>
      <c r="DDJ365" s="216"/>
      <c r="DDK365" s="221"/>
      <c r="DDL365" s="216"/>
      <c r="DDM365" s="221"/>
      <c r="DDN365" s="216"/>
      <c r="DDO365" s="221"/>
      <c r="DDP365" s="216"/>
      <c r="DDQ365" s="221"/>
      <c r="DDR365" s="216"/>
      <c r="DDS365" s="221"/>
      <c r="DDT365" s="216"/>
      <c r="DDU365" s="221"/>
      <c r="DDV365" s="216"/>
      <c r="DDW365" s="221"/>
      <c r="DDX365" s="216"/>
      <c r="DDY365" s="221"/>
      <c r="DDZ365" s="216"/>
      <c r="DEA365" s="221"/>
      <c r="DEB365" s="216"/>
      <c r="DEC365" s="221"/>
      <c r="DED365" s="216"/>
      <c r="DEE365" s="221"/>
      <c r="DEF365" s="216"/>
      <c r="DEG365" s="221"/>
      <c r="DEH365" s="216"/>
      <c r="DEI365" s="221"/>
      <c r="DEJ365" s="216"/>
      <c r="DEK365" s="221"/>
      <c r="DEL365" s="216"/>
      <c r="DEM365" s="221"/>
      <c r="DEN365" s="216"/>
      <c r="DEO365" s="221"/>
      <c r="DEP365" s="216"/>
      <c r="DEQ365" s="221"/>
      <c r="DER365" s="216"/>
      <c r="DES365" s="221"/>
      <c r="DET365" s="216"/>
      <c r="DEU365" s="221"/>
      <c r="DEV365" s="216"/>
      <c r="DEW365" s="221"/>
      <c r="DEX365" s="216"/>
      <c r="DEY365" s="221"/>
      <c r="DEZ365" s="216"/>
      <c r="DFA365" s="221"/>
      <c r="DFB365" s="216"/>
      <c r="DFC365" s="221"/>
      <c r="DFD365" s="216"/>
      <c r="DFE365" s="221"/>
      <c r="DFF365" s="216"/>
      <c r="DFG365" s="221"/>
      <c r="DFH365" s="216"/>
      <c r="DFI365" s="221"/>
      <c r="DFJ365" s="216"/>
      <c r="DFK365" s="221"/>
      <c r="DFL365" s="216"/>
      <c r="DFM365" s="221"/>
      <c r="DFN365" s="216"/>
      <c r="DFO365" s="221"/>
      <c r="DFP365" s="216"/>
      <c r="DFQ365" s="221"/>
      <c r="DFR365" s="216"/>
      <c r="DFS365" s="221"/>
      <c r="DFT365" s="216"/>
      <c r="DFU365" s="221"/>
      <c r="DFV365" s="216"/>
      <c r="DFW365" s="221"/>
      <c r="DFX365" s="216"/>
      <c r="DFY365" s="221"/>
      <c r="DFZ365" s="216"/>
      <c r="DGA365" s="221"/>
      <c r="DGB365" s="216"/>
      <c r="DGC365" s="221"/>
      <c r="DGD365" s="216"/>
      <c r="DGE365" s="221"/>
      <c r="DGF365" s="216"/>
      <c r="DGG365" s="221"/>
      <c r="DGH365" s="216"/>
      <c r="DGI365" s="221"/>
      <c r="DGJ365" s="216"/>
      <c r="DGK365" s="221"/>
      <c r="DGL365" s="216"/>
      <c r="DGM365" s="221"/>
      <c r="DGN365" s="216"/>
      <c r="DGO365" s="221"/>
      <c r="DGP365" s="216"/>
      <c r="DGQ365" s="221"/>
      <c r="DGR365" s="216"/>
      <c r="DGS365" s="221"/>
      <c r="DGT365" s="216"/>
      <c r="DGU365" s="221"/>
      <c r="DGV365" s="216"/>
      <c r="DGW365" s="221"/>
      <c r="DGX365" s="216"/>
      <c r="DGY365" s="221"/>
      <c r="DGZ365" s="216"/>
      <c r="DHA365" s="221"/>
      <c r="DHB365" s="216"/>
      <c r="DHC365" s="221"/>
      <c r="DHD365" s="216"/>
      <c r="DHE365" s="221"/>
      <c r="DHF365" s="216"/>
      <c r="DHG365" s="221"/>
      <c r="DHH365" s="216"/>
      <c r="DHI365" s="221"/>
      <c r="DHJ365" s="216"/>
      <c r="DHK365" s="221"/>
      <c r="DHL365" s="216"/>
      <c r="DHM365" s="221"/>
      <c r="DHN365" s="216"/>
      <c r="DHO365" s="221"/>
      <c r="DHP365" s="216"/>
      <c r="DHQ365" s="221"/>
      <c r="DHR365" s="216"/>
      <c r="DHS365" s="221"/>
      <c r="DHT365" s="216"/>
      <c r="DHU365" s="221"/>
      <c r="DHV365" s="216"/>
      <c r="DHW365" s="221"/>
      <c r="DHX365" s="216"/>
      <c r="DHY365" s="221"/>
      <c r="DHZ365" s="216"/>
      <c r="DIA365" s="221"/>
      <c r="DIB365" s="216"/>
      <c r="DIC365" s="221"/>
      <c r="DID365" s="216"/>
      <c r="DIE365" s="221"/>
      <c r="DIF365" s="216"/>
      <c r="DIG365" s="221"/>
      <c r="DIH365" s="216"/>
      <c r="DII365" s="221"/>
      <c r="DIJ365" s="216"/>
      <c r="DIK365" s="221"/>
      <c r="DIL365" s="216"/>
      <c r="DIM365" s="221"/>
      <c r="DIN365" s="216"/>
      <c r="DIO365" s="221"/>
      <c r="DIP365" s="216"/>
      <c r="DIQ365" s="221"/>
      <c r="DIR365" s="216"/>
      <c r="DIS365" s="221"/>
      <c r="DIT365" s="216"/>
      <c r="DIU365" s="221"/>
      <c r="DIV365" s="216"/>
      <c r="DIW365" s="221"/>
      <c r="DIX365" s="216"/>
      <c r="DIY365" s="221"/>
      <c r="DIZ365" s="216"/>
      <c r="DJA365" s="221"/>
      <c r="DJB365" s="216"/>
      <c r="DJC365" s="221"/>
      <c r="DJD365" s="216"/>
      <c r="DJE365" s="221"/>
      <c r="DJF365" s="216"/>
      <c r="DJG365" s="221"/>
      <c r="DJH365" s="216"/>
      <c r="DJI365" s="221"/>
      <c r="DJJ365" s="216"/>
      <c r="DJK365" s="221"/>
      <c r="DJL365" s="216"/>
      <c r="DJM365" s="221"/>
      <c r="DJN365" s="216"/>
      <c r="DJO365" s="221"/>
      <c r="DJP365" s="216"/>
      <c r="DJQ365" s="221"/>
      <c r="DJR365" s="216"/>
      <c r="DJS365" s="221"/>
      <c r="DJT365" s="216"/>
      <c r="DJU365" s="221"/>
      <c r="DJV365" s="216"/>
      <c r="DJW365" s="221"/>
      <c r="DJX365" s="216"/>
      <c r="DJY365" s="221"/>
      <c r="DJZ365" s="216"/>
      <c r="DKA365" s="221"/>
      <c r="DKB365" s="216"/>
      <c r="DKC365" s="221"/>
      <c r="DKD365" s="216"/>
      <c r="DKE365" s="221"/>
      <c r="DKF365" s="216"/>
      <c r="DKG365" s="221"/>
      <c r="DKH365" s="216"/>
      <c r="DKI365" s="221"/>
      <c r="DKJ365" s="216"/>
      <c r="DKK365" s="221"/>
      <c r="DKL365" s="216"/>
      <c r="DKM365" s="221"/>
      <c r="DKN365" s="216"/>
      <c r="DKO365" s="221"/>
      <c r="DKP365" s="216"/>
      <c r="DKQ365" s="221"/>
      <c r="DKR365" s="216"/>
      <c r="DKS365" s="221"/>
      <c r="DKT365" s="216"/>
      <c r="DKU365" s="221"/>
      <c r="DKV365" s="216"/>
      <c r="DKW365" s="221"/>
      <c r="DKX365" s="216"/>
      <c r="DKY365" s="221"/>
      <c r="DKZ365" s="216"/>
      <c r="DLA365" s="221"/>
      <c r="DLB365" s="216"/>
      <c r="DLC365" s="221"/>
      <c r="DLD365" s="216"/>
      <c r="DLE365" s="221"/>
      <c r="DLF365" s="216"/>
      <c r="DLG365" s="221"/>
      <c r="DLH365" s="216"/>
      <c r="DLI365" s="221"/>
      <c r="DLJ365" s="216"/>
      <c r="DLK365" s="221"/>
      <c r="DLL365" s="216"/>
      <c r="DLM365" s="221"/>
      <c r="DLN365" s="216"/>
      <c r="DLO365" s="221"/>
      <c r="DLP365" s="216"/>
      <c r="DLQ365" s="221"/>
      <c r="DLR365" s="216"/>
      <c r="DLS365" s="221"/>
      <c r="DLT365" s="216"/>
      <c r="DLU365" s="221"/>
      <c r="DLV365" s="216"/>
      <c r="DLW365" s="221"/>
      <c r="DLX365" s="216"/>
      <c r="DLY365" s="221"/>
      <c r="DLZ365" s="216"/>
      <c r="DMA365" s="221"/>
      <c r="DMB365" s="216"/>
      <c r="DMC365" s="221"/>
      <c r="DMD365" s="216"/>
      <c r="DME365" s="221"/>
      <c r="DMF365" s="216"/>
      <c r="DMG365" s="221"/>
      <c r="DMH365" s="216"/>
      <c r="DMI365" s="221"/>
      <c r="DMJ365" s="216"/>
      <c r="DMK365" s="221"/>
      <c r="DML365" s="216"/>
      <c r="DMM365" s="221"/>
      <c r="DMN365" s="216"/>
      <c r="DMO365" s="221"/>
      <c r="DMP365" s="216"/>
      <c r="DMQ365" s="221"/>
      <c r="DMR365" s="216"/>
      <c r="DMS365" s="221"/>
      <c r="DMT365" s="216"/>
      <c r="DMU365" s="221"/>
      <c r="DMV365" s="216"/>
      <c r="DMW365" s="221"/>
      <c r="DMX365" s="216"/>
      <c r="DMY365" s="221"/>
      <c r="DMZ365" s="216"/>
      <c r="DNA365" s="221"/>
      <c r="DNB365" s="216"/>
      <c r="DNC365" s="221"/>
      <c r="DND365" s="216"/>
      <c r="DNE365" s="221"/>
      <c r="DNF365" s="216"/>
      <c r="DNG365" s="221"/>
      <c r="DNH365" s="216"/>
      <c r="DNI365" s="221"/>
      <c r="DNJ365" s="216"/>
      <c r="DNK365" s="221"/>
      <c r="DNL365" s="216"/>
      <c r="DNM365" s="221"/>
      <c r="DNN365" s="216"/>
      <c r="DNO365" s="221"/>
      <c r="DNP365" s="216"/>
      <c r="DNQ365" s="221"/>
      <c r="DNR365" s="216"/>
      <c r="DNS365" s="221"/>
      <c r="DNT365" s="216"/>
      <c r="DNU365" s="221"/>
      <c r="DNV365" s="216"/>
      <c r="DNW365" s="221"/>
      <c r="DNX365" s="216"/>
      <c r="DNY365" s="221"/>
      <c r="DNZ365" s="216"/>
      <c r="DOA365" s="221"/>
      <c r="DOB365" s="216"/>
      <c r="DOC365" s="221"/>
      <c r="DOD365" s="216"/>
      <c r="DOE365" s="221"/>
      <c r="DOF365" s="216"/>
      <c r="DOG365" s="221"/>
      <c r="DOH365" s="216"/>
      <c r="DOI365" s="221"/>
      <c r="DOJ365" s="216"/>
      <c r="DOK365" s="221"/>
      <c r="DOL365" s="216"/>
      <c r="DOM365" s="221"/>
      <c r="DON365" s="216"/>
      <c r="DOO365" s="221"/>
      <c r="DOP365" s="216"/>
      <c r="DOQ365" s="221"/>
      <c r="DOR365" s="216"/>
      <c r="DOS365" s="221"/>
      <c r="DOT365" s="216"/>
      <c r="DOU365" s="221"/>
      <c r="DOV365" s="216"/>
      <c r="DOW365" s="221"/>
      <c r="DOX365" s="216"/>
      <c r="DOY365" s="221"/>
      <c r="DOZ365" s="216"/>
      <c r="DPA365" s="221"/>
      <c r="DPB365" s="216"/>
      <c r="DPC365" s="221"/>
      <c r="DPD365" s="216"/>
      <c r="DPE365" s="221"/>
      <c r="DPF365" s="216"/>
      <c r="DPG365" s="221"/>
      <c r="DPH365" s="216"/>
      <c r="DPI365" s="221"/>
      <c r="DPJ365" s="216"/>
      <c r="DPK365" s="221"/>
      <c r="DPL365" s="216"/>
      <c r="DPM365" s="221"/>
      <c r="DPN365" s="216"/>
      <c r="DPO365" s="221"/>
      <c r="DPP365" s="216"/>
      <c r="DPQ365" s="221"/>
      <c r="DPR365" s="216"/>
      <c r="DPS365" s="221"/>
      <c r="DPT365" s="216"/>
      <c r="DPU365" s="221"/>
      <c r="DPV365" s="216"/>
      <c r="DPW365" s="221"/>
      <c r="DPX365" s="216"/>
      <c r="DPY365" s="221"/>
      <c r="DPZ365" s="216"/>
      <c r="DQA365" s="221"/>
      <c r="DQB365" s="216"/>
      <c r="DQC365" s="221"/>
      <c r="DQD365" s="216"/>
      <c r="DQE365" s="221"/>
      <c r="DQF365" s="216"/>
      <c r="DQG365" s="221"/>
      <c r="DQH365" s="216"/>
      <c r="DQI365" s="221"/>
      <c r="DQJ365" s="216"/>
      <c r="DQK365" s="221"/>
      <c r="DQL365" s="216"/>
      <c r="DQM365" s="221"/>
      <c r="DQN365" s="216"/>
      <c r="DQO365" s="221"/>
      <c r="DQP365" s="216"/>
      <c r="DQQ365" s="221"/>
      <c r="DQR365" s="216"/>
      <c r="DQS365" s="221"/>
      <c r="DQT365" s="216"/>
      <c r="DQU365" s="221"/>
      <c r="DQV365" s="216"/>
      <c r="DQW365" s="221"/>
      <c r="DQX365" s="216"/>
      <c r="DQY365" s="221"/>
      <c r="DQZ365" s="216"/>
      <c r="DRA365" s="221"/>
      <c r="DRB365" s="216"/>
      <c r="DRC365" s="221"/>
      <c r="DRD365" s="216"/>
      <c r="DRE365" s="221"/>
      <c r="DRF365" s="216"/>
      <c r="DRG365" s="221"/>
      <c r="DRH365" s="216"/>
      <c r="DRI365" s="221"/>
      <c r="DRJ365" s="216"/>
      <c r="DRK365" s="221"/>
      <c r="DRL365" s="216"/>
      <c r="DRM365" s="221"/>
      <c r="DRN365" s="216"/>
      <c r="DRO365" s="221"/>
      <c r="DRP365" s="216"/>
      <c r="DRQ365" s="221"/>
      <c r="DRR365" s="216"/>
      <c r="DRS365" s="221"/>
      <c r="DRT365" s="216"/>
      <c r="DRU365" s="221"/>
      <c r="DRV365" s="216"/>
      <c r="DRW365" s="221"/>
      <c r="DRX365" s="216"/>
      <c r="DRY365" s="221"/>
      <c r="DRZ365" s="216"/>
      <c r="DSA365" s="221"/>
      <c r="DSB365" s="216"/>
      <c r="DSC365" s="221"/>
      <c r="DSD365" s="216"/>
      <c r="DSE365" s="221"/>
      <c r="DSF365" s="216"/>
      <c r="DSG365" s="221"/>
      <c r="DSH365" s="216"/>
      <c r="DSI365" s="221"/>
      <c r="DSJ365" s="216"/>
      <c r="DSK365" s="221"/>
      <c r="DSL365" s="216"/>
      <c r="DSM365" s="221"/>
      <c r="DSN365" s="216"/>
      <c r="DSO365" s="221"/>
      <c r="DSP365" s="216"/>
      <c r="DSQ365" s="221"/>
      <c r="DSR365" s="216"/>
      <c r="DSS365" s="221"/>
      <c r="DST365" s="216"/>
      <c r="DSU365" s="221"/>
      <c r="DSV365" s="216"/>
      <c r="DSW365" s="221"/>
      <c r="DSX365" s="216"/>
      <c r="DSY365" s="221"/>
      <c r="DSZ365" s="216"/>
      <c r="DTA365" s="221"/>
      <c r="DTB365" s="216"/>
      <c r="DTC365" s="221"/>
      <c r="DTD365" s="216"/>
      <c r="DTE365" s="221"/>
      <c r="DTF365" s="216"/>
      <c r="DTG365" s="221"/>
      <c r="DTH365" s="216"/>
      <c r="DTI365" s="221"/>
      <c r="DTJ365" s="216"/>
      <c r="DTK365" s="221"/>
      <c r="DTL365" s="216"/>
      <c r="DTM365" s="221"/>
      <c r="DTN365" s="216"/>
      <c r="DTO365" s="221"/>
      <c r="DTP365" s="216"/>
      <c r="DTQ365" s="221"/>
      <c r="DTR365" s="216"/>
      <c r="DTS365" s="221"/>
      <c r="DTT365" s="216"/>
      <c r="DTU365" s="221"/>
      <c r="DTV365" s="216"/>
      <c r="DTW365" s="221"/>
      <c r="DTX365" s="216"/>
      <c r="DTY365" s="221"/>
      <c r="DTZ365" s="216"/>
      <c r="DUA365" s="221"/>
      <c r="DUB365" s="216"/>
      <c r="DUC365" s="221"/>
      <c r="DUD365" s="216"/>
      <c r="DUE365" s="221"/>
      <c r="DUF365" s="216"/>
      <c r="DUG365" s="221"/>
      <c r="DUH365" s="216"/>
      <c r="DUI365" s="221"/>
      <c r="DUJ365" s="216"/>
      <c r="DUK365" s="221"/>
      <c r="DUL365" s="216"/>
      <c r="DUM365" s="221"/>
      <c r="DUN365" s="216"/>
      <c r="DUO365" s="221"/>
      <c r="DUP365" s="216"/>
      <c r="DUQ365" s="221"/>
      <c r="DUR365" s="216"/>
      <c r="DUS365" s="221"/>
      <c r="DUT365" s="216"/>
      <c r="DUU365" s="221"/>
      <c r="DUV365" s="216"/>
      <c r="DUW365" s="221"/>
      <c r="DUX365" s="216"/>
      <c r="DUY365" s="221"/>
      <c r="DUZ365" s="216"/>
      <c r="DVA365" s="221"/>
      <c r="DVB365" s="216"/>
      <c r="DVC365" s="221"/>
      <c r="DVD365" s="216"/>
      <c r="DVE365" s="221"/>
      <c r="DVF365" s="216"/>
      <c r="DVG365" s="221"/>
      <c r="DVH365" s="216"/>
      <c r="DVI365" s="221"/>
      <c r="DVJ365" s="216"/>
      <c r="DVK365" s="221"/>
      <c r="DVL365" s="216"/>
      <c r="DVM365" s="221"/>
      <c r="DVN365" s="216"/>
      <c r="DVO365" s="221"/>
      <c r="DVP365" s="216"/>
      <c r="DVQ365" s="221"/>
      <c r="DVR365" s="216"/>
      <c r="DVS365" s="221"/>
      <c r="DVT365" s="216"/>
      <c r="DVU365" s="221"/>
      <c r="DVV365" s="216"/>
      <c r="DVW365" s="221"/>
      <c r="DVX365" s="216"/>
      <c r="DVY365" s="221"/>
      <c r="DVZ365" s="216"/>
      <c r="DWA365" s="221"/>
      <c r="DWB365" s="216"/>
      <c r="DWC365" s="221"/>
      <c r="DWD365" s="216"/>
      <c r="DWE365" s="221"/>
      <c r="DWF365" s="216"/>
      <c r="DWG365" s="221"/>
      <c r="DWH365" s="216"/>
      <c r="DWI365" s="221"/>
      <c r="DWJ365" s="216"/>
      <c r="DWK365" s="221"/>
      <c r="DWL365" s="216"/>
      <c r="DWM365" s="221"/>
      <c r="DWN365" s="216"/>
      <c r="DWO365" s="221"/>
      <c r="DWP365" s="216"/>
      <c r="DWQ365" s="221"/>
      <c r="DWR365" s="216"/>
      <c r="DWS365" s="221"/>
      <c r="DWT365" s="216"/>
      <c r="DWU365" s="221"/>
      <c r="DWV365" s="216"/>
      <c r="DWW365" s="221"/>
      <c r="DWX365" s="216"/>
      <c r="DWY365" s="221"/>
      <c r="DWZ365" s="216"/>
      <c r="DXA365" s="221"/>
      <c r="DXB365" s="216"/>
      <c r="DXC365" s="221"/>
      <c r="DXD365" s="216"/>
      <c r="DXE365" s="221"/>
      <c r="DXF365" s="216"/>
      <c r="DXG365" s="221"/>
      <c r="DXH365" s="216"/>
      <c r="DXI365" s="221"/>
      <c r="DXJ365" s="216"/>
      <c r="DXK365" s="221"/>
      <c r="DXL365" s="216"/>
      <c r="DXM365" s="221"/>
      <c r="DXN365" s="216"/>
      <c r="DXO365" s="221"/>
      <c r="DXP365" s="216"/>
      <c r="DXQ365" s="221"/>
      <c r="DXR365" s="216"/>
      <c r="DXS365" s="221"/>
      <c r="DXT365" s="216"/>
      <c r="DXU365" s="221"/>
      <c r="DXV365" s="216"/>
      <c r="DXW365" s="221"/>
      <c r="DXX365" s="216"/>
      <c r="DXY365" s="221"/>
      <c r="DXZ365" s="216"/>
      <c r="DYA365" s="221"/>
      <c r="DYB365" s="216"/>
      <c r="DYC365" s="221"/>
      <c r="DYD365" s="216"/>
      <c r="DYE365" s="221"/>
      <c r="DYF365" s="216"/>
      <c r="DYG365" s="221"/>
      <c r="DYH365" s="216"/>
      <c r="DYI365" s="221"/>
      <c r="DYJ365" s="216"/>
      <c r="DYK365" s="221"/>
      <c r="DYL365" s="216"/>
      <c r="DYM365" s="221"/>
      <c r="DYN365" s="216"/>
      <c r="DYO365" s="221"/>
      <c r="DYP365" s="216"/>
      <c r="DYQ365" s="221"/>
      <c r="DYR365" s="216"/>
      <c r="DYS365" s="221"/>
      <c r="DYT365" s="216"/>
      <c r="DYU365" s="221"/>
      <c r="DYV365" s="216"/>
      <c r="DYW365" s="221"/>
      <c r="DYX365" s="216"/>
      <c r="DYY365" s="221"/>
      <c r="DYZ365" s="216"/>
      <c r="DZA365" s="221"/>
      <c r="DZB365" s="216"/>
      <c r="DZC365" s="221"/>
      <c r="DZD365" s="216"/>
      <c r="DZE365" s="221"/>
      <c r="DZF365" s="216"/>
      <c r="DZG365" s="221"/>
      <c r="DZH365" s="216"/>
      <c r="DZI365" s="221"/>
      <c r="DZJ365" s="216"/>
      <c r="DZK365" s="221"/>
      <c r="DZL365" s="216"/>
      <c r="DZM365" s="221"/>
      <c r="DZN365" s="216"/>
      <c r="DZO365" s="221"/>
      <c r="DZP365" s="216"/>
      <c r="DZQ365" s="221"/>
      <c r="DZR365" s="216"/>
      <c r="DZS365" s="221"/>
      <c r="DZT365" s="216"/>
      <c r="DZU365" s="221"/>
      <c r="DZV365" s="216"/>
      <c r="DZW365" s="221"/>
      <c r="DZX365" s="216"/>
      <c r="DZY365" s="221"/>
      <c r="DZZ365" s="216"/>
      <c r="EAA365" s="221"/>
      <c r="EAB365" s="216"/>
      <c r="EAC365" s="221"/>
      <c r="EAD365" s="216"/>
      <c r="EAE365" s="221"/>
      <c r="EAF365" s="216"/>
      <c r="EAG365" s="221"/>
      <c r="EAH365" s="216"/>
      <c r="EAI365" s="221"/>
      <c r="EAJ365" s="216"/>
      <c r="EAK365" s="221"/>
      <c r="EAL365" s="216"/>
      <c r="EAM365" s="221"/>
      <c r="EAN365" s="216"/>
      <c r="EAO365" s="221"/>
      <c r="EAP365" s="216"/>
      <c r="EAQ365" s="221"/>
      <c r="EAR365" s="216"/>
      <c r="EAS365" s="221"/>
      <c r="EAT365" s="216"/>
      <c r="EAU365" s="221"/>
      <c r="EAV365" s="216"/>
      <c r="EAW365" s="221"/>
      <c r="EAX365" s="216"/>
      <c r="EAY365" s="221"/>
      <c r="EAZ365" s="216"/>
      <c r="EBA365" s="221"/>
      <c r="EBB365" s="216"/>
      <c r="EBC365" s="221"/>
      <c r="EBD365" s="216"/>
      <c r="EBE365" s="221"/>
      <c r="EBF365" s="216"/>
      <c r="EBG365" s="221"/>
      <c r="EBH365" s="216"/>
      <c r="EBI365" s="221"/>
      <c r="EBJ365" s="216"/>
      <c r="EBK365" s="221"/>
      <c r="EBL365" s="216"/>
      <c r="EBM365" s="221"/>
      <c r="EBN365" s="216"/>
      <c r="EBO365" s="221"/>
      <c r="EBP365" s="216"/>
      <c r="EBQ365" s="221"/>
      <c r="EBR365" s="216"/>
      <c r="EBS365" s="221"/>
      <c r="EBT365" s="216"/>
      <c r="EBU365" s="221"/>
      <c r="EBV365" s="216"/>
      <c r="EBW365" s="221"/>
      <c r="EBX365" s="216"/>
      <c r="EBY365" s="221"/>
      <c r="EBZ365" s="216"/>
      <c r="ECA365" s="221"/>
      <c r="ECB365" s="216"/>
      <c r="ECC365" s="221"/>
      <c r="ECD365" s="216"/>
      <c r="ECE365" s="221"/>
      <c r="ECF365" s="216"/>
      <c r="ECG365" s="221"/>
      <c r="ECH365" s="216"/>
      <c r="ECI365" s="221"/>
      <c r="ECJ365" s="216"/>
      <c r="ECK365" s="221"/>
      <c r="ECL365" s="216"/>
      <c r="ECM365" s="221"/>
      <c r="ECN365" s="216"/>
      <c r="ECO365" s="221"/>
      <c r="ECP365" s="216"/>
      <c r="ECQ365" s="221"/>
      <c r="ECR365" s="216"/>
      <c r="ECS365" s="221"/>
      <c r="ECT365" s="216"/>
      <c r="ECU365" s="221"/>
      <c r="ECV365" s="216"/>
      <c r="ECW365" s="221"/>
      <c r="ECX365" s="216"/>
      <c r="ECY365" s="221"/>
      <c r="ECZ365" s="216"/>
      <c r="EDA365" s="221"/>
      <c r="EDB365" s="216"/>
      <c r="EDC365" s="221"/>
      <c r="EDD365" s="216"/>
      <c r="EDE365" s="221"/>
      <c r="EDF365" s="216"/>
      <c r="EDG365" s="221"/>
      <c r="EDH365" s="216"/>
      <c r="EDI365" s="221"/>
      <c r="EDJ365" s="216"/>
      <c r="EDK365" s="221"/>
      <c r="EDL365" s="216"/>
      <c r="EDM365" s="221"/>
      <c r="EDN365" s="216"/>
      <c r="EDO365" s="221"/>
      <c r="EDP365" s="216"/>
      <c r="EDQ365" s="221"/>
      <c r="EDR365" s="216"/>
      <c r="EDS365" s="221"/>
      <c r="EDT365" s="216"/>
      <c r="EDU365" s="221"/>
      <c r="EDV365" s="216"/>
      <c r="EDW365" s="221"/>
      <c r="EDX365" s="216"/>
      <c r="EDY365" s="221"/>
      <c r="EDZ365" s="216"/>
      <c r="EEA365" s="221"/>
      <c r="EEB365" s="216"/>
      <c r="EEC365" s="221"/>
      <c r="EED365" s="216"/>
      <c r="EEE365" s="221"/>
      <c r="EEF365" s="216"/>
      <c r="EEG365" s="221"/>
      <c r="EEH365" s="216"/>
      <c r="EEI365" s="221"/>
      <c r="EEJ365" s="216"/>
      <c r="EEK365" s="221"/>
      <c r="EEL365" s="216"/>
      <c r="EEM365" s="221"/>
      <c r="EEN365" s="216"/>
      <c r="EEO365" s="221"/>
      <c r="EEP365" s="216"/>
      <c r="EEQ365" s="221"/>
      <c r="EER365" s="216"/>
      <c r="EES365" s="221"/>
      <c r="EET365" s="216"/>
      <c r="EEU365" s="221"/>
      <c r="EEV365" s="216"/>
      <c r="EEW365" s="221"/>
      <c r="EEX365" s="216"/>
      <c r="EEY365" s="221"/>
      <c r="EEZ365" s="216"/>
      <c r="EFA365" s="221"/>
      <c r="EFB365" s="216"/>
      <c r="EFC365" s="221"/>
      <c r="EFD365" s="216"/>
      <c r="EFE365" s="221"/>
      <c r="EFF365" s="216"/>
      <c r="EFG365" s="221"/>
      <c r="EFH365" s="216"/>
      <c r="EFI365" s="221"/>
      <c r="EFJ365" s="216"/>
      <c r="EFK365" s="221"/>
      <c r="EFL365" s="216"/>
      <c r="EFM365" s="221"/>
      <c r="EFN365" s="216"/>
      <c r="EFO365" s="221"/>
      <c r="EFP365" s="216"/>
      <c r="EFQ365" s="221"/>
      <c r="EFR365" s="216"/>
      <c r="EFS365" s="221"/>
      <c r="EFT365" s="216"/>
      <c r="EFU365" s="221"/>
      <c r="EFV365" s="216"/>
      <c r="EFW365" s="221"/>
      <c r="EFX365" s="216"/>
      <c r="EFY365" s="221"/>
      <c r="EFZ365" s="216"/>
      <c r="EGA365" s="221"/>
      <c r="EGB365" s="216"/>
      <c r="EGC365" s="221"/>
      <c r="EGD365" s="216"/>
      <c r="EGE365" s="221"/>
      <c r="EGF365" s="216"/>
      <c r="EGG365" s="221"/>
      <c r="EGH365" s="216"/>
      <c r="EGI365" s="221"/>
      <c r="EGJ365" s="216"/>
      <c r="EGK365" s="221"/>
      <c r="EGL365" s="216"/>
      <c r="EGM365" s="221"/>
      <c r="EGN365" s="216"/>
      <c r="EGO365" s="221"/>
      <c r="EGP365" s="216"/>
      <c r="EGQ365" s="221"/>
      <c r="EGR365" s="216"/>
      <c r="EGS365" s="221"/>
      <c r="EGT365" s="216"/>
      <c r="EGU365" s="221"/>
      <c r="EGV365" s="216"/>
      <c r="EGW365" s="221"/>
      <c r="EGX365" s="216"/>
      <c r="EGY365" s="221"/>
      <c r="EGZ365" s="216"/>
      <c r="EHA365" s="221"/>
      <c r="EHB365" s="216"/>
      <c r="EHC365" s="221"/>
      <c r="EHD365" s="216"/>
      <c r="EHE365" s="221"/>
      <c r="EHF365" s="216"/>
      <c r="EHG365" s="221"/>
      <c r="EHH365" s="216"/>
      <c r="EHI365" s="221"/>
      <c r="EHJ365" s="216"/>
      <c r="EHK365" s="221"/>
      <c r="EHL365" s="216"/>
      <c r="EHM365" s="221"/>
      <c r="EHN365" s="216"/>
      <c r="EHO365" s="221"/>
      <c r="EHP365" s="216"/>
      <c r="EHQ365" s="221"/>
      <c r="EHR365" s="216"/>
      <c r="EHS365" s="221"/>
      <c r="EHT365" s="216"/>
      <c r="EHU365" s="221"/>
      <c r="EHV365" s="216"/>
      <c r="EHW365" s="221"/>
      <c r="EHX365" s="216"/>
      <c r="EHY365" s="221"/>
      <c r="EHZ365" s="216"/>
      <c r="EIA365" s="221"/>
      <c r="EIB365" s="216"/>
      <c r="EIC365" s="221"/>
      <c r="EID365" s="216"/>
      <c r="EIE365" s="221"/>
      <c r="EIF365" s="216"/>
      <c r="EIG365" s="221"/>
      <c r="EIH365" s="216"/>
      <c r="EII365" s="221"/>
      <c r="EIJ365" s="216"/>
      <c r="EIK365" s="221"/>
      <c r="EIL365" s="216"/>
      <c r="EIM365" s="221"/>
      <c r="EIN365" s="216"/>
      <c r="EIO365" s="221"/>
      <c r="EIP365" s="216"/>
      <c r="EIQ365" s="221"/>
      <c r="EIR365" s="216"/>
      <c r="EIS365" s="221"/>
      <c r="EIT365" s="216"/>
      <c r="EIU365" s="221"/>
      <c r="EIV365" s="216"/>
      <c r="EIW365" s="221"/>
      <c r="EIX365" s="216"/>
      <c r="EIY365" s="221"/>
      <c r="EIZ365" s="216"/>
      <c r="EJA365" s="221"/>
      <c r="EJB365" s="216"/>
      <c r="EJC365" s="221"/>
      <c r="EJD365" s="216"/>
      <c r="EJE365" s="221"/>
      <c r="EJF365" s="216"/>
      <c r="EJG365" s="221"/>
      <c r="EJH365" s="216"/>
      <c r="EJI365" s="221"/>
      <c r="EJJ365" s="216"/>
      <c r="EJK365" s="221"/>
      <c r="EJL365" s="216"/>
      <c r="EJM365" s="221"/>
      <c r="EJN365" s="216"/>
      <c r="EJO365" s="221"/>
      <c r="EJP365" s="216"/>
      <c r="EJQ365" s="221"/>
      <c r="EJR365" s="216"/>
      <c r="EJS365" s="221"/>
      <c r="EJT365" s="216"/>
      <c r="EJU365" s="221"/>
      <c r="EJV365" s="216"/>
      <c r="EJW365" s="221"/>
      <c r="EJX365" s="216"/>
      <c r="EJY365" s="221"/>
      <c r="EJZ365" s="216"/>
      <c r="EKA365" s="221"/>
      <c r="EKB365" s="216"/>
      <c r="EKC365" s="221"/>
      <c r="EKD365" s="216"/>
      <c r="EKE365" s="221"/>
      <c r="EKF365" s="216"/>
      <c r="EKG365" s="221"/>
      <c r="EKH365" s="216"/>
      <c r="EKI365" s="221"/>
      <c r="EKJ365" s="216"/>
      <c r="EKK365" s="221"/>
      <c r="EKL365" s="216"/>
      <c r="EKM365" s="221"/>
      <c r="EKN365" s="216"/>
      <c r="EKO365" s="221"/>
      <c r="EKP365" s="216"/>
      <c r="EKQ365" s="221"/>
      <c r="EKR365" s="216"/>
      <c r="EKS365" s="221"/>
      <c r="EKT365" s="216"/>
      <c r="EKU365" s="221"/>
      <c r="EKV365" s="216"/>
      <c r="EKW365" s="221"/>
      <c r="EKX365" s="216"/>
      <c r="EKY365" s="221"/>
      <c r="EKZ365" s="216"/>
      <c r="ELA365" s="221"/>
      <c r="ELB365" s="216"/>
      <c r="ELC365" s="221"/>
      <c r="ELD365" s="216"/>
      <c r="ELE365" s="221"/>
      <c r="ELF365" s="216"/>
      <c r="ELG365" s="221"/>
      <c r="ELH365" s="216"/>
      <c r="ELI365" s="221"/>
      <c r="ELJ365" s="216"/>
      <c r="ELK365" s="221"/>
      <c r="ELL365" s="216"/>
      <c r="ELM365" s="221"/>
      <c r="ELN365" s="216"/>
      <c r="ELO365" s="221"/>
      <c r="ELP365" s="216"/>
      <c r="ELQ365" s="221"/>
      <c r="ELR365" s="216"/>
      <c r="ELS365" s="221"/>
      <c r="ELT365" s="216"/>
      <c r="ELU365" s="221"/>
      <c r="ELV365" s="216"/>
      <c r="ELW365" s="221"/>
      <c r="ELX365" s="216"/>
      <c r="ELY365" s="221"/>
      <c r="ELZ365" s="216"/>
      <c r="EMA365" s="221"/>
      <c r="EMB365" s="216"/>
      <c r="EMC365" s="221"/>
      <c r="EMD365" s="216"/>
      <c r="EME365" s="221"/>
      <c r="EMF365" s="216"/>
      <c r="EMG365" s="221"/>
      <c r="EMH365" s="216"/>
      <c r="EMI365" s="221"/>
      <c r="EMJ365" s="216"/>
      <c r="EMK365" s="221"/>
      <c r="EML365" s="216"/>
      <c r="EMM365" s="221"/>
      <c r="EMN365" s="216"/>
      <c r="EMO365" s="221"/>
      <c r="EMP365" s="216"/>
      <c r="EMQ365" s="221"/>
      <c r="EMR365" s="216"/>
      <c r="EMS365" s="221"/>
      <c r="EMT365" s="216"/>
      <c r="EMU365" s="221"/>
      <c r="EMV365" s="216"/>
      <c r="EMW365" s="221"/>
      <c r="EMX365" s="216"/>
      <c r="EMY365" s="221"/>
      <c r="EMZ365" s="216"/>
      <c r="ENA365" s="221"/>
      <c r="ENB365" s="216"/>
      <c r="ENC365" s="221"/>
      <c r="END365" s="216"/>
      <c r="ENE365" s="221"/>
      <c r="ENF365" s="216"/>
      <c r="ENG365" s="221"/>
      <c r="ENH365" s="216"/>
      <c r="ENI365" s="221"/>
      <c r="ENJ365" s="216"/>
      <c r="ENK365" s="221"/>
      <c r="ENL365" s="216"/>
      <c r="ENM365" s="221"/>
      <c r="ENN365" s="216"/>
      <c r="ENO365" s="221"/>
      <c r="ENP365" s="216"/>
      <c r="ENQ365" s="221"/>
      <c r="ENR365" s="216"/>
      <c r="ENS365" s="221"/>
      <c r="ENT365" s="216"/>
      <c r="ENU365" s="221"/>
      <c r="ENV365" s="216"/>
      <c r="ENW365" s="221"/>
      <c r="ENX365" s="216"/>
      <c r="ENY365" s="221"/>
      <c r="ENZ365" s="216"/>
      <c r="EOA365" s="221"/>
      <c r="EOB365" s="216"/>
      <c r="EOC365" s="221"/>
      <c r="EOD365" s="216"/>
      <c r="EOE365" s="221"/>
      <c r="EOF365" s="216"/>
      <c r="EOG365" s="221"/>
      <c r="EOH365" s="216"/>
      <c r="EOI365" s="221"/>
      <c r="EOJ365" s="216"/>
      <c r="EOK365" s="221"/>
      <c r="EOL365" s="216"/>
      <c r="EOM365" s="221"/>
      <c r="EON365" s="216"/>
      <c r="EOO365" s="221"/>
      <c r="EOP365" s="216"/>
      <c r="EOQ365" s="221"/>
      <c r="EOR365" s="216"/>
      <c r="EOS365" s="221"/>
      <c r="EOT365" s="216"/>
      <c r="EOU365" s="221"/>
      <c r="EOV365" s="216"/>
      <c r="EOW365" s="221"/>
      <c r="EOX365" s="216"/>
      <c r="EOY365" s="221"/>
      <c r="EOZ365" s="216"/>
      <c r="EPA365" s="221"/>
      <c r="EPB365" s="216"/>
      <c r="EPC365" s="221"/>
      <c r="EPD365" s="216"/>
      <c r="EPE365" s="221"/>
      <c r="EPF365" s="216"/>
      <c r="EPG365" s="221"/>
      <c r="EPH365" s="216"/>
      <c r="EPI365" s="221"/>
      <c r="EPJ365" s="216"/>
      <c r="EPK365" s="221"/>
      <c r="EPL365" s="216"/>
      <c r="EPM365" s="221"/>
      <c r="EPN365" s="216"/>
      <c r="EPO365" s="221"/>
      <c r="EPP365" s="216"/>
      <c r="EPQ365" s="221"/>
      <c r="EPR365" s="216"/>
      <c r="EPS365" s="221"/>
      <c r="EPT365" s="216"/>
      <c r="EPU365" s="221"/>
      <c r="EPV365" s="216"/>
      <c r="EPW365" s="221"/>
      <c r="EPX365" s="216"/>
      <c r="EPY365" s="221"/>
      <c r="EPZ365" s="216"/>
      <c r="EQA365" s="221"/>
      <c r="EQB365" s="216"/>
      <c r="EQC365" s="221"/>
      <c r="EQD365" s="216"/>
      <c r="EQE365" s="221"/>
      <c r="EQF365" s="216"/>
      <c r="EQG365" s="221"/>
      <c r="EQH365" s="216"/>
      <c r="EQI365" s="221"/>
      <c r="EQJ365" s="216"/>
      <c r="EQK365" s="221"/>
      <c r="EQL365" s="216"/>
      <c r="EQM365" s="221"/>
      <c r="EQN365" s="216"/>
      <c r="EQO365" s="221"/>
      <c r="EQP365" s="216"/>
      <c r="EQQ365" s="221"/>
      <c r="EQR365" s="216"/>
      <c r="EQS365" s="221"/>
      <c r="EQT365" s="216"/>
      <c r="EQU365" s="221"/>
      <c r="EQV365" s="216"/>
      <c r="EQW365" s="221"/>
      <c r="EQX365" s="216"/>
      <c r="EQY365" s="221"/>
      <c r="EQZ365" s="216"/>
      <c r="ERA365" s="221"/>
      <c r="ERB365" s="216"/>
      <c r="ERC365" s="221"/>
      <c r="ERD365" s="216"/>
      <c r="ERE365" s="221"/>
      <c r="ERF365" s="216"/>
      <c r="ERG365" s="221"/>
      <c r="ERH365" s="216"/>
      <c r="ERI365" s="221"/>
      <c r="ERJ365" s="216"/>
      <c r="ERK365" s="221"/>
      <c r="ERL365" s="216"/>
      <c r="ERM365" s="221"/>
      <c r="ERN365" s="216"/>
      <c r="ERO365" s="221"/>
      <c r="ERP365" s="216"/>
      <c r="ERQ365" s="221"/>
      <c r="ERR365" s="216"/>
      <c r="ERS365" s="221"/>
      <c r="ERT365" s="216"/>
      <c r="ERU365" s="221"/>
      <c r="ERV365" s="216"/>
      <c r="ERW365" s="221"/>
      <c r="ERX365" s="216"/>
      <c r="ERY365" s="221"/>
      <c r="ERZ365" s="216"/>
      <c r="ESA365" s="221"/>
      <c r="ESB365" s="216"/>
      <c r="ESC365" s="221"/>
      <c r="ESD365" s="216"/>
      <c r="ESE365" s="221"/>
      <c r="ESF365" s="216"/>
      <c r="ESG365" s="221"/>
      <c r="ESH365" s="216"/>
      <c r="ESI365" s="221"/>
      <c r="ESJ365" s="216"/>
      <c r="ESK365" s="221"/>
      <c r="ESL365" s="216"/>
      <c r="ESM365" s="221"/>
      <c r="ESN365" s="216"/>
      <c r="ESO365" s="221"/>
      <c r="ESP365" s="216"/>
      <c r="ESQ365" s="221"/>
      <c r="ESR365" s="216"/>
      <c r="ESS365" s="221"/>
      <c r="EST365" s="216"/>
      <c r="ESU365" s="221"/>
      <c r="ESV365" s="216"/>
      <c r="ESW365" s="221"/>
      <c r="ESX365" s="216"/>
      <c r="ESY365" s="221"/>
      <c r="ESZ365" s="216"/>
      <c r="ETA365" s="221"/>
      <c r="ETB365" s="216"/>
      <c r="ETC365" s="221"/>
      <c r="ETD365" s="216"/>
      <c r="ETE365" s="221"/>
      <c r="ETF365" s="216"/>
      <c r="ETG365" s="221"/>
      <c r="ETH365" s="216"/>
      <c r="ETI365" s="221"/>
      <c r="ETJ365" s="216"/>
      <c r="ETK365" s="221"/>
      <c r="ETL365" s="216"/>
      <c r="ETM365" s="221"/>
      <c r="ETN365" s="216"/>
      <c r="ETO365" s="221"/>
      <c r="ETP365" s="216"/>
      <c r="ETQ365" s="221"/>
      <c r="ETR365" s="216"/>
      <c r="ETS365" s="221"/>
      <c r="ETT365" s="216"/>
      <c r="ETU365" s="221"/>
      <c r="ETV365" s="216"/>
      <c r="ETW365" s="221"/>
      <c r="ETX365" s="216"/>
      <c r="ETY365" s="221"/>
      <c r="ETZ365" s="216"/>
      <c r="EUA365" s="221"/>
      <c r="EUB365" s="216"/>
      <c r="EUC365" s="221"/>
      <c r="EUD365" s="216"/>
      <c r="EUE365" s="221"/>
      <c r="EUF365" s="216"/>
      <c r="EUG365" s="221"/>
      <c r="EUH365" s="216"/>
      <c r="EUI365" s="221"/>
      <c r="EUJ365" s="216"/>
      <c r="EUK365" s="221"/>
      <c r="EUL365" s="216"/>
      <c r="EUM365" s="221"/>
      <c r="EUN365" s="216"/>
      <c r="EUO365" s="221"/>
      <c r="EUP365" s="216"/>
      <c r="EUQ365" s="221"/>
      <c r="EUR365" s="216"/>
      <c r="EUS365" s="221"/>
      <c r="EUT365" s="216"/>
      <c r="EUU365" s="221"/>
      <c r="EUV365" s="216"/>
      <c r="EUW365" s="221"/>
      <c r="EUX365" s="216"/>
      <c r="EUY365" s="221"/>
      <c r="EUZ365" s="216"/>
      <c r="EVA365" s="221"/>
      <c r="EVB365" s="216"/>
      <c r="EVC365" s="221"/>
      <c r="EVD365" s="216"/>
      <c r="EVE365" s="221"/>
      <c r="EVF365" s="216"/>
      <c r="EVG365" s="221"/>
      <c r="EVH365" s="216"/>
      <c r="EVI365" s="221"/>
      <c r="EVJ365" s="216"/>
      <c r="EVK365" s="221"/>
      <c r="EVL365" s="216"/>
      <c r="EVM365" s="221"/>
      <c r="EVN365" s="216"/>
      <c r="EVO365" s="221"/>
      <c r="EVP365" s="216"/>
      <c r="EVQ365" s="221"/>
      <c r="EVR365" s="216"/>
      <c r="EVS365" s="221"/>
      <c r="EVT365" s="216"/>
      <c r="EVU365" s="221"/>
      <c r="EVV365" s="216"/>
      <c r="EVW365" s="221"/>
      <c r="EVX365" s="216"/>
      <c r="EVY365" s="221"/>
      <c r="EVZ365" s="216"/>
      <c r="EWA365" s="221"/>
      <c r="EWB365" s="216"/>
      <c r="EWC365" s="221"/>
      <c r="EWD365" s="216"/>
      <c r="EWE365" s="221"/>
      <c r="EWF365" s="216"/>
      <c r="EWG365" s="221"/>
      <c r="EWH365" s="216"/>
      <c r="EWI365" s="221"/>
      <c r="EWJ365" s="216"/>
      <c r="EWK365" s="221"/>
      <c r="EWL365" s="216"/>
      <c r="EWM365" s="221"/>
      <c r="EWN365" s="216"/>
      <c r="EWO365" s="221"/>
      <c r="EWP365" s="216"/>
      <c r="EWQ365" s="221"/>
      <c r="EWR365" s="216"/>
      <c r="EWS365" s="221"/>
      <c r="EWT365" s="216"/>
      <c r="EWU365" s="221"/>
      <c r="EWV365" s="216"/>
      <c r="EWW365" s="221"/>
      <c r="EWX365" s="216"/>
      <c r="EWY365" s="221"/>
      <c r="EWZ365" s="216"/>
      <c r="EXA365" s="221"/>
      <c r="EXB365" s="216"/>
      <c r="EXC365" s="221"/>
      <c r="EXD365" s="216"/>
      <c r="EXE365" s="221"/>
      <c r="EXF365" s="216"/>
      <c r="EXG365" s="221"/>
      <c r="EXH365" s="216"/>
      <c r="EXI365" s="221"/>
      <c r="EXJ365" s="216"/>
      <c r="EXK365" s="221"/>
      <c r="EXL365" s="216"/>
      <c r="EXM365" s="221"/>
      <c r="EXN365" s="216"/>
      <c r="EXO365" s="221"/>
      <c r="EXP365" s="216"/>
      <c r="EXQ365" s="221"/>
      <c r="EXR365" s="216"/>
      <c r="EXS365" s="221"/>
      <c r="EXT365" s="216"/>
      <c r="EXU365" s="221"/>
      <c r="EXV365" s="216"/>
      <c r="EXW365" s="221"/>
      <c r="EXX365" s="216"/>
      <c r="EXY365" s="221"/>
      <c r="EXZ365" s="216"/>
      <c r="EYA365" s="221"/>
      <c r="EYB365" s="216"/>
      <c r="EYC365" s="221"/>
      <c r="EYD365" s="216"/>
      <c r="EYE365" s="221"/>
      <c r="EYF365" s="216"/>
      <c r="EYG365" s="221"/>
      <c r="EYH365" s="216"/>
      <c r="EYI365" s="221"/>
      <c r="EYJ365" s="216"/>
      <c r="EYK365" s="221"/>
      <c r="EYL365" s="216"/>
      <c r="EYM365" s="221"/>
      <c r="EYN365" s="216"/>
      <c r="EYO365" s="221"/>
      <c r="EYP365" s="216"/>
      <c r="EYQ365" s="221"/>
      <c r="EYR365" s="216"/>
      <c r="EYS365" s="221"/>
      <c r="EYT365" s="216"/>
      <c r="EYU365" s="221"/>
      <c r="EYV365" s="216"/>
      <c r="EYW365" s="221"/>
      <c r="EYX365" s="216"/>
      <c r="EYY365" s="221"/>
      <c r="EYZ365" s="216"/>
      <c r="EZA365" s="221"/>
      <c r="EZB365" s="216"/>
      <c r="EZC365" s="221"/>
      <c r="EZD365" s="216"/>
      <c r="EZE365" s="221"/>
      <c r="EZF365" s="216"/>
      <c r="EZG365" s="221"/>
      <c r="EZH365" s="216"/>
      <c r="EZI365" s="221"/>
      <c r="EZJ365" s="216"/>
      <c r="EZK365" s="221"/>
      <c r="EZL365" s="216"/>
      <c r="EZM365" s="221"/>
      <c r="EZN365" s="216"/>
      <c r="EZO365" s="221"/>
      <c r="EZP365" s="216"/>
      <c r="EZQ365" s="221"/>
      <c r="EZR365" s="216"/>
      <c r="EZS365" s="221"/>
      <c r="EZT365" s="216"/>
      <c r="EZU365" s="221"/>
      <c r="EZV365" s="216"/>
      <c r="EZW365" s="221"/>
      <c r="EZX365" s="216"/>
      <c r="EZY365" s="221"/>
      <c r="EZZ365" s="216"/>
      <c r="FAA365" s="221"/>
      <c r="FAB365" s="216"/>
      <c r="FAC365" s="221"/>
      <c r="FAD365" s="216"/>
      <c r="FAE365" s="221"/>
      <c r="FAF365" s="216"/>
      <c r="FAG365" s="221"/>
      <c r="FAH365" s="216"/>
      <c r="FAI365" s="221"/>
      <c r="FAJ365" s="216"/>
      <c r="FAK365" s="221"/>
      <c r="FAL365" s="216"/>
      <c r="FAM365" s="221"/>
      <c r="FAN365" s="216"/>
      <c r="FAO365" s="221"/>
      <c r="FAP365" s="216"/>
      <c r="FAQ365" s="221"/>
      <c r="FAR365" s="216"/>
      <c r="FAS365" s="221"/>
      <c r="FAT365" s="216"/>
      <c r="FAU365" s="221"/>
      <c r="FAV365" s="216"/>
      <c r="FAW365" s="221"/>
      <c r="FAX365" s="216"/>
      <c r="FAY365" s="221"/>
      <c r="FAZ365" s="216"/>
      <c r="FBA365" s="221"/>
      <c r="FBB365" s="216"/>
      <c r="FBC365" s="221"/>
      <c r="FBD365" s="216"/>
      <c r="FBE365" s="221"/>
      <c r="FBF365" s="216"/>
      <c r="FBG365" s="221"/>
      <c r="FBH365" s="216"/>
      <c r="FBI365" s="221"/>
      <c r="FBJ365" s="216"/>
      <c r="FBK365" s="221"/>
      <c r="FBL365" s="216"/>
      <c r="FBM365" s="221"/>
      <c r="FBN365" s="216"/>
      <c r="FBO365" s="221"/>
      <c r="FBP365" s="216"/>
      <c r="FBQ365" s="221"/>
      <c r="FBR365" s="216"/>
      <c r="FBS365" s="221"/>
      <c r="FBT365" s="216"/>
      <c r="FBU365" s="221"/>
      <c r="FBV365" s="216"/>
      <c r="FBW365" s="221"/>
      <c r="FBX365" s="216"/>
      <c r="FBY365" s="221"/>
      <c r="FBZ365" s="216"/>
      <c r="FCA365" s="221"/>
      <c r="FCB365" s="216"/>
      <c r="FCC365" s="221"/>
      <c r="FCD365" s="216"/>
      <c r="FCE365" s="221"/>
      <c r="FCF365" s="216"/>
      <c r="FCG365" s="221"/>
      <c r="FCH365" s="216"/>
      <c r="FCI365" s="221"/>
      <c r="FCJ365" s="216"/>
      <c r="FCK365" s="221"/>
      <c r="FCL365" s="216"/>
      <c r="FCM365" s="221"/>
      <c r="FCN365" s="216"/>
      <c r="FCO365" s="221"/>
      <c r="FCP365" s="216"/>
      <c r="FCQ365" s="221"/>
      <c r="FCR365" s="216"/>
      <c r="FCS365" s="221"/>
      <c r="FCT365" s="216"/>
      <c r="FCU365" s="221"/>
      <c r="FCV365" s="216"/>
      <c r="FCW365" s="221"/>
      <c r="FCX365" s="216"/>
      <c r="FCY365" s="221"/>
      <c r="FCZ365" s="216"/>
      <c r="FDA365" s="221"/>
      <c r="FDB365" s="216"/>
      <c r="FDC365" s="221"/>
      <c r="FDD365" s="216"/>
      <c r="FDE365" s="221"/>
      <c r="FDF365" s="216"/>
      <c r="FDG365" s="221"/>
      <c r="FDH365" s="216"/>
      <c r="FDI365" s="221"/>
      <c r="FDJ365" s="216"/>
      <c r="FDK365" s="221"/>
      <c r="FDL365" s="216"/>
      <c r="FDM365" s="221"/>
      <c r="FDN365" s="216"/>
      <c r="FDO365" s="221"/>
      <c r="FDP365" s="216"/>
      <c r="FDQ365" s="221"/>
      <c r="FDR365" s="216"/>
      <c r="FDS365" s="221"/>
      <c r="FDT365" s="216"/>
      <c r="FDU365" s="221"/>
      <c r="FDV365" s="216"/>
      <c r="FDW365" s="221"/>
      <c r="FDX365" s="216"/>
      <c r="FDY365" s="221"/>
      <c r="FDZ365" s="216"/>
      <c r="FEA365" s="221"/>
      <c r="FEB365" s="216"/>
      <c r="FEC365" s="221"/>
      <c r="FED365" s="216"/>
      <c r="FEE365" s="221"/>
      <c r="FEF365" s="216"/>
      <c r="FEG365" s="221"/>
      <c r="FEH365" s="216"/>
      <c r="FEI365" s="221"/>
      <c r="FEJ365" s="216"/>
      <c r="FEK365" s="221"/>
      <c r="FEL365" s="216"/>
      <c r="FEM365" s="221"/>
      <c r="FEN365" s="216"/>
      <c r="FEO365" s="221"/>
      <c r="FEP365" s="216"/>
      <c r="FEQ365" s="221"/>
      <c r="FER365" s="216"/>
      <c r="FES365" s="221"/>
      <c r="FET365" s="216"/>
      <c r="FEU365" s="221"/>
      <c r="FEV365" s="216"/>
      <c r="FEW365" s="221"/>
      <c r="FEX365" s="216"/>
      <c r="FEY365" s="221"/>
      <c r="FEZ365" s="216"/>
      <c r="FFA365" s="221"/>
      <c r="FFB365" s="216"/>
      <c r="FFC365" s="221"/>
      <c r="FFD365" s="216"/>
      <c r="FFE365" s="221"/>
      <c r="FFF365" s="216"/>
      <c r="FFG365" s="221"/>
      <c r="FFH365" s="216"/>
      <c r="FFI365" s="221"/>
      <c r="FFJ365" s="216"/>
      <c r="FFK365" s="221"/>
      <c r="FFL365" s="216"/>
      <c r="FFM365" s="221"/>
      <c r="FFN365" s="216"/>
      <c r="FFO365" s="221"/>
      <c r="FFP365" s="216"/>
      <c r="FFQ365" s="221"/>
      <c r="FFR365" s="216"/>
      <c r="FFS365" s="221"/>
      <c r="FFT365" s="216"/>
      <c r="FFU365" s="221"/>
      <c r="FFV365" s="216"/>
      <c r="FFW365" s="221"/>
      <c r="FFX365" s="216"/>
      <c r="FFY365" s="221"/>
      <c r="FFZ365" s="216"/>
      <c r="FGA365" s="221"/>
      <c r="FGB365" s="216"/>
      <c r="FGC365" s="221"/>
      <c r="FGD365" s="216"/>
      <c r="FGE365" s="221"/>
      <c r="FGF365" s="216"/>
      <c r="FGG365" s="221"/>
      <c r="FGH365" s="216"/>
      <c r="FGI365" s="221"/>
      <c r="FGJ365" s="216"/>
      <c r="FGK365" s="221"/>
      <c r="FGL365" s="216"/>
      <c r="FGM365" s="221"/>
      <c r="FGN365" s="216"/>
      <c r="FGO365" s="221"/>
      <c r="FGP365" s="216"/>
      <c r="FGQ365" s="221"/>
      <c r="FGR365" s="216"/>
      <c r="FGS365" s="221"/>
      <c r="FGT365" s="216"/>
      <c r="FGU365" s="221"/>
      <c r="FGV365" s="216"/>
      <c r="FGW365" s="221"/>
      <c r="FGX365" s="216"/>
      <c r="FGY365" s="221"/>
      <c r="FGZ365" s="216"/>
      <c r="FHA365" s="221"/>
      <c r="FHB365" s="216"/>
      <c r="FHC365" s="221"/>
      <c r="FHD365" s="216"/>
      <c r="FHE365" s="221"/>
      <c r="FHF365" s="216"/>
      <c r="FHG365" s="221"/>
      <c r="FHH365" s="216"/>
      <c r="FHI365" s="221"/>
      <c r="FHJ365" s="216"/>
      <c r="FHK365" s="221"/>
      <c r="FHL365" s="216"/>
      <c r="FHM365" s="221"/>
      <c r="FHN365" s="216"/>
      <c r="FHO365" s="221"/>
      <c r="FHP365" s="216"/>
      <c r="FHQ365" s="221"/>
      <c r="FHR365" s="216"/>
      <c r="FHS365" s="221"/>
      <c r="FHT365" s="216"/>
      <c r="FHU365" s="221"/>
      <c r="FHV365" s="216"/>
      <c r="FHW365" s="221"/>
      <c r="FHX365" s="216"/>
      <c r="FHY365" s="221"/>
      <c r="FHZ365" s="216"/>
      <c r="FIA365" s="221"/>
      <c r="FIB365" s="216"/>
      <c r="FIC365" s="221"/>
      <c r="FID365" s="216"/>
      <c r="FIE365" s="221"/>
      <c r="FIF365" s="216"/>
      <c r="FIG365" s="221"/>
      <c r="FIH365" s="216"/>
      <c r="FII365" s="221"/>
      <c r="FIJ365" s="216"/>
      <c r="FIK365" s="221"/>
      <c r="FIL365" s="216"/>
      <c r="FIM365" s="221"/>
      <c r="FIN365" s="216"/>
      <c r="FIO365" s="221"/>
      <c r="FIP365" s="216"/>
      <c r="FIQ365" s="221"/>
      <c r="FIR365" s="216"/>
      <c r="FIS365" s="221"/>
      <c r="FIT365" s="216"/>
      <c r="FIU365" s="221"/>
      <c r="FIV365" s="216"/>
      <c r="FIW365" s="221"/>
      <c r="FIX365" s="216"/>
      <c r="FIY365" s="221"/>
      <c r="FIZ365" s="216"/>
      <c r="FJA365" s="221"/>
      <c r="FJB365" s="216"/>
      <c r="FJC365" s="221"/>
      <c r="FJD365" s="216"/>
      <c r="FJE365" s="221"/>
      <c r="FJF365" s="216"/>
      <c r="FJG365" s="221"/>
      <c r="FJH365" s="216"/>
      <c r="FJI365" s="221"/>
      <c r="FJJ365" s="216"/>
      <c r="FJK365" s="221"/>
      <c r="FJL365" s="216"/>
      <c r="FJM365" s="221"/>
      <c r="FJN365" s="216"/>
      <c r="FJO365" s="221"/>
      <c r="FJP365" s="216"/>
      <c r="FJQ365" s="221"/>
      <c r="FJR365" s="216"/>
      <c r="FJS365" s="221"/>
      <c r="FJT365" s="216"/>
      <c r="FJU365" s="221"/>
      <c r="FJV365" s="216"/>
      <c r="FJW365" s="221"/>
      <c r="FJX365" s="216"/>
      <c r="FJY365" s="221"/>
      <c r="FJZ365" s="216"/>
      <c r="FKA365" s="221"/>
      <c r="FKB365" s="216"/>
      <c r="FKC365" s="221"/>
      <c r="FKD365" s="216"/>
      <c r="FKE365" s="221"/>
      <c r="FKF365" s="216"/>
      <c r="FKG365" s="221"/>
      <c r="FKH365" s="216"/>
      <c r="FKI365" s="221"/>
      <c r="FKJ365" s="216"/>
      <c r="FKK365" s="221"/>
      <c r="FKL365" s="216"/>
      <c r="FKM365" s="221"/>
      <c r="FKN365" s="216"/>
      <c r="FKO365" s="221"/>
      <c r="FKP365" s="216"/>
      <c r="FKQ365" s="221"/>
      <c r="FKR365" s="216"/>
      <c r="FKS365" s="221"/>
      <c r="FKT365" s="216"/>
      <c r="FKU365" s="221"/>
      <c r="FKV365" s="216"/>
      <c r="FKW365" s="221"/>
      <c r="FKX365" s="216"/>
      <c r="FKY365" s="221"/>
      <c r="FKZ365" s="216"/>
      <c r="FLA365" s="221"/>
      <c r="FLB365" s="216"/>
      <c r="FLC365" s="221"/>
      <c r="FLD365" s="216"/>
      <c r="FLE365" s="221"/>
      <c r="FLF365" s="216"/>
      <c r="FLG365" s="221"/>
      <c r="FLH365" s="216"/>
      <c r="FLI365" s="221"/>
      <c r="FLJ365" s="216"/>
      <c r="FLK365" s="221"/>
      <c r="FLL365" s="216"/>
      <c r="FLM365" s="221"/>
      <c r="FLN365" s="216"/>
      <c r="FLO365" s="221"/>
      <c r="FLP365" s="216"/>
      <c r="FLQ365" s="221"/>
      <c r="FLR365" s="216"/>
      <c r="FLS365" s="221"/>
      <c r="FLT365" s="216"/>
      <c r="FLU365" s="221"/>
      <c r="FLV365" s="216"/>
      <c r="FLW365" s="221"/>
      <c r="FLX365" s="216"/>
      <c r="FLY365" s="221"/>
      <c r="FLZ365" s="216"/>
      <c r="FMA365" s="221"/>
      <c r="FMB365" s="216"/>
      <c r="FMC365" s="221"/>
      <c r="FMD365" s="216"/>
      <c r="FME365" s="221"/>
      <c r="FMF365" s="216"/>
      <c r="FMG365" s="221"/>
      <c r="FMH365" s="216"/>
      <c r="FMI365" s="221"/>
      <c r="FMJ365" s="216"/>
      <c r="FMK365" s="221"/>
      <c r="FML365" s="216"/>
      <c r="FMM365" s="221"/>
      <c r="FMN365" s="216"/>
      <c r="FMO365" s="221"/>
      <c r="FMP365" s="216"/>
      <c r="FMQ365" s="221"/>
      <c r="FMR365" s="216"/>
      <c r="FMS365" s="221"/>
      <c r="FMT365" s="216"/>
      <c r="FMU365" s="221"/>
      <c r="FMV365" s="216"/>
      <c r="FMW365" s="221"/>
      <c r="FMX365" s="216"/>
      <c r="FMY365" s="221"/>
      <c r="FMZ365" s="216"/>
      <c r="FNA365" s="221"/>
      <c r="FNB365" s="216"/>
      <c r="FNC365" s="221"/>
      <c r="FND365" s="216"/>
      <c r="FNE365" s="221"/>
      <c r="FNF365" s="216"/>
      <c r="FNG365" s="221"/>
      <c r="FNH365" s="216"/>
      <c r="FNI365" s="221"/>
      <c r="FNJ365" s="216"/>
      <c r="FNK365" s="221"/>
      <c r="FNL365" s="216"/>
      <c r="FNM365" s="221"/>
      <c r="FNN365" s="216"/>
      <c r="FNO365" s="221"/>
      <c r="FNP365" s="216"/>
      <c r="FNQ365" s="221"/>
      <c r="FNR365" s="216"/>
      <c r="FNS365" s="221"/>
      <c r="FNT365" s="216"/>
      <c r="FNU365" s="221"/>
      <c r="FNV365" s="216"/>
      <c r="FNW365" s="221"/>
      <c r="FNX365" s="216"/>
      <c r="FNY365" s="221"/>
      <c r="FNZ365" s="216"/>
      <c r="FOA365" s="221"/>
      <c r="FOB365" s="216"/>
      <c r="FOC365" s="221"/>
      <c r="FOD365" s="216"/>
      <c r="FOE365" s="221"/>
      <c r="FOF365" s="216"/>
      <c r="FOG365" s="221"/>
      <c r="FOH365" s="216"/>
      <c r="FOI365" s="221"/>
      <c r="FOJ365" s="216"/>
      <c r="FOK365" s="221"/>
      <c r="FOL365" s="216"/>
      <c r="FOM365" s="221"/>
      <c r="FON365" s="216"/>
      <c r="FOO365" s="221"/>
      <c r="FOP365" s="216"/>
      <c r="FOQ365" s="221"/>
      <c r="FOR365" s="216"/>
      <c r="FOS365" s="221"/>
      <c r="FOT365" s="216"/>
      <c r="FOU365" s="221"/>
      <c r="FOV365" s="216"/>
      <c r="FOW365" s="221"/>
      <c r="FOX365" s="216"/>
      <c r="FOY365" s="221"/>
      <c r="FOZ365" s="216"/>
      <c r="FPA365" s="221"/>
      <c r="FPB365" s="216"/>
      <c r="FPC365" s="221"/>
      <c r="FPD365" s="216"/>
      <c r="FPE365" s="221"/>
      <c r="FPF365" s="216"/>
      <c r="FPG365" s="221"/>
      <c r="FPH365" s="216"/>
      <c r="FPI365" s="221"/>
      <c r="FPJ365" s="216"/>
      <c r="FPK365" s="221"/>
      <c r="FPL365" s="216"/>
      <c r="FPM365" s="221"/>
      <c r="FPN365" s="216"/>
      <c r="FPO365" s="221"/>
      <c r="FPP365" s="216"/>
      <c r="FPQ365" s="221"/>
      <c r="FPR365" s="216"/>
      <c r="FPS365" s="221"/>
      <c r="FPT365" s="216"/>
      <c r="FPU365" s="221"/>
      <c r="FPV365" s="216"/>
      <c r="FPW365" s="221"/>
      <c r="FPX365" s="216"/>
      <c r="FPY365" s="221"/>
      <c r="FPZ365" s="216"/>
      <c r="FQA365" s="221"/>
      <c r="FQB365" s="216"/>
      <c r="FQC365" s="221"/>
      <c r="FQD365" s="216"/>
      <c r="FQE365" s="221"/>
      <c r="FQF365" s="216"/>
      <c r="FQG365" s="221"/>
      <c r="FQH365" s="216"/>
      <c r="FQI365" s="221"/>
      <c r="FQJ365" s="216"/>
      <c r="FQK365" s="221"/>
      <c r="FQL365" s="216"/>
      <c r="FQM365" s="221"/>
      <c r="FQN365" s="216"/>
      <c r="FQO365" s="221"/>
      <c r="FQP365" s="216"/>
      <c r="FQQ365" s="221"/>
      <c r="FQR365" s="216"/>
      <c r="FQS365" s="221"/>
      <c r="FQT365" s="216"/>
      <c r="FQU365" s="221"/>
      <c r="FQV365" s="216"/>
      <c r="FQW365" s="221"/>
      <c r="FQX365" s="216"/>
      <c r="FQY365" s="221"/>
      <c r="FQZ365" s="216"/>
      <c r="FRA365" s="221"/>
      <c r="FRB365" s="216"/>
      <c r="FRC365" s="221"/>
      <c r="FRD365" s="216"/>
      <c r="FRE365" s="221"/>
      <c r="FRF365" s="216"/>
      <c r="FRG365" s="221"/>
      <c r="FRH365" s="216"/>
      <c r="FRI365" s="221"/>
      <c r="FRJ365" s="216"/>
      <c r="FRK365" s="221"/>
      <c r="FRL365" s="216"/>
      <c r="FRM365" s="221"/>
      <c r="FRN365" s="216"/>
      <c r="FRO365" s="221"/>
      <c r="FRP365" s="216"/>
      <c r="FRQ365" s="221"/>
      <c r="FRR365" s="216"/>
      <c r="FRS365" s="221"/>
      <c r="FRT365" s="216"/>
      <c r="FRU365" s="221"/>
      <c r="FRV365" s="216"/>
      <c r="FRW365" s="221"/>
      <c r="FRX365" s="216"/>
      <c r="FRY365" s="221"/>
      <c r="FRZ365" s="216"/>
      <c r="FSA365" s="221"/>
      <c r="FSB365" s="216"/>
      <c r="FSC365" s="221"/>
      <c r="FSD365" s="216"/>
      <c r="FSE365" s="221"/>
      <c r="FSF365" s="216"/>
      <c r="FSG365" s="221"/>
      <c r="FSH365" s="216"/>
      <c r="FSI365" s="221"/>
      <c r="FSJ365" s="216"/>
      <c r="FSK365" s="221"/>
      <c r="FSL365" s="216"/>
      <c r="FSM365" s="221"/>
      <c r="FSN365" s="216"/>
      <c r="FSO365" s="221"/>
      <c r="FSP365" s="216"/>
      <c r="FSQ365" s="221"/>
      <c r="FSR365" s="216"/>
      <c r="FSS365" s="221"/>
      <c r="FST365" s="216"/>
      <c r="FSU365" s="221"/>
      <c r="FSV365" s="216"/>
      <c r="FSW365" s="221"/>
      <c r="FSX365" s="216"/>
      <c r="FSY365" s="221"/>
      <c r="FSZ365" s="216"/>
      <c r="FTA365" s="221"/>
      <c r="FTB365" s="216"/>
      <c r="FTC365" s="221"/>
      <c r="FTD365" s="216"/>
      <c r="FTE365" s="221"/>
      <c r="FTF365" s="216"/>
      <c r="FTG365" s="221"/>
      <c r="FTH365" s="216"/>
      <c r="FTI365" s="221"/>
      <c r="FTJ365" s="216"/>
      <c r="FTK365" s="221"/>
      <c r="FTL365" s="216"/>
      <c r="FTM365" s="221"/>
      <c r="FTN365" s="216"/>
      <c r="FTO365" s="221"/>
      <c r="FTP365" s="216"/>
      <c r="FTQ365" s="221"/>
      <c r="FTR365" s="216"/>
      <c r="FTS365" s="221"/>
      <c r="FTT365" s="216"/>
      <c r="FTU365" s="221"/>
      <c r="FTV365" s="216"/>
      <c r="FTW365" s="221"/>
      <c r="FTX365" s="216"/>
      <c r="FTY365" s="221"/>
      <c r="FTZ365" s="216"/>
      <c r="FUA365" s="221"/>
      <c r="FUB365" s="216"/>
      <c r="FUC365" s="221"/>
      <c r="FUD365" s="216"/>
      <c r="FUE365" s="221"/>
      <c r="FUF365" s="216"/>
      <c r="FUG365" s="221"/>
      <c r="FUH365" s="216"/>
      <c r="FUI365" s="221"/>
      <c r="FUJ365" s="216"/>
      <c r="FUK365" s="221"/>
      <c r="FUL365" s="216"/>
      <c r="FUM365" s="221"/>
      <c r="FUN365" s="216"/>
      <c r="FUO365" s="221"/>
      <c r="FUP365" s="216"/>
      <c r="FUQ365" s="221"/>
      <c r="FUR365" s="216"/>
      <c r="FUS365" s="221"/>
      <c r="FUT365" s="216"/>
      <c r="FUU365" s="221"/>
      <c r="FUV365" s="216"/>
      <c r="FUW365" s="221"/>
      <c r="FUX365" s="216"/>
      <c r="FUY365" s="221"/>
      <c r="FUZ365" s="216"/>
      <c r="FVA365" s="221"/>
      <c r="FVB365" s="216"/>
      <c r="FVC365" s="221"/>
      <c r="FVD365" s="216"/>
      <c r="FVE365" s="221"/>
      <c r="FVF365" s="216"/>
      <c r="FVG365" s="221"/>
      <c r="FVH365" s="216"/>
      <c r="FVI365" s="221"/>
      <c r="FVJ365" s="216"/>
      <c r="FVK365" s="221"/>
      <c r="FVL365" s="216"/>
      <c r="FVM365" s="221"/>
      <c r="FVN365" s="216"/>
      <c r="FVO365" s="221"/>
      <c r="FVP365" s="216"/>
      <c r="FVQ365" s="221"/>
      <c r="FVR365" s="216"/>
      <c r="FVS365" s="221"/>
      <c r="FVT365" s="216"/>
      <c r="FVU365" s="221"/>
      <c r="FVV365" s="216"/>
      <c r="FVW365" s="221"/>
      <c r="FVX365" s="216"/>
      <c r="FVY365" s="221"/>
      <c r="FVZ365" s="216"/>
      <c r="FWA365" s="221"/>
      <c r="FWB365" s="216"/>
      <c r="FWC365" s="221"/>
      <c r="FWD365" s="216"/>
      <c r="FWE365" s="221"/>
      <c r="FWF365" s="216"/>
      <c r="FWG365" s="221"/>
      <c r="FWH365" s="216"/>
      <c r="FWI365" s="221"/>
      <c r="FWJ365" s="216"/>
      <c r="FWK365" s="221"/>
      <c r="FWL365" s="216"/>
      <c r="FWM365" s="221"/>
      <c r="FWN365" s="216"/>
      <c r="FWO365" s="221"/>
      <c r="FWP365" s="216"/>
      <c r="FWQ365" s="221"/>
      <c r="FWR365" s="216"/>
      <c r="FWS365" s="221"/>
      <c r="FWT365" s="216"/>
      <c r="FWU365" s="221"/>
      <c r="FWV365" s="216"/>
      <c r="FWW365" s="221"/>
      <c r="FWX365" s="216"/>
      <c r="FWY365" s="221"/>
      <c r="FWZ365" s="216"/>
      <c r="FXA365" s="221"/>
      <c r="FXB365" s="216"/>
      <c r="FXC365" s="221"/>
      <c r="FXD365" s="216"/>
      <c r="FXE365" s="221"/>
      <c r="FXF365" s="216"/>
      <c r="FXG365" s="221"/>
      <c r="FXH365" s="216"/>
      <c r="FXI365" s="221"/>
      <c r="FXJ365" s="216"/>
      <c r="FXK365" s="221"/>
      <c r="FXL365" s="216"/>
      <c r="FXM365" s="221"/>
      <c r="FXN365" s="216"/>
      <c r="FXO365" s="221"/>
      <c r="FXP365" s="216"/>
      <c r="FXQ365" s="221"/>
      <c r="FXR365" s="216"/>
      <c r="FXS365" s="221"/>
      <c r="FXT365" s="216"/>
      <c r="FXU365" s="221"/>
      <c r="FXV365" s="216"/>
      <c r="FXW365" s="221"/>
      <c r="FXX365" s="216"/>
      <c r="FXY365" s="221"/>
      <c r="FXZ365" s="216"/>
      <c r="FYA365" s="221"/>
      <c r="FYB365" s="216"/>
      <c r="FYC365" s="221"/>
      <c r="FYD365" s="216"/>
      <c r="FYE365" s="221"/>
      <c r="FYF365" s="216"/>
      <c r="FYG365" s="221"/>
      <c r="FYH365" s="216"/>
      <c r="FYI365" s="221"/>
      <c r="FYJ365" s="216"/>
      <c r="FYK365" s="221"/>
      <c r="FYL365" s="216"/>
      <c r="FYM365" s="221"/>
      <c r="FYN365" s="216"/>
      <c r="FYO365" s="221"/>
      <c r="FYP365" s="216"/>
      <c r="FYQ365" s="221"/>
      <c r="FYR365" s="216"/>
      <c r="FYS365" s="221"/>
      <c r="FYT365" s="216"/>
      <c r="FYU365" s="221"/>
      <c r="FYV365" s="216"/>
      <c r="FYW365" s="221"/>
      <c r="FYX365" s="216"/>
      <c r="FYY365" s="221"/>
      <c r="FYZ365" s="216"/>
      <c r="FZA365" s="221"/>
      <c r="FZB365" s="216"/>
      <c r="FZC365" s="221"/>
      <c r="FZD365" s="216"/>
      <c r="FZE365" s="221"/>
      <c r="FZF365" s="216"/>
      <c r="FZG365" s="221"/>
      <c r="FZH365" s="216"/>
      <c r="FZI365" s="221"/>
      <c r="FZJ365" s="216"/>
      <c r="FZK365" s="221"/>
      <c r="FZL365" s="216"/>
      <c r="FZM365" s="221"/>
      <c r="FZN365" s="216"/>
      <c r="FZO365" s="221"/>
      <c r="FZP365" s="216"/>
      <c r="FZQ365" s="221"/>
      <c r="FZR365" s="216"/>
      <c r="FZS365" s="221"/>
      <c r="FZT365" s="216"/>
      <c r="FZU365" s="221"/>
      <c r="FZV365" s="216"/>
      <c r="FZW365" s="221"/>
      <c r="FZX365" s="216"/>
      <c r="FZY365" s="221"/>
      <c r="FZZ365" s="216"/>
      <c r="GAA365" s="221"/>
      <c r="GAB365" s="216"/>
      <c r="GAC365" s="221"/>
      <c r="GAD365" s="216"/>
      <c r="GAE365" s="221"/>
      <c r="GAF365" s="216"/>
      <c r="GAG365" s="221"/>
      <c r="GAH365" s="216"/>
      <c r="GAI365" s="221"/>
      <c r="GAJ365" s="216"/>
      <c r="GAK365" s="221"/>
      <c r="GAL365" s="216"/>
      <c r="GAM365" s="221"/>
      <c r="GAN365" s="216"/>
      <c r="GAO365" s="221"/>
      <c r="GAP365" s="216"/>
      <c r="GAQ365" s="221"/>
      <c r="GAR365" s="216"/>
      <c r="GAS365" s="221"/>
      <c r="GAT365" s="216"/>
      <c r="GAU365" s="221"/>
      <c r="GAV365" s="216"/>
      <c r="GAW365" s="221"/>
      <c r="GAX365" s="216"/>
      <c r="GAY365" s="221"/>
      <c r="GAZ365" s="216"/>
      <c r="GBA365" s="221"/>
      <c r="GBB365" s="216"/>
      <c r="GBC365" s="221"/>
      <c r="GBD365" s="216"/>
      <c r="GBE365" s="221"/>
      <c r="GBF365" s="216"/>
      <c r="GBG365" s="221"/>
      <c r="GBH365" s="216"/>
      <c r="GBI365" s="221"/>
      <c r="GBJ365" s="216"/>
      <c r="GBK365" s="221"/>
      <c r="GBL365" s="216"/>
      <c r="GBM365" s="221"/>
      <c r="GBN365" s="216"/>
      <c r="GBO365" s="221"/>
      <c r="GBP365" s="216"/>
      <c r="GBQ365" s="221"/>
      <c r="GBR365" s="216"/>
      <c r="GBS365" s="221"/>
      <c r="GBT365" s="216"/>
      <c r="GBU365" s="221"/>
      <c r="GBV365" s="216"/>
      <c r="GBW365" s="221"/>
      <c r="GBX365" s="216"/>
      <c r="GBY365" s="221"/>
      <c r="GBZ365" s="216"/>
      <c r="GCA365" s="221"/>
      <c r="GCB365" s="216"/>
      <c r="GCC365" s="221"/>
      <c r="GCD365" s="216"/>
      <c r="GCE365" s="221"/>
      <c r="GCF365" s="216"/>
      <c r="GCG365" s="221"/>
      <c r="GCH365" s="216"/>
      <c r="GCI365" s="221"/>
      <c r="GCJ365" s="216"/>
      <c r="GCK365" s="221"/>
      <c r="GCL365" s="216"/>
      <c r="GCM365" s="221"/>
      <c r="GCN365" s="216"/>
      <c r="GCO365" s="221"/>
      <c r="GCP365" s="216"/>
      <c r="GCQ365" s="221"/>
      <c r="GCR365" s="216"/>
      <c r="GCS365" s="221"/>
      <c r="GCT365" s="216"/>
      <c r="GCU365" s="221"/>
      <c r="GCV365" s="216"/>
      <c r="GCW365" s="221"/>
      <c r="GCX365" s="216"/>
      <c r="GCY365" s="221"/>
      <c r="GCZ365" s="216"/>
      <c r="GDA365" s="221"/>
      <c r="GDB365" s="216"/>
      <c r="GDC365" s="221"/>
      <c r="GDD365" s="216"/>
      <c r="GDE365" s="221"/>
      <c r="GDF365" s="216"/>
      <c r="GDG365" s="221"/>
      <c r="GDH365" s="216"/>
      <c r="GDI365" s="221"/>
      <c r="GDJ365" s="216"/>
      <c r="GDK365" s="221"/>
      <c r="GDL365" s="216"/>
      <c r="GDM365" s="221"/>
      <c r="GDN365" s="216"/>
      <c r="GDO365" s="221"/>
      <c r="GDP365" s="216"/>
      <c r="GDQ365" s="221"/>
      <c r="GDR365" s="216"/>
      <c r="GDS365" s="221"/>
      <c r="GDT365" s="216"/>
      <c r="GDU365" s="221"/>
      <c r="GDV365" s="216"/>
      <c r="GDW365" s="221"/>
      <c r="GDX365" s="216"/>
      <c r="GDY365" s="221"/>
      <c r="GDZ365" s="216"/>
      <c r="GEA365" s="221"/>
      <c r="GEB365" s="216"/>
      <c r="GEC365" s="221"/>
      <c r="GED365" s="216"/>
      <c r="GEE365" s="221"/>
      <c r="GEF365" s="216"/>
      <c r="GEG365" s="221"/>
      <c r="GEH365" s="216"/>
      <c r="GEI365" s="221"/>
      <c r="GEJ365" s="216"/>
      <c r="GEK365" s="221"/>
      <c r="GEL365" s="216"/>
      <c r="GEM365" s="221"/>
      <c r="GEN365" s="216"/>
      <c r="GEO365" s="221"/>
      <c r="GEP365" s="216"/>
      <c r="GEQ365" s="221"/>
      <c r="GER365" s="216"/>
      <c r="GES365" s="221"/>
      <c r="GET365" s="216"/>
      <c r="GEU365" s="221"/>
      <c r="GEV365" s="216"/>
      <c r="GEW365" s="221"/>
      <c r="GEX365" s="216"/>
      <c r="GEY365" s="221"/>
      <c r="GEZ365" s="216"/>
      <c r="GFA365" s="221"/>
      <c r="GFB365" s="216"/>
      <c r="GFC365" s="221"/>
      <c r="GFD365" s="216"/>
      <c r="GFE365" s="221"/>
      <c r="GFF365" s="216"/>
      <c r="GFG365" s="221"/>
      <c r="GFH365" s="216"/>
      <c r="GFI365" s="221"/>
      <c r="GFJ365" s="216"/>
      <c r="GFK365" s="221"/>
      <c r="GFL365" s="216"/>
      <c r="GFM365" s="221"/>
      <c r="GFN365" s="216"/>
      <c r="GFO365" s="221"/>
      <c r="GFP365" s="216"/>
      <c r="GFQ365" s="221"/>
      <c r="GFR365" s="216"/>
      <c r="GFS365" s="221"/>
      <c r="GFT365" s="216"/>
      <c r="GFU365" s="221"/>
      <c r="GFV365" s="216"/>
      <c r="GFW365" s="221"/>
      <c r="GFX365" s="216"/>
      <c r="GFY365" s="221"/>
      <c r="GFZ365" s="216"/>
      <c r="GGA365" s="221"/>
      <c r="GGB365" s="216"/>
      <c r="GGC365" s="221"/>
      <c r="GGD365" s="216"/>
      <c r="GGE365" s="221"/>
      <c r="GGF365" s="216"/>
      <c r="GGG365" s="221"/>
      <c r="GGH365" s="216"/>
      <c r="GGI365" s="221"/>
      <c r="GGJ365" s="216"/>
      <c r="GGK365" s="221"/>
      <c r="GGL365" s="216"/>
      <c r="GGM365" s="221"/>
      <c r="GGN365" s="216"/>
      <c r="GGO365" s="221"/>
      <c r="GGP365" s="216"/>
      <c r="GGQ365" s="221"/>
      <c r="GGR365" s="216"/>
      <c r="GGS365" s="221"/>
      <c r="GGT365" s="216"/>
      <c r="GGU365" s="221"/>
      <c r="GGV365" s="216"/>
      <c r="GGW365" s="221"/>
      <c r="GGX365" s="216"/>
      <c r="GGY365" s="221"/>
      <c r="GGZ365" s="216"/>
      <c r="GHA365" s="221"/>
      <c r="GHB365" s="216"/>
      <c r="GHC365" s="221"/>
      <c r="GHD365" s="216"/>
      <c r="GHE365" s="221"/>
      <c r="GHF365" s="216"/>
      <c r="GHG365" s="221"/>
      <c r="GHH365" s="216"/>
      <c r="GHI365" s="221"/>
      <c r="GHJ365" s="216"/>
      <c r="GHK365" s="221"/>
      <c r="GHL365" s="216"/>
      <c r="GHM365" s="221"/>
      <c r="GHN365" s="216"/>
      <c r="GHO365" s="221"/>
      <c r="GHP365" s="216"/>
      <c r="GHQ365" s="221"/>
      <c r="GHR365" s="216"/>
      <c r="GHS365" s="221"/>
      <c r="GHT365" s="216"/>
      <c r="GHU365" s="221"/>
      <c r="GHV365" s="216"/>
      <c r="GHW365" s="221"/>
      <c r="GHX365" s="216"/>
      <c r="GHY365" s="221"/>
      <c r="GHZ365" s="216"/>
      <c r="GIA365" s="221"/>
      <c r="GIB365" s="216"/>
      <c r="GIC365" s="221"/>
      <c r="GID365" s="216"/>
      <c r="GIE365" s="221"/>
      <c r="GIF365" s="216"/>
      <c r="GIG365" s="221"/>
      <c r="GIH365" s="216"/>
      <c r="GII365" s="221"/>
      <c r="GIJ365" s="216"/>
      <c r="GIK365" s="221"/>
      <c r="GIL365" s="216"/>
      <c r="GIM365" s="221"/>
      <c r="GIN365" s="216"/>
      <c r="GIO365" s="221"/>
      <c r="GIP365" s="216"/>
      <c r="GIQ365" s="221"/>
      <c r="GIR365" s="216"/>
      <c r="GIS365" s="221"/>
      <c r="GIT365" s="216"/>
      <c r="GIU365" s="221"/>
      <c r="GIV365" s="216"/>
      <c r="GIW365" s="221"/>
      <c r="GIX365" s="216"/>
      <c r="GIY365" s="221"/>
      <c r="GIZ365" s="216"/>
      <c r="GJA365" s="221"/>
      <c r="GJB365" s="216"/>
      <c r="GJC365" s="221"/>
      <c r="GJD365" s="216"/>
      <c r="GJE365" s="221"/>
      <c r="GJF365" s="216"/>
      <c r="GJG365" s="221"/>
      <c r="GJH365" s="216"/>
      <c r="GJI365" s="221"/>
      <c r="GJJ365" s="216"/>
      <c r="GJK365" s="221"/>
      <c r="GJL365" s="216"/>
      <c r="GJM365" s="221"/>
      <c r="GJN365" s="216"/>
      <c r="GJO365" s="221"/>
      <c r="GJP365" s="216"/>
      <c r="GJQ365" s="221"/>
      <c r="GJR365" s="216"/>
      <c r="GJS365" s="221"/>
      <c r="GJT365" s="216"/>
      <c r="GJU365" s="221"/>
      <c r="GJV365" s="216"/>
      <c r="GJW365" s="221"/>
      <c r="GJX365" s="216"/>
      <c r="GJY365" s="221"/>
      <c r="GJZ365" s="216"/>
      <c r="GKA365" s="221"/>
      <c r="GKB365" s="216"/>
      <c r="GKC365" s="221"/>
      <c r="GKD365" s="216"/>
      <c r="GKE365" s="221"/>
      <c r="GKF365" s="216"/>
      <c r="GKG365" s="221"/>
      <c r="GKH365" s="216"/>
      <c r="GKI365" s="221"/>
      <c r="GKJ365" s="216"/>
      <c r="GKK365" s="221"/>
      <c r="GKL365" s="216"/>
      <c r="GKM365" s="221"/>
      <c r="GKN365" s="216"/>
      <c r="GKO365" s="221"/>
      <c r="GKP365" s="216"/>
      <c r="GKQ365" s="221"/>
      <c r="GKR365" s="216"/>
      <c r="GKS365" s="221"/>
      <c r="GKT365" s="216"/>
      <c r="GKU365" s="221"/>
      <c r="GKV365" s="216"/>
      <c r="GKW365" s="221"/>
      <c r="GKX365" s="216"/>
      <c r="GKY365" s="221"/>
      <c r="GKZ365" s="216"/>
      <c r="GLA365" s="221"/>
      <c r="GLB365" s="216"/>
      <c r="GLC365" s="221"/>
      <c r="GLD365" s="216"/>
      <c r="GLE365" s="221"/>
      <c r="GLF365" s="216"/>
      <c r="GLG365" s="221"/>
      <c r="GLH365" s="216"/>
      <c r="GLI365" s="221"/>
      <c r="GLJ365" s="216"/>
      <c r="GLK365" s="221"/>
      <c r="GLL365" s="216"/>
      <c r="GLM365" s="221"/>
      <c r="GLN365" s="216"/>
      <c r="GLO365" s="221"/>
      <c r="GLP365" s="216"/>
      <c r="GLQ365" s="221"/>
      <c r="GLR365" s="216"/>
      <c r="GLS365" s="221"/>
      <c r="GLT365" s="216"/>
      <c r="GLU365" s="221"/>
      <c r="GLV365" s="216"/>
      <c r="GLW365" s="221"/>
      <c r="GLX365" s="216"/>
      <c r="GLY365" s="221"/>
      <c r="GLZ365" s="216"/>
      <c r="GMA365" s="221"/>
      <c r="GMB365" s="216"/>
      <c r="GMC365" s="221"/>
      <c r="GMD365" s="216"/>
      <c r="GME365" s="221"/>
      <c r="GMF365" s="216"/>
      <c r="GMG365" s="221"/>
      <c r="GMH365" s="216"/>
      <c r="GMI365" s="221"/>
      <c r="GMJ365" s="216"/>
      <c r="GMK365" s="221"/>
      <c r="GML365" s="216"/>
      <c r="GMM365" s="221"/>
      <c r="GMN365" s="216"/>
      <c r="GMO365" s="221"/>
      <c r="GMP365" s="216"/>
      <c r="GMQ365" s="221"/>
      <c r="GMR365" s="216"/>
      <c r="GMS365" s="221"/>
      <c r="GMT365" s="216"/>
      <c r="GMU365" s="221"/>
      <c r="GMV365" s="216"/>
      <c r="GMW365" s="221"/>
      <c r="GMX365" s="216"/>
      <c r="GMY365" s="221"/>
      <c r="GMZ365" s="216"/>
      <c r="GNA365" s="221"/>
      <c r="GNB365" s="216"/>
      <c r="GNC365" s="221"/>
      <c r="GND365" s="216"/>
      <c r="GNE365" s="221"/>
      <c r="GNF365" s="216"/>
      <c r="GNG365" s="221"/>
      <c r="GNH365" s="216"/>
      <c r="GNI365" s="221"/>
      <c r="GNJ365" s="216"/>
      <c r="GNK365" s="221"/>
      <c r="GNL365" s="216"/>
      <c r="GNM365" s="221"/>
      <c r="GNN365" s="216"/>
      <c r="GNO365" s="221"/>
      <c r="GNP365" s="216"/>
      <c r="GNQ365" s="221"/>
      <c r="GNR365" s="216"/>
      <c r="GNS365" s="221"/>
      <c r="GNT365" s="216"/>
      <c r="GNU365" s="221"/>
      <c r="GNV365" s="216"/>
      <c r="GNW365" s="221"/>
      <c r="GNX365" s="216"/>
      <c r="GNY365" s="221"/>
      <c r="GNZ365" s="216"/>
      <c r="GOA365" s="221"/>
      <c r="GOB365" s="216"/>
      <c r="GOC365" s="221"/>
      <c r="GOD365" s="216"/>
      <c r="GOE365" s="221"/>
      <c r="GOF365" s="216"/>
      <c r="GOG365" s="221"/>
      <c r="GOH365" s="216"/>
      <c r="GOI365" s="221"/>
      <c r="GOJ365" s="216"/>
      <c r="GOK365" s="221"/>
      <c r="GOL365" s="216"/>
      <c r="GOM365" s="221"/>
      <c r="GON365" s="216"/>
      <c r="GOO365" s="221"/>
      <c r="GOP365" s="216"/>
      <c r="GOQ365" s="221"/>
      <c r="GOR365" s="216"/>
      <c r="GOS365" s="221"/>
      <c r="GOT365" s="216"/>
      <c r="GOU365" s="221"/>
      <c r="GOV365" s="216"/>
      <c r="GOW365" s="221"/>
      <c r="GOX365" s="216"/>
      <c r="GOY365" s="221"/>
      <c r="GOZ365" s="216"/>
      <c r="GPA365" s="221"/>
      <c r="GPB365" s="216"/>
      <c r="GPC365" s="221"/>
      <c r="GPD365" s="216"/>
      <c r="GPE365" s="221"/>
      <c r="GPF365" s="216"/>
      <c r="GPG365" s="221"/>
      <c r="GPH365" s="216"/>
      <c r="GPI365" s="221"/>
      <c r="GPJ365" s="216"/>
      <c r="GPK365" s="221"/>
      <c r="GPL365" s="216"/>
      <c r="GPM365" s="221"/>
      <c r="GPN365" s="216"/>
      <c r="GPO365" s="221"/>
      <c r="GPP365" s="216"/>
      <c r="GPQ365" s="221"/>
      <c r="GPR365" s="216"/>
      <c r="GPS365" s="221"/>
      <c r="GPT365" s="216"/>
      <c r="GPU365" s="221"/>
      <c r="GPV365" s="216"/>
      <c r="GPW365" s="221"/>
      <c r="GPX365" s="216"/>
      <c r="GPY365" s="221"/>
      <c r="GPZ365" s="216"/>
      <c r="GQA365" s="221"/>
      <c r="GQB365" s="216"/>
      <c r="GQC365" s="221"/>
      <c r="GQD365" s="216"/>
      <c r="GQE365" s="221"/>
      <c r="GQF365" s="216"/>
      <c r="GQG365" s="221"/>
      <c r="GQH365" s="216"/>
      <c r="GQI365" s="221"/>
      <c r="GQJ365" s="216"/>
      <c r="GQK365" s="221"/>
      <c r="GQL365" s="216"/>
      <c r="GQM365" s="221"/>
      <c r="GQN365" s="216"/>
      <c r="GQO365" s="221"/>
      <c r="GQP365" s="216"/>
      <c r="GQQ365" s="221"/>
      <c r="GQR365" s="216"/>
      <c r="GQS365" s="221"/>
      <c r="GQT365" s="216"/>
      <c r="GQU365" s="221"/>
      <c r="GQV365" s="216"/>
      <c r="GQW365" s="221"/>
      <c r="GQX365" s="216"/>
      <c r="GQY365" s="221"/>
      <c r="GQZ365" s="216"/>
      <c r="GRA365" s="221"/>
      <c r="GRB365" s="216"/>
      <c r="GRC365" s="221"/>
      <c r="GRD365" s="216"/>
      <c r="GRE365" s="221"/>
      <c r="GRF365" s="216"/>
      <c r="GRG365" s="221"/>
      <c r="GRH365" s="216"/>
      <c r="GRI365" s="221"/>
      <c r="GRJ365" s="216"/>
      <c r="GRK365" s="221"/>
      <c r="GRL365" s="216"/>
      <c r="GRM365" s="221"/>
      <c r="GRN365" s="216"/>
      <c r="GRO365" s="221"/>
      <c r="GRP365" s="216"/>
      <c r="GRQ365" s="221"/>
      <c r="GRR365" s="216"/>
      <c r="GRS365" s="221"/>
      <c r="GRT365" s="216"/>
      <c r="GRU365" s="221"/>
      <c r="GRV365" s="216"/>
      <c r="GRW365" s="221"/>
      <c r="GRX365" s="216"/>
      <c r="GRY365" s="221"/>
      <c r="GRZ365" s="216"/>
      <c r="GSA365" s="221"/>
      <c r="GSB365" s="216"/>
      <c r="GSC365" s="221"/>
      <c r="GSD365" s="216"/>
      <c r="GSE365" s="221"/>
      <c r="GSF365" s="216"/>
      <c r="GSG365" s="221"/>
      <c r="GSH365" s="216"/>
      <c r="GSI365" s="221"/>
      <c r="GSJ365" s="216"/>
      <c r="GSK365" s="221"/>
      <c r="GSL365" s="216"/>
      <c r="GSM365" s="221"/>
      <c r="GSN365" s="216"/>
      <c r="GSO365" s="221"/>
      <c r="GSP365" s="216"/>
      <c r="GSQ365" s="221"/>
      <c r="GSR365" s="216"/>
      <c r="GSS365" s="221"/>
      <c r="GST365" s="216"/>
      <c r="GSU365" s="221"/>
      <c r="GSV365" s="216"/>
      <c r="GSW365" s="221"/>
      <c r="GSX365" s="216"/>
      <c r="GSY365" s="221"/>
      <c r="GSZ365" s="216"/>
      <c r="GTA365" s="221"/>
      <c r="GTB365" s="216"/>
      <c r="GTC365" s="221"/>
      <c r="GTD365" s="216"/>
      <c r="GTE365" s="221"/>
      <c r="GTF365" s="216"/>
      <c r="GTG365" s="221"/>
      <c r="GTH365" s="216"/>
      <c r="GTI365" s="221"/>
      <c r="GTJ365" s="216"/>
      <c r="GTK365" s="221"/>
      <c r="GTL365" s="216"/>
      <c r="GTM365" s="221"/>
      <c r="GTN365" s="216"/>
      <c r="GTO365" s="221"/>
      <c r="GTP365" s="216"/>
      <c r="GTQ365" s="221"/>
      <c r="GTR365" s="216"/>
      <c r="GTS365" s="221"/>
      <c r="GTT365" s="216"/>
      <c r="GTU365" s="221"/>
      <c r="GTV365" s="216"/>
      <c r="GTW365" s="221"/>
      <c r="GTX365" s="216"/>
      <c r="GTY365" s="221"/>
      <c r="GTZ365" s="216"/>
      <c r="GUA365" s="221"/>
      <c r="GUB365" s="216"/>
      <c r="GUC365" s="221"/>
      <c r="GUD365" s="216"/>
      <c r="GUE365" s="221"/>
      <c r="GUF365" s="216"/>
      <c r="GUG365" s="221"/>
      <c r="GUH365" s="216"/>
      <c r="GUI365" s="221"/>
      <c r="GUJ365" s="216"/>
      <c r="GUK365" s="221"/>
      <c r="GUL365" s="216"/>
      <c r="GUM365" s="221"/>
      <c r="GUN365" s="216"/>
      <c r="GUO365" s="221"/>
      <c r="GUP365" s="216"/>
      <c r="GUQ365" s="221"/>
      <c r="GUR365" s="216"/>
      <c r="GUS365" s="221"/>
      <c r="GUT365" s="216"/>
      <c r="GUU365" s="221"/>
      <c r="GUV365" s="216"/>
      <c r="GUW365" s="221"/>
      <c r="GUX365" s="216"/>
      <c r="GUY365" s="221"/>
      <c r="GUZ365" s="216"/>
      <c r="GVA365" s="221"/>
      <c r="GVB365" s="216"/>
      <c r="GVC365" s="221"/>
      <c r="GVD365" s="216"/>
      <c r="GVE365" s="221"/>
      <c r="GVF365" s="216"/>
      <c r="GVG365" s="221"/>
      <c r="GVH365" s="216"/>
      <c r="GVI365" s="221"/>
      <c r="GVJ365" s="216"/>
      <c r="GVK365" s="221"/>
      <c r="GVL365" s="216"/>
      <c r="GVM365" s="221"/>
      <c r="GVN365" s="216"/>
      <c r="GVO365" s="221"/>
      <c r="GVP365" s="216"/>
      <c r="GVQ365" s="221"/>
      <c r="GVR365" s="216"/>
      <c r="GVS365" s="221"/>
      <c r="GVT365" s="216"/>
      <c r="GVU365" s="221"/>
      <c r="GVV365" s="216"/>
      <c r="GVW365" s="221"/>
      <c r="GVX365" s="216"/>
      <c r="GVY365" s="221"/>
      <c r="GVZ365" s="216"/>
      <c r="GWA365" s="221"/>
      <c r="GWB365" s="216"/>
      <c r="GWC365" s="221"/>
      <c r="GWD365" s="216"/>
      <c r="GWE365" s="221"/>
      <c r="GWF365" s="216"/>
      <c r="GWG365" s="221"/>
      <c r="GWH365" s="216"/>
      <c r="GWI365" s="221"/>
      <c r="GWJ365" s="216"/>
      <c r="GWK365" s="221"/>
      <c r="GWL365" s="216"/>
      <c r="GWM365" s="221"/>
      <c r="GWN365" s="216"/>
      <c r="GWO365" s="221"/>
      <c r="GWP365" s="216"/>
      <c r="GWQ365" s="221"/>
      <c r="GWR365" s="216"/>
      <c r="GWS365" s="221"/>
      <c r="GWT365" s="216"/>
      <c r="GWU365" s="221"/>
      <c r="GWV365" s="216"/>
      <c r="GWW365" s="221"/>
      <c r="GWX365" s="216"/>
      <c r="GWY365" s="221"/>
      <c r="GWZ365" s="216"/>
      <c r="GXA365" s="221"/>
      <c r="GXB365" s="216"/>
      <c r="GXC365" s="221"/>
      <c r="GXD365" s="216"/>
      <c r="GXE365" s="221"/>
      <c r="GXF365" s="216"/>
      <c r="GXG365" s="221"/>
      <c r="GXH365" s="216"/>
      <c r="GXI365" s="221"/>
      <c r="GXJ365" s="216"/>
      <c r="GXK365" s="221"/>
      <c r="GXL365" s="216"/>
      <c r="GXM365" s="221"/>
      <c r="GXN365" s="216"/>
      <c r="GXO365" s="221"/>
      <c r="GXP365" s="216"/>
      <c r="GXQ365" s="221"/>
      <c r="GXR365" s="216"/>
      <c r="GXS365" s="221"/>
      <c r="GXT365" s="216"/>
      <c r="GXU365" s="221"/>
      <c r="GXV365" s="216"/>
      <c r="GXW365" s="221"/>
      <c r="GXX365" s="216"/>
      <c r="GXY365" s="221"/>
      <c r="GXZ365" s="216"/>
      <c r="GYA365" s="221"/>
      <c r="GYB365" s="216"/>
      <c r="GYC365" s="221"/>
      <c r="GYD365" s="216"/>
      <c r="GYE365" s="221"/>
      <c r="GYF365" s="216"/>
      <c r="GYG365" s="221"/>
      <c r="GYH365" s="216"/>
      <c r="GYI365" s="221"/>
      <c r="GYJ365" s="216"/>
      <c r="GYK365" s="221"/>
      <c r="GYL365" s="216"/>
      <c r="GYM365" s="221"/>
      <c r="GYN365" s="216"/>
      <c r="GYO365" s="221"/>
      <c r="GYP365" s="216"/>
      <c r="GYQ365" s="221"/>
      <c r="GYR365" s="216"/>
      <c r="GYS365" s="221"/>
      <c r="GYT365" s="216"/>
      <c r="GYU365" s="221"/>
      <c r="GYV365" s="216"/>
      <c r="GYW365" s="221"/>
      <c r="GYX365" s="216"/>
      <c r="GYY365" s="221"/>
      <c r="GYZ365" s="216"/>
      <c r="GZA365" s="221"/>
      <c r="GZB365" s="216"/>
      <c r="GZC365" s="221"/>
      <c r="GZD365" s="216"/>
      <c r="GZE365" s="221"/>
      <c r="GZF365" s="216"/>
      <c r="GZG365" s="221"/>
      <c r="GZH365" s="216"/>
      <c r="GZI365" s="221"/>
      <c r="GZJ365" s="216"/>
      <c r="GZK365" s="221"/>
      <c r="GZL365" s="216"/>
      <c r="GZM365" s="221"/>
      <c r="GZN365" s="216"/>
      <c r="GZO365" s="221"/>
      <c r="GZP365" s="216"/>
      <c r="GZQ365" s="221"/>
      <c r="GZR365" s="216"/>
      <c r="GZS365" s="221"/>
      <c r="GZT365" s="216"/>
      <c r="GZU365" s="221"/>
      <c r="GZV365" s="216"/>
      <c r="GZW365" s="221"/>
      <c r="GZX365" s="216"/>
      <c r="GZY365" s="221"/>
      <c r="GZZ365" s="216"/>
      <c r="HAA365" s="221"/>
      <c r="HAB365" s="216"/>
      <c r="HAC365" s="221"/>
      <c r="HAD365" s="216"/>
      <c r="HAE365" s="221"/>
      <c r="HAF365" s="216"/>
      <c r="HAG365" s="221"/>
      <c r="HAH365" s="216"/>
      <c r="HAI365" s="221"/>
      <c r="HAJ365" s="216"/>
      <c r="HAK365" s="221"/>
      <c r="HAL365" s="216"/>
      <c r="HAM365" s="221"/>
      <c r="HAN365" s="216"/>
      <c r="HAO365" s="221"/>
      <c r="HAP365" s="216"/>
      <c r="HAQ365" s="221"/>
      <c r="HAR365" s="216"/>
      <c r="HAS365" s="221"/>
      <c r="HAT365" s="216"/>
      <c r="HAU365" s="221"/>
      <c r="HAV365" s="216"/>
      <c r="HAW365" s="221"/>
      <c r="HAX365" s="216"/>
      <c r="HAY365" s="221"/>
      <c r="HAZ365" s="216"/>
      <c r="HBA365" s="221"/>
      <c r="HBB365" s="216"/>
      <c r="HBC365" s="221"/>
      <c r="HBD365" s="216"/>
      <c r="HBE365" s="221"/>
      <c r="HBF365" s="216"/>
      <c r="HBG365" s="221"/>
      <c r="HBH365" s="216"/>
      <c r="HBI365" s="221"/>
      <c r="HBJ365" s="216"/>
      <c r="HBK365" s="221"/>
      <c r="HBL365" s="216"/>
      <c r="HBM365" s="221"/>
      <c r="HBN365" s="216"/>
      <c r="HBO365" s="221"/>
      <c r="HBP365" s="216"/>
      <c r="HBQ365" s="221"/>
      <c r="HBR365" s="216"/>
      <c r="HBS365" s="221"/>
      <c r="HBT365" s="216"/>
      <c r="HBU365" s="221"/>
      <c r="HBV365" s="216"/>
      <c r="HBW365" s="221"/>
      <c r="HBX365" s="216"/>
      <c r="HBY365" s="221"/>
      <c r="HBZ365" s="216"/>
      <c r="HCA365" s="221"/>
      <c r="HCB365" s="216"/>
      <c r="HCC365" s="221"/>
      <c r="HCD365" s="216"/>
      <c r="HCE365" s="221"/>
      <c r="HCF365" s="216"/>
      <c r="HCG365" s="221"/>
      <c r="HCH365" s="216"/>
      <c r="HCI365" s="221"/>
      <c r="HCJ365" s="216"/>
      <c r="HCK365" s="221"/>
      <c r="HCL365" s="216"/>
      <c r="HCM365" s="221"/>
      <c r="HCN365" s="216"/>
      <c r="HCO365" s="221"/>
      <c r="HCP365" s="216"/>
      <c r="HCQ365" s="221"/>
      <c r="HCR365" s="216"/>
      <c r="HCS365" s="221"/>
      <c r="HCT365" s="216"/>
      <c r="HCU365" s="221"/>
      <c r="HCV365" s="216"/>
      <c r="HCW365" s="221"/>
      <c r="HCX365" s="216"/>
      <c r="HCY365" s="221"/>
      <c r="HCZ365" s="216"/>
      <c r="HDA365" s="221"/>
      <c r="HDB365" s="216"/>
      <c r="HDC365" s="221"/>
      <c r="HDD365" s="216"/>
      <c r="HDE365" s="221"/>
      <c r="HDF365" s="216"/>
      <c r="HDG365" s="221"/>
      <c r="HDH365" s="216"/>
      <c r="HDI365" s="221"/>
      <c r="HDJ365" s="216"/>
      <c r="HDK365" s="221"/>
      <c r="HDL365" s="216"/>
      <c r="HDM365" s="221"/>
      <c r="HDN365" s="216"/>
      <c r="HDO365" s="221"/>
      <c r="HDP365" s="216"/>
      <c r="HDQ365" s="221"/>
      <c r="HDR365" s="216"/>
      <c r="HDS365" s="221"/>
      <c r="HDT365" s="216"/>
      <c r="HDU365" s="221"/>
      <c r="HDV365" s="216"/>
      <c r="HDW365" s="221"/>
      <c r="HDX365" s="216"/>
      <c r="HDY365" s="221"/>
      <c r="HDZ365" s="216"/>
      <c r="HEA365" s="221"/>
      <c r="HEB365" s="216"/>
      <c r="HEC365" s="221"/>
      <c r="HED365" s="216"/>
      <c r="HEE365" s="221"/>
      <c r="HEF365" s="216"/>
      <c r="HEG365" s="221"/>
      <c r="HEH365" s="216"/>
      <c r="HEI365" s="221"/>
      <c r="HEJ365" s="216"/>
      <c r="HEK365" s="221"/>
      <c r="HEL365" s="216"/>
      <c r="HEM365" s="221"/>
      <c r="HEN365" s="216"/>
      <c r="HEO365" s="221"/>
      <c r="HEP365" s="216"/>
      <c r="HEQ365" s="221"/>
      <c r="HER365" s="216"/>
      <c r="HES365" s="221"/>
      <c r="HET365" s="216"/>
      <c r="HEU365" s="221"/>
      <c r="HEV365" s="216"/>
      <c r="HEW365" s="221"/>
      <c r="HEX365" s="216"/>
      <c r="HEY365" s="221"/>
      <c r="HEZ365" s="216"/>
      <c r="HFA365" s="221"/>
      <c r="HFB365" s="216"/>
      <c r="HFC365" s="221"/>
      <c r="HFD365" s="216"/>
      <c r="HFE365" s="221"/>
      <c r="HFF365" s="216"/>
      <c r="HFG365" s="221"/>
      <c r="HFH365" s="216"/>
      <c r="HFI365" s="221"/>
      <c r="HFJ365" s="216"/>
      <c r="HFK365" s="221"/>
      <c r="HFL365" s="216"/>
      <c r="HFM365" s="221"/>
      <c r="HFN365" s="216"/>
      <c r="HFO365" s="221"/>
      <c r="HFP365" s="216"/>
      <c r="HFQ365" s="221"/>
      <c r="HFR365" s="216"/>
      <c r="HFS365" s="221"/>
      <c r="HFT365" s="216"/>
      <c r="HFU365" s="221"/>
      <c r="HFV365" s="216"/>
      <c r="HFW365" s="221"/>
      <c r="HFX365" s="216"/>
      <c r="HFY365" s="221"/>
      <c r="HFZ365" s="216"/>
      <c r="HGA365" s="221"/>
      <c r="HGB365" s="216"/>
      <c r="HGC365" s="221"/>
      <c r="HGD365" s="216"/>
      <c r="HGE365" s="221"/>
      <c r="HGF365" s="216"/>
      <c r="HGG365" s="221"/>
      <c r="HGH365" s="216"/>
      <c r="HGI365" s="221"/>
      <c r="HGJ365" s="216"/>
      <c r="HGK365" s="221"/>
      <c r="HGL365" s="216"/>
      <c r="HGM365" s="221"/>
      <c r="HGN365" s="216"/>
      <c r="HGO365" s="221"/>
      <c r="HGP365" s="216"/>
      <c r="HGQ365" s="221"/>
      <c r="HGR365" s="216"/>
      <c r="HGS365" s="221"/>
      <c r="HGT365" s="216"/>
      <c r="HGU365" s="221"/>
      <c r="HGV365" s="216"/>
      <c r="HGW365" s="221"/>
      <c r="HGX365" s="216"/>
      <c r="HGY365" s="221"/>
      <c r="HGZ365" s="216"/>
      <c r="HHA365" s="221"/>
      <c r="HHB365" s="216"/>
      <c r="HHC365" s="221"/>
      <c r="HHD365" s="216"/>
      <c r="HHE365" s="221"/>
      <c r="HHF365" s="216"/>
      <c r="HHG365" s="221"/>
      <c r="HHH365" s="216"/>
      <c r="HHI365" s="221"/>
      <c r="HHJ365" s="216"/>
      <c r="HHK365" s="221"/>
      <c r="HHL365" s="216"/>
      <c r="HHM365" s="221"/>
      <c r="HHN365" s="216"/>
      <c r="HHO365" s="221"/>
      <c r="HHP365" s="216"/>
      <c r="HHQ365" s="221"/>
      <c r="HHR365" s="216"/>
      <c r="HHS365" s="221"/>
      <c r="HHT365" s="216"/>
      <c r="HHU365" s="221"/>
      <c r="HHV365" s="216"/>
      <c r="HHW365" s="221"/>
      <c r="HHX365" s="216"/>
      <c r="HHY365" s="221"/>
      <c r="HHZ365" s="216"/>
      <c r="HIA365" s="221"/>
      <c r="HIB365" s="216"/>
      <c r="HIC365" s="221"/>
      <c r="HID365" s="216"/>
      <c r="HIE365" s="221"/>
      <c r="HIF365" s="216"/>
      <c r="HIG365" s="221"/>
      <c r="HIH365" s="216"/>
      <c r="HII365" s="221"/>
      <c r="HIJ365" s="216"/>
      <c r="HIK365" s="221"/>
      <c r="HIL365" s="216"/>
      <c r="HIM365" s="221"/>
      <c r="HIN365" s="216"/>
      <c r="HIO365" s="221"/>
      <c r="HIP365" s="216"/>
      <c r="HIQ365" s="221"/>
      <c r="HIR365" s="216"/>
      <c r="HIS365" s="221"/>
      <c r="HIT365" s="216"/>
      <c r="HIU365" s="221"/>
      <c r="HIV365" s="216"/>
      <c r="HIW365" s="221"/>
      <c r="HIX365" s="216"/>
      <c r="HIY365" s="221"/>
      <c r="HIZ365" s="216"/>
      <c r="HJA365" s="221"/>
      <c r="HJB365" s="216"/>
      <c r="HJC365" s="221"/>
      <c r="HJD365" s="216"/>
      <c r="HJE365" s="221"/>
      <c r="HJF365" s="216"/>
      <c r="HJG365" s="221"/>
      <c r="HJH365" s="216"/>
      <c r="HJI365" s="221"/>
      <c r="HJJ365" s="216"/>
      <c r="HJK365" s="221"/>
      <c r="HJL365" s="216"/>
      <c r="HJM365" s="221"/>
      <c r="HJN365" s="216"/>
      <c r="HJO365" s="221"/>
      <c r="HJP365" s="216"/>
      <c r="HJQ365" s="221"/>
      <c r="HJR365" s="216"/>
      <c r="HJS365" s="221"/>
      <c r="HJT365" s="216"/>
      <c r="HJU365" s="221"/>
      <c r="HJV365" s="216"/>
      <c r="HJW365" s="221"/>
      <c r="HJX365" s="216"/>
      <c r="HJY365" s="221"/>
      <c r="HJZ365" s="216"/>
      <c r="HKA365" s="221"/>
      <c r="HKB365" s="216"/>
      <c r="HKC365" s="221"/>
      <c r="HKD365" s="216"/>
      <c r="HKE365" s="221"/>
      <c r="HKF365" s="216"/>
      <c r="HKG365" s="221"/>
      <c r="HKH365" s="216"/>
      <c r="HKI365" s="221"/>
      <c r="HKJ365" s="216"/>
      <c r="HKK365" s="221"/>
      <c r="HKL365" s="216"/>
      <c r="HKM365" s="221"/>
      <c r="HKN365" s="216"/>
      <c r="HKO365" s="221"/>
      <c r="HKP365" s="216"/>
      <c r="HKQ365" s="221"/>
      <c r="HKR365" s="216"/>
      <c r="HKS365" s="221"/>
      <c r="HKT365" s="216"/>
      <c r="HKU365" s="221"/>
      <c r="HKV365" s="216"/>
      <c r="HKW365" s="221"/>
      <c r="HKX365" s="216"/>
      <c r="HKY365" s="221"/>
      <c r="HKZ365" s="216"/>
      <c r="HLA365" s="221"/>
      <c r="HLB365" s="216"/>
      <c r="HLC365" s="221"/>
      <c r="HLD365" s="216"/>
      <c r="HLE365" s="221"/>
      <c r="HLF365" s="216"/>
      <c r="HLG365" s="221"/>
      <c r="HLH365" s="216"/>
      <c r="HLI365" s="221"/>
      <c r="HLJ365" s="216"/>
      <c r="HLK365" s="221"/>
      <c r="HLL365" s="216"/>
      <c r="HLM365" s="221"/>
      <c r="HLN365" s="216"/>
      <c r="HLO365" s="221"/>
      <c r="HLP365" s="216"/>
      <c r="HLQ365" s="221"/>
      <c r="HLR365" s="216"/>
      <c r="HLS365" s="221"/>
      <c r="HLT365" s="216"/>
      <c r="HLU365" s="221"/>
      <c r="HLV365" s="216"/>
      <c r="HLW365" s="221"/>
      <c r="HLX365" s="216"/>
      <c r="HLY365" s="221"/>
      <c r="HLZ365" s="216"/>
      <c r="HMA365" s="221"/>
      <c r="HMB365" s="216"/>
      <c r="HMC365" s="221"/>
      <c r="HMD365" s="216"/>
      <c r="HME365" s="221"/>
      <c r="HMF365" s="216"/>
      <c r="HMG365" s="221"/>
      <c r="HMH365" s="216"/>
      <c r="HMI365" s="221"/>
      <c r="HMJ365" s="216"/>
      <c r="HMK365" s="221"/>
      <c r="HML365" s="216"/>
      <c r="HMM365" s="221"/>
      <c r="HMN365" s="216"/>
      <c r="HMO365" s="221"/>
      <c r="HMP365" s="216"/>
      <c r="HMQ365" s="221"/>
      <c r="HMR365" s="216"/>
      <c r="HMS365" s="221"/>
      <c r="HMT365" s="216"/>
      <c r="HMU365" s="221"/>
      <c r="HMV365" s="216"/>
      <c r="HMW365" s="221"/>
      <c r="HMX365" s="216"/>
      <c r="HMY365" s="221"/>
      <c r="HMZ365" s="216"/>
      <c r="HNA365" s="221"/>
      <c r="HNB365" s="216"/>
      <c r="HNC365" s="221"/>
      <c r="HND365" s="216"/>
      <c r="HNE365" s="221"/>
      <c r="HNF365" s="216"/>
      <c r="HNG365" s="221"/>
      <c r="HNH365" s="216"/>
      <c r="HNI365" s="221"/>
      <c r="HNJ365" s="216"/>
      <c r="HNK365" s="221"/>
      <c r="HNL365" s="216"/>
      <c r="HNM365" s="221"/>
      <c r="HNN365" s="216"/>
      <c r="HNO365" s="221"/>
      <c r="HNP365" s="216"/>
      <c r="HNQ365" s="221"/>
      <c r="HNR365" s="216"/>
      <c r="HNS365" s="221"/>
      <c r="HNT365" s="216"/>
      <c r="HNU365" s="221"/>
      <c r="HNV365" s="216"/>
      <c r="HNW365" s="221"/>
      <c r="HNX365" s="216"/>
      <c r="HNY365" s="221"/>
      <c r="HNZ365" s="216"/>
      <c r="HOA365" s="221"/>
      <c r="HOB365" s="216"/>
      <c r="HOC365" s="221"/>
      <c r="HOD365" s="216"/>
      <c r="HOE365" s="221"/>
      <c r="HOF365" s="216"/>
      <c r="HOG365" s="221"/>
      <c r="HOH365" s="216"/>
      <c r="HOI365" s="221"/>
      <c r="HOJ365" s="216"/>
      <c r="HOK365" s="221"/>
      <c r="HOL365" s="216"/>
      <c r="HOM365" s="221"/>
      <c r="HON365" s="216"/>
      <c r="HOO365" s="221"/>
      <c r="HOP365" s="216"/>
      <c r="HOQ365" s="221"/>
      <c r="HOR365" s="216"/>
      <c r="HOS365" s="221"/>
      <c r="HOT365" s="216"/>
      <c r="HOU365" s="221"/>
      <c r="HOV365" s="216"/>
      <c r="HOW365" s="221"/>
      <c r="HOX365" s="216"/>
      <c r="HOY365" s="221"/>
      <c r="HOZ365" s="216"/>
      <c r="HPA365" s="221"/>
      <c r="HPB365" s="216"/>
      <c r="HPC365" s="221"/>
      <c r="HPD365" s="216"/>
      <c r="HPE365" s="221"/>
      <c r="HPF365" s="216"/>
      <c r="HPG365" s="221"/>
      <c r="HPH365" s="216"/>
      <c r="HPI365" s="221"/>
      <c r="HPJ365" s="216"/>
      <c r="HPK365" s="221"/>
      <c r="HPL365" s="216"/>
      <c r="HPM365" s="221"/>
      <c r="HPN365" s="216"/>
      <c r="HPO365" s="221"/>
      <c r="HPP365" s="216"/>
      <c r="HPQ365" s="221"/>
      <c r="HPR365" s="216"/>
      <c r="HPS365" s="221"/>
      <c r="HPT365" s="216"/>
      <c r="HPU365" s="221"/>
      <c r="HPV365" s="216"/>
      <c r="HPW365" s="221"/>
      <c r="HPX365" s="216"/>
      <c r="HPY365" s="221"/>
      <c r="HPZ365" s="216"/>
      <c r="HQA365" s="221"/>
      <c r="HQB365" s="216"/>
      <c r="HQC365" s="221"/>
      <c r="HQD365" s="216"/>
      <c r="HQE365" s="221"/>
      <c r="HQF365" s="216"/>
      <c r="HQG365" s="221"/>
      <c r="HQH365" s="216"/>
      <c r="HQI365" s="221"/>
      <c r="HQJ365" s="216"/>
      <c r="HQK365" s="221"/>
      <c r="HQL365" s="216"/>
      <c r="HQM365" s="221"/>
      <c r="HQN365" s="216"/>
      <c r="HQO365" s="221"/>
      <c r="HQP365" s="216"/>
      <c r="HQQ365" s="221"/>
      <c r="HQR365" s="216"/>
      <c r="HQS365" s="221"/>
      <c r="HQT365" s="216"/>
      <c r="HQU365" s="221"/>
      <c r="HQV365" s="216"/>
      <c r="HQW365" s="221"/>
      <c r="HQX365" s="216"/>
      <c r="HQY365" s="221"/>
      <c r="HQZ365" s="216"/>
      <c r="HRA365" s="221"/>
      <c r="HRB365" s="216"/>
      <c r="HRC365" s="221"/>
      <c r="HRD365" s="216"/>
      <c r="HRE365" s="221"/>
      <c r="HRF365" s="216"/>
      <c r="HRG365" s="221"/>
      <c r="HRH365" s="216"/>
      <c r="HRI365" s="221"/>
      <c r="HRJ365" s="216"/>
      <c r="HRK365" s="221"/>
      <c r="HRL365" s="216"/>
      <c r="HRM365" s="221"/>
      <c r="HRN365" s="216"/>
      <c r="HRO365" s="221"/>
      <c r="HRP365" s="216"/>
      <c r="HRQ365" s="221"/>
      <c r="HRR365" s="216"/>
      <c r="HRS365" s="221"/>
      <c r="HRT365" s="216"/>
      <c r="HRU365" s="221"/>
      <c r="HRV365" s="216"/>
      <c r="HRW365" s="221"/>
      <c r="HRX365" s="216"/>
      <c r="HRY365" s="221"/>
      <c r="HRZ365" s="216"/>
      <c r="HSA365" s="221"/>
      <c r="HSB365" s="216"/>
      <c r="HSC365" s="221"/>
      <c r="HSD365" s="216"/>
      <c r="HSE365" s="221"/>
      <c r="HSF365" s="216"/>
      <c r="HSG365" s="221"/>
      <c r="HSH365" s="216"/>
      <c r="HSI365" s="221"/>
      <c r="HSJ365" s="216"/>
      <c r="HSK365" s="221"/>
      <c r="HSL365" s="216"/>
      <c r="HSM365" s="221"/>
      <c r="HSN365" s="216"/>
      <c r="HSO365" s="221"/>
      <c r="HSP365" s="216"/>
      <c r="HSQ365" s="221"/>
      <c r="HSR365" s="216"/>
      <c r="HSS365" s="221"/>
      <c r="HST365" s="216"/>
      <c r="HSU365" s="221"/>
      <c r="HSV365" s="216"/>
      <c r="HSW365" s="221"/>
      <c r="HSX365" s="216"/>
      <c r="HSY365" s="221"/>
      <c r="HSZ365" s="216"/>
      <c r="HTA365" s="221"/>
      <c r="HTB365" s="216"/>
      <c r="HTC365" s="221"/>
      <c r="HTD365" s="216"/>
      <c r="HTE365" s="221"/>
      <c r="HTF365" s="216"/>
      <c r="HTG365" s="221"/>
      <c r="HTH365" s="216"/>
      <c r="HTI365" s="221"/>
      <c r="HTJ365" s="216"/>
      <c r="HTK365" s="221"/>
      <c r="HTL365" s="216"/>
      <c r="HTM365" s="221"/>
      <c r="HTN365" s="216"/>
      <c r="HTO365" s="221"/>
      <c r="HTP365" s="216"/>
      <c r="HTQ365" s="221"/>
      <c r="HTR365" s="216"/>
      <c r="HTS365" s="221"/>
      <c r="HTT365" s="216"/>
      <c r="HTU365" s="221"/>
      <c r="HTV365" s="216"/>
      <c r="HTW365" s="221"/>
      <c r="HTX365" s="216"/>
      <c r="HTY365" s="221"/>
      <c r="HTZ365" s="216"/>
      <c r="HUA365" s="221"/>
      <c r="HUB365" s="216"/>
      <c r="HUC365" s="221"/>
      <c r="HUD365" s="216"/>
      <c r="HUE365" s="221"/>
      <c r="HUF365" s="216"/>
      <c r="HUG365" s="221"/>
      <c r="HUH365" s="216"/>
      <c r="HUI365" s="221"/>
      <c r="HUJ365" s="216"/>
      <c r="HUK365" s="221"/>
      <c r="HUL365" s="216"/>
      <c r="HUM365" s="221"/>
      <c r="HUN365" s="216"/>
      <c r="HUO365" s="221"/>
      <c r="HUP365" s="216"/>
      <c r="HUQ365" s="221"/>
      <c r="HUR365" s="216"/>
      <c r="HUS365" s="221"/>
      <c r="HUT365" s="216"/>
      <c r="HUU365" s="221"/>
      <c r="HUV365" s="216"/>
      <c r="HUW365" s="221"/>
      <c r="HUX365" s="216"/>
      <c r="HUY365" s="221"/>
      <c r="HUZ365" s="216"/>
      <c r="HVA365" s="221"/>
      <c r="HVB365" s="216"/>
      <c r="HVC365" s="221"/>
      <c r="HVD365" s="216"/>
      <c r="HVE365" s="221"/>
      <c r="HVF365" s="216"/>
      <c r="HVG365" s="221"/>
      <c r="HVH365" s="216"/>
      <c r="HVI365" s="221"/>
      <c r="HVJ365" s="216"/>
      <c r="HVK365" s="221"/>
      <c r="HVL365" s="216"/>
      <c r="HVM365" s="221"/>
      <c r="HVN365" s="216"/>
      <c r="HVO365" s="221"/>
      <c r="HVP365" s="216"/>
      <c r="HVQ365" s="221"/>
      <c r="HVR365" s="216"/>
      <c r="HVS365" s="221"/>
      <c r="HVT365" s="216"/>
      <c r="HVU365" s="221"/>
      <c r="HVV365" s="216"/>
      <c r="HVW365" s="221"/>
      <c r="HVX365" s="216"/>
      <c r="HVY365" s="221"/>
      <c r="HVZ365" s="216"/>
      <c r="HWA365" s="221"/>
      <c r="HWB365" s="216"/>
      <c r="HWC365" s="221"/>
      <c r="HWD365" s="216"/>
      <c r="HWE365" s="221"/>
      <c r="HWF365" s="216"/>
      <c r="HWG365" s="221"/>
      <c r="HWH365" s="216"/>
      <c r="HWI365" s="221"/>
      <c r="HWJ365" s="216"/>
      <c r="HWK365" s="221"/>
      <c r="HWL365" s="216"/>
      <c r="HWM365" s="221"/>
      <c r="HWN365" s="216"/>
      <c r="HWO365" s="221"/>
      <c r="HWP365" s="216"/>
      <c r="HWQ365" s="221"/>
      <c r="HWR365" s="216"/>
      <c r="HWS365" s="221"/>
      <c r="HWT365" s="216"/>
      <c r="HWU365" s="221"/>
      <c r="HWV365" s="216"/>
      <c r="HWW365" s="221"/>
      <c r="HWX365" s="216"/>
      <c r="HWY365" s="221"/>
      <c r="HWZ365" s="216"/>
      <c r="HXA365" s="221"/>
      <c r="HXB365" s="216"/>
      <c r="HXC365" s="221"/>
      <c r="HXD365" s="216"/>
      <c r="HXE365" s="221"/>
      <c r="HXF365" s="216"/>
      <c r="HXG365" s="221"/>
      <c r="HXH365" s="216"/>
      <c r="HXI365" s="221"/>
      <c r="HXJ365" s="216"/>
      <c r="HXK365" s="221"/>
      <c r="HXL365" s="216"/>
      <c r="HXM365" s="221"/>
      <c r="HXN365" s="216"/>
      <c r="HXO365" s="221"/>
      <c r="HXP365" s="216"/>
      <c r="HXQ365" s="221"/>
      <c r="HXR365" s="216"/>
      <c r="HXS365" s="221"/>
      <c r="HXT365" s="216"/>
      <c r="HXU365" s="221"/>
      <c r="HXV365" s="216"/>
      <c r="HXW365" s="221"/>
      <c r="HXX365" s="216"/>
      <c r="HXY365" s="221"/>
      <c r="HXZ365" s="216"/>
      <c r="HYA365" s="221"/>
      <c r="HYB365" s="216"/>
      <c r="HYC365" s="221"/>
      <c r="HYD365" s="216"/>
      <c r="HYE365" s="221"/>
      <c r="HYF365" s="216"/>
      <c r="HYG365" s="221"/>
      <c r="HYH365" s="216"/>
      <c r="HYI365" s="221"/>
      <c r="HYJ365" s="216"/>
      <c r="HYK365" s="221"/>
      <c r="HYL365" s="216"/>
      <c r="HYM365" s="221"/>
      <c r="HYN365" s="216"/>
      <c r="HYO365" s="221"/>
      <c r="HYP365" s="216"/>
      <c r="HYQ365" s="221"/>
      <c r="HYR365" s="216"/>
      <c r="HYS365" s="221"/>
      <c r="HYT365" s="216"/>
      <c r="HYU365" s="221"/>
      <c r="HYV365" s="216"/>
      <c r="HYW365" s="221"/>
      <c r="HYX365" s="216"/>
      <c r="HYY365" s="221"/>
      <c r="HYZ365" s="216"/>
      <c r="HZA365" s="221"/>
      <c r="HZB365" s="216"/>
      <c r="HZC365" s="221"/>
      <c r="HZD365" s="216"/>
      <c r="HZE365" s="221"/>
      <c r="HZF365" s="216"/>
      <c r="HZG365" s="221"/>
      <c r="HZH365" s="216"/>
      <c r="HZI365" s="221"/>
      <c r="HZJ365" s="216"/>
      <c r="HZK365" s="221"/>
      <c r="HZL365" s="216"/>
      <c r="HZM365" s="221"/>
      <c r="HZN365" s="216"/>
      <c r="HZO365" s="221"/>
      <c r="HZP365" s="216"/>
      <c r="HZQ365" s="221"/>
      <c r="HZR365" s="216"/>
      <c r="HZS365" s="221"/>
      <c r="HZT365" s="216"/>
      <c r="HZU365" s="221"/>
      <c r="HZV365" s="216"/>
      <c r="HZW365" s="221"/>
      <c r="HZX365" s="216"/>
      <c r="HZY365" s="221"/>
      <c r="HZZ365" s="216"/>
      <c r="IAA365" s="221"/>
      <c r="IAB365" s="216"/>
      <c r="IAC365" s="221"/>
      <c r="IAD365" s="216"/>
      <c r="IAE365" s="221"/>
      <c r="IAF365" s="216"/>
      <c r="IAG365" s="221"/>
      <c r="IAH365" s="216"/>
      <c r="IAI365" s="221"/>
      <c r="IAJ365" s="216"/>
      <c r="IAK365" s="221"/>
      <c r="IAL365" s="216"/>
      <c r="IAM365" s="221"/>
      <c r="IAN365" s="216"/>
      <c r="IAO365" s="221"/>
      <c r="IAP365" s="216"/>
      <c r="IAQ365" s="221"/>
      <c r="IAR365" s="216"/>
      <c r="IAS365" s="221"/>
      <c r="IAT365" s="216"/>
      <c r="IAU365" s="221"/>
      <c r="IAV365" s="216"/>
      <c r="IAW365" s="221"/>
      <c r="IAX365" s="216"/>
      <c r="IAY365" s="221"/>
      <c r="IAZ365" s="216"/>
      <c r="IBA365" s="221"/>
      <c r="IBB365" s="216"/>
      <c r="IBC365" s="221"/>
      <c r="IBD365" s="216"/>
      <c r="IBE365" s="221"/>
      <c r="IBF365" s="216"/>
      <c r="IBG365" s="221"/>
      <c r="IBH365" s="216"/>
      <c r="IBI365" s="221"/>
      <c r="IBJ365" s="216"/>
      <c r="IBK365" s="221"/>
      <c r="IBL365" s="216"/>
      <c r="IBM365" s="221"/>
      <c r="IBN365" s="216"/>
      <c r="IBO365" s="221"/>
      <c r="IBP365" s="216"/>
      <c r="IBQ365" s="221"/>
      <c r="IBR365" s="216"/>
      <c r="IBS365" s="221"/>
      <c r="IBT365" s="216"/>
      <c r="IBU365" s="221"/>
      <c r="IBV365" s="216"/>
      <c r="IBW365" s="221"/>
      <c r="IBX365" s="216"/>
      <c r="IBY365" s="221"/>
      <c r="IBZ365" s="216"/>
      <c r="ICA365" s="221"/>
      <c r="ICB365" s="216"/>
      <c r="ICC365" s="221"/>
      <c r="ICD365" s="216"/>
      <c r="ICE365" s="221"/>
      <c r="ICF365" s="216"/>
      <c r="ICG365" s="221"/>
      <c r="ICH365" s="216"/>
      <c r="ICI365" s="221"/>
      <c r="ICJ365" s="216"/>
      <c r="ICK365" s="221"/>
      <c r="ICL365" s="216"/>
      <c r="ICM365" s="221"/>
      <c r="ICN365" s="216"/>
      <c r="ICO365" s="221"/>
      <c r="ICP365" s="216"/>
      <c r="ICQ365" s="221"/>
      <c r="ICR365" s="216"/>
      <c r="ICS365" s="221"/>
      <c r="ICT365" s="216"/>
      <c r="ICU365" s="221"/>
      <c r="ICV365" s="216"/>
      <c r="ICW365" s="221"/>
      <c r="ICX365" s="216"/>
      <c r="ICY365" s="221"/>
      <c r="ICZ365" s="216"/>
      <c r="IDA365" s="221"/>
      <c r="IDB365" s="216"/>
      <c r="IDC365" s="221"/>
      <c r="IDD365" s="216"/>
      <c r="IDE365" s="221"/>
      <c r="IDF365" s="216"/>
      <c r="IDG365" s="221"/>
      <c r="IDH365" s="216"/>
      <c r="IDI365" s="221"/>
      <c r="IDJ365" s="216"/>
      <c r="IDK365" s="221"/>
      <c r="IDL365" s="216"/>
      <c r="IDM365" s="221"/>
      <c r="IDN365" s="216"/>
      <c r="IDO365" s="221"/>
      <c r="IDP365" s="216"/>
      <c r="IDQ365" s="221"/>
      <c r="IDR365" s="216"/>
      <c r="IDS365" s="221"/>
      <c r="IDT365" s="216"/>
      <c r="IDU365" s="221"/>
      <c r="IDV365" s="216"/>
      <c r="IDW365" s="221"/>
      <c r="IDX365" s="216"/>
      <c r="IDY365" s="221"/>
      <c r="IDZ365" s="216"/>
      <c r="IEA365" s="221"/>
      <c r="IEB365" s="216"/>
      <c r="IEC365" s="221"/>
      <c r="IED365" s="216"/>
      <c r="IEE365" s="221"/>
      <c r="IEF365" s="216"/>
      <c r="IEG365" s="221"/>
      <c r="IEH365" s="216"/>
      <c r="IEI365" s="221"/>
      <c r="IEJ365" s="216"/>
      <c r="IEK365" s="221"/>
      <c r="IEL365" s="216"/>
      <c r="IEM365" s="221"/>
      <c r="IEN365" s="216"/>
      <c r="IEO365" s="221"/>
      <c r="IEP365" s="216"/>
      <c r="IEQ365" s="221"/>
      <c r="IER365" s="216"/>
      <c r="IES365" s="221"/>
      <c r="IET365" s="216"/>
      <c r="IEU365" s="221"/>
      <c r="IEV365" s="216"/>
      <c r="IEW365" s="221"/>
      <c r="IEX365" s="216"/>
      <c r="IEY365" s="221"/>
      <c r="IEZ365" s="216"/>
      <c r="IFA365" s="221"/>
      <c r="IFB365" s="216"/>
      <c r="IFC365" s="221"/>
      <c r="IFD365" s="216"/>
      <c r="IFE365" s="221"/>
      <c r="IFF365" s="216"/>
      <c r="IFG365" s="221"/>
      <c r="IFH365" s="216"/>
      <c r="IFI365" s="221"/>
      <c r="IFJ365" s="216"/>
      <c r="IFK365" s="221"/>
      <c r="IFL365" s="216"/>
      <c r="IFM365" s="221"/>
      <c r="IFN365" s="216"/>
      <c r="IFO365" s="221"/>
      <c r="IFP365" s="216"/>
      <c r="IFQ365" s="221"/>
      <c r="IFR365" s="216"/>
      <c r="IFS365" s="221"/>
      <c r="IFT365" s="216"/>
      <c r="IFU365" s="221"/>
      <c r="IFV365" s="216"/>
      <c r="IFW365" s="221"/>
      <c r="IFX365" s="216"/>
      <c r="IFY365" s="221"/>
      <c r="IFZ365" s="216"/>
      <c r="IGA365" s="221"/>
      <c r="IGB365" s="216"/>
      <c r="IGC365" s="221"/>
      <c r="IGD365" s="216"/>
      <c r="IGE365" s="221"/>
      <c r="IGF365" s="216"/>
      <c r="IGG365" s="221"/>
      <c r="IGH365" s="216"/>
      <c r="IGI365" s="221"/>
      <c r="IGJ365" s="216"/>
      <c r="IGK365" s="221"/>
      <c r="IGL365" s="216"/>
      <c r="IGM365" s="221"/>
      <c r="IGN365" s="216"/>
      <c r="IGO365" s="221"/>
      <c r="IGP365" s="216"/>
      <c r="IGQ365" s="221"/>
      <c r="IGR365" s="216"/>
      <c r="IGS365" s="221"/>
      <c r="IGT365" s="216"/>
      <c r="IGU365" s="221"/>
      <c r="IGV365" s="216"/>
      <c r="IGW365" s="221"/>
      <c r="IGX365" s="216"/>
      <c r="IGY365" s="221"/>
      <c r="IGZ365" s="216"/>
      <c r="IHA365" s="221"/>
      <c r="IHB365" s="216"/>
      <c r="IHC365" s="221"/>
      <c r="IHD365" s="216"/>
      <c r="IHE365" s="221"/>
      <c r="IHF365" s="216"/>
      <c r="IHG365" s="221"/>
      <c r="IHH365" s="216"/>
      <c r="IHI365" s="221"/>
      <c r="IHJ365" s="216"/>
      <c r="IHK365" s="221"/>
      <c r="IHL365" s="216"/>
      <c r="IHM365" s="221"/>
      <c r="IHN365" s="216"/>
      <c r="IHO365" s="221"/>
      <c r="IHP365" s="216"/>
      <c r="IHQ365" s="221"/>
      <c r="IHR365" s="216"/>
      <c r="IHS365" s="221"/>
      <c r="IHT365" s="216"/>
      <c r="IHU365" s="221"/>
      <c r="IHV365" s="216"/>
      <c r="IHW365" s="221"/>
      <c r="IHX365" s="216"/>
      <c r="IHY365" s="221"/>
      <c r="IHZ365" s="216"/>
      <c r="IIA365" s="221"/>
      <c r="IIB365" s="216"/>
      <c r="IIC365" s="221"/>
      <c r="IID365" s="216"/>
      <c r="IIE365" s="221"/>
      <c r="IIF365" s="216"/>
      <c r="IIG365" s="221"/>
      <c r="IIH365" s="216"/>
      <c r="III365" s="221"/>
      <c r="IIJ365" s="216"/>
      <c r="IIK365" s="221"/>
      <c r="IIL365" s="216"/>
      <c r="IIM365" s="221"/>
      <c r="IIN365" s="216"/>
      <c r="IIO365" s="221"/>
      <c r="IIP365" s="216"/>
      <c r="IIQ365" s="221"/>
      <c r="IIR365" s="216"/>
      <c r="IIS365" s="221"/>
      <c r="IIT365" s="216"/>
      <c r="IIU365" s="221"/>
      <c r="IIV365" s="216"/>
      <c r="IIW365" s="221"/>
      <c r="IIX365" s="216"/>
      <c r="IIY365" s="221"/>
      <c r="IIZ365" s="216"/>
      <c r="IJA365" s="221"/>
      <c r="IJB365" s="216"/>
      <c r="IJC365" s="221"/>
      <c r="IJD365" s="216"/>
      <c r="IJE365" s="221"/>
      <c r="IJF365" s="216"/>
      <c r="IJG365" s="221"/>
      <c r="IJH365" s="216"/>
      <c r="IJI365" s="221"/>
      <c r="IJJ365" s="216"/>
      <c r="IJK365" s="221"/>
      <c r="IJL365" s="216"/>
      <c r="IJM365" s="221"/>
      <c r="IJN365" s="216"/>
      <c r="IJO365" s="221"/>
      <c r="IJP365" s="216"/>
      <c r="IJQ365" s="221"/>
      <c r="IJR365" s="216"/>
      <c r="IJS365" s="221"/>
      <c r="IJT365" s="216"/>
      <c r="IJU365" s="221"/>
      <c r="IJV365" s="216"/>
      <c r="IJW365" s="221"/>
      <c r="IJX365" s="216"/>
      <c r="IJY365" s="221"/>
      <c r="IJZ365" s="216"/>
      <c r="IKA365" s="221"/>
      <c r="IKB365" s="216"/>
      <c r="IKC365" s="221"/>
      <c r="IKD365" s="216"/>
      <c r="IKE365" s="221"/>
      <c r="IKF365" s="216"/>
      <c r="IKG365" s="221"/>
      <c r="IKH365" s="216"/>
      <c r="IKI365" s="221"/>
      <c r="IKJ365" s="216"/>
      <c r="IKK365" s="221"/>
      <c r="IKL365" s="216"/>
      <c r="IKM365" s="221"/>
      <c r="IKN365" s="216"/>
      <c r="IKO365" s="221"/>
      <c r="IKP365" s="216"/>
      <c r="IKQ365" s="221"/>
      <c r="IKR365" s="216"/>
      <c r="IKS365" s="221"/>
      <c r="IKT365" s="216"/>
      <c r="IKU365" s="221"/>
      <c r="IKV365" s="216"/>
      <c r="IKW365" s="221"/>
      <c r="IKX365" s="216"/>
      <c r="IKY365" s="221"/>
      <c r="IKZ365" s="216"/>
      <c r="ILA365" s="221"/>
      <c r="ILB365" s="216"/>
      <c r="ILC365" s="221"/>
      <c r="ILD365" s="216"/>
      <c r="ILE365" s="221"/>
      <c r="ILF365" s="216"/>
      <c r="ILG365" s="221"/>
      <c r="ILH365" s="216"/>
      <c r="ILI365" s="221"/>
      <c r="ILJ365" s="216"/>
      <c r="ILK365" s="221"/>
      <c r="ILL365" s="216"/>
      <c r="ILM365" s="221"/>
      <c r="ILN365" s="216"/>
      <c r="ILO365" s="221"/>
      <c r="ILP365" s="216"/>
      <c r="ILQ365" s="221"/>
      <c r="ILR365" s="216"/>
      <c r="ILS365" s="221"/>
      <c r="ILT365" s="216"/>
      <c r="ILU365" s="221"/>
      <c r="ILV365" s="216"/>
      <c r="ILW365" s="221"/>
      <c r="ILX365" s="216"/>
      <c r="ILY365" s="221"/>
      <c r="ILZ365" s="216"/>
      <c r="IMA365" s="221"/>
      <c r="IMB365" s="216"/>
      <c r="IMC365" s="221"/>
      <c r="IMD365" s="216"/>
      <c r="IME365" s="221"/>
      <c r="IMF365" s="216"/>
      <c r="IMG365" s="221"/>
      <c r="IMH365" s="216"/>
      <c r="IMI365" s="221"/>
      <c r="IMJ365" s="216"/>
      <c r="IMK365" s="221"/>
      <c r="IML365" s="216"/>
      <c r="IMM365" s="221"/>
      <c r="IMN365" s="216"/>
      <c r="IMO365" s="221"/>
      <c r="IMP365" s="216"/>
      <c r="IMQ365" s="221"/>
      <c r="IMR365" s="216"/>
      <c r="IMS365" s="221"/>
      <c r="IMT365" s="216"/>
      <c r="IMU365" s="221"/>
      <c r="IMV365" s="216"/>
      <c r="IMW365" s="221"/>
      <c r="IMX365" s="216"/>
      <c r="IMY365" s="221"/>
      <c r="IMZ365" s="216"/>
      <c r="INA365" s="221"/>
      <c r="INB365" s="216"/>
      <c r="INC365" s="221"/>
      <c r="IND365" s="216"/>
      <c r="INE365" s="221"/>
      <c r="INF365" s="216"/>
      <c r="ING365" s="221"/>
      <c r="INH365" s="216"/>
      <c r="INI365" s="221"/>
      <c r="INJ365" s="216"/>
      <c r="INK365" s="221"/>
      <c r="INL365" s="216"/>
      <c r="INM365" s="221"/>
      <c r="INN365" s="216"/>
      <c r="INO365" s="221"/>
      <c r="INP365" s="216"/>
      <c r="INQ365" s="221"/>
      <c r="INR365" s="216"/>
      <c r="INS365" s="221"/>
      <c r="INT365" s="216"/>
      <c r="INU365" s="221"/>
      <c r="INV365" s="216"/>
      <c r="INW365" s="221"/>
      <c r="INX365" s="216"/>
      <c r="INY365" s="221"/>
      <c r="INZ365" s="216"/>
      <c r="IOA365" s="221"/>
      <c r="IOB365" s="216"/>
      <c r="IOC365" s="221"/>
      <c r="IOD365" s="216"/>
      <c r="IOE365" s="221"/>
      <c r="IOF365" s="216"/>
      <c r="IOG365" s="221"/>
      <c r="IOH365" s="216"/>
      <c r="IOI365" s="221"/>
      <c r="IOJ365" s="216"/>
      <c r="IOK365" s="221"/>
      <c r="IOL365" s="216"/>
      <c r="IOM365" s="221"/>
      <c r="ION365" s="216"/>
      <c r="IOO365" s="221"/>
      <c r="IOP365" s="216"/>
      <c r="IOQ365" s="221"/>
      <c r="IOR365" s="216"/>
      <c r="IOS365" s="221"/>
      <c r="IOT365" s="216"/>
      <c r="IOU365" s="221"/>
      <c r="IOV365" s="216"/>
      <c r="IOW365" s="221"/>
      <c r="IOX365" s="216"/>
      <c r="IOY365" s="221"/>
      <c r="IOZ365" s="216"/>
      <c r="IPA365" s="221"/>
      <c r="IPB365" s="216"/>
      <c r="IPC365" s="221"/>
      <c r="IPD365" s="216"/>
      <c r="IPE365" s="221"/>
      <c r="IPF365" s="216"/>
      <c r="IPG365" s="221"/>
      <c r="IPH365" s="216"/>
      <c r="IPI365" s="221"/>
      <c r="IPJ365" s="216"/>
      <c r="IPK365" s="221"/>
      <c r="IPL365" s="216"/>
      <c r="IPM365" s="221"/>
      <c r="IPN365" s="216"/>
      <c r="IPO365" s="221"/>
      <c r="IPP365" s="216"/>
      <c r="IPQ365" s="221"/>
      <c r="IPR365" s="216"/>
      <c r="IPS365" s="221"/>
      <c r="IPT365" s="216"/>
      <c r="IPU365" s="221"/>
      <c r="IPV365" s="216"/>
      <c r="IPW365" s="221"/>
      <c r="IPX365" s="216"/>
      <c r="IPY365" s="221"/>
      <c r="IPZ365" s="216"/>
      <c r="IQA365" s="221"/>
      <c r="IQB365" s="216"/>
      <c r="IQC365" s="221"/>
      <c r="IQD365" s="216"/>
      <c r="IQE365" s="221"/>
      <c r="IQF365" s="216"/>
      <c r="IQG365" s="221"/>
      <c r="IQH365" s="216"/>
      <c r="IQI365" s="221"/>
      <c r="IQJ365" s="216"/>
      <c r="IQK365" s="221"/>
      <c r="IQL365" s="216"/>
      <c r="IQM365" s="221"/>
      <c r="IQN365" s="216"/>
      <c r="IQO365" s="221"/>
      <c r="IQP365" s="216"/>
      <c r="IQQ365" s="221"/>
      <c r="IQR365" s="216"/>
      <c r="IQS365" s="221"/>
      <c r="IQT365" s="216"/>
      <c r="IQU365" s="221"/>
      <c r="IQV365" s="216"/>
      <c r="IQW365" s="221"/>
      <c r="IQX365" s="216"/>
      <c r="IQY365" s="221"/>
      <c r="IQZ365" s="216"/>
      <c r="IRA365" s="221"/>
      <c r="IRB365" s="216"/>
      <c r="IRC365" s="221"/>
      <c r="IRD365" s="216"/>
      <c r="IRE365" s="221"/>
      <c r="IRF365" s="216"/>
      <c r="IRG365" s="221"/>
      <c r="IRH365" s="216"/>
      <c r="IRI365" s="221"/>
      <c r="IRJ365" s="216"/>
      <c r="IRK365" s="221"/>
      <c r="IRL365" s="216"/>
      <c r="IRM365" s="221"/>
      <c r="IRN365" s="216"/>
      <c r="IRO365" s="221"/>
      <c r="IRP365" s="216"/>
      <c r="IRQ365" s="221"/>
      <c r="IRR365" s="216"/>
      <c r="IRS365" s="221"/>
      <c r="IRT365" s="216"/>
      <c r="IRU365" s="221"/>
      <c r="IRV365" s="216"/>
      <c r="IRW365" s="221"/>
      <c r="IRX365" s="216"/>
      <c r="IRY365" s="221"/>
      <c r="IRZ365" s="216"/>
      <c r="ISA365" s="221"/>
      <c r="ISB365" s="216"/>
      <c r="ISC365" s="221"/>
      <c r="ISD365" s="216"/>
      <c r="ISE365" s="221"/>
      <c r="ISF365" s="216"/>
      <c r="ISG365" s="221"/>
      <c r="ISH365" s="216"/>
      <c r="ISI365" s="221"/>
      <c r="ISJ365" s="216"/>
      <c r="ISK365" s="221"/>
      <c r="ISL365" s="216"/>
      <c r="ISM365" s="221"/>
      <c r="ISN365" s="216"/>
      <c r="ISO365" s="221"/>
      <c r="ISP365" s="216"/>
      <c r="ISQ365" s="221"/>
      <c r="ISR365" s="216"/>
      <c r="ISS365" s="221"/>
      <c r="IST365" s="216"/>
      <c r="ISU365" s="221"/>
      <c r="ISV365" s="216"/>
      <c r="ISW365" s="221"/>
      <c r="ISX365" s="216"/>
      <c r="ISY365" s="221"/>
      <c r="ISZ365" s="216"/>
      <c r="ITA365" s="221"/>
      <c r="ITB365" s="216"/>
      <c r="ITC365" s="221"/>
      <c r="ITD365" s="216"/>
      <c r="ITE365" s="221"/>
      <c r="ITF365" s="216"/>
      <c r="ITG365" s="221"/>
      <c r="ITH365" s="216"/>
      <c r="ITI365" s="221"/>
      <c r="ITJ365" s="216"/>
      <c r="ITK365" s="221"/>
      <c r="ITL365" s="216"/>
      <c r="ITM365" s="221"/>
      <c r="ITN365" s="216"/>
      <c r="ITO365" s="221"/>
      <c r="ITP365" s="216"/>
      <c r="ITQ365" s="221"/>
      <c r="ITR365" s="216"/>
      <c r="ITS365" s="221"/>
      <c r="ITT365" s="216"/>
      <c r="ITU365" s="221"/>
      <c r="ITV365" s="216"/>
      <c r="ITW365" s="221"/>
      <c r="ITX365" s="216"/>
      <c r="ITY365" s="221"/>
      <c r="ITZ365" s="216"/>
      <c r="IUA365" s="221"/>
      <c r="IUB365" s="216"/>
      <c r="IUC365" s="221"/>
      <c r="IUD365" s="216"/>
      <c r="IUE365" s="221"/>
      <c r="IUF365" s="216"/>
      <c r="IUG365" s="221"/>
      <c r="IUH365" s="216"/>
      <c r="IUI365" s="221"/>
      <c r="IUJ365" s="216"/>
      <c r="IUK365" s="221"/>
      <c r="IUL365" s="216"/>
      <c r="IUM365" s="221"/>
      <c r="IUN365" s="216"/>
      <c r="IUO365" s="221"/>
      <c r="IUP365" s="216"/>
      <c r="IUQ365" s="221"/>
      <c r="IUR365" s="216"/>
      <c r="IUS365" s="221"/>
      <c r="IUT365" s="216"/>
      <c r="IUU365" s="221"/>
      <c r="IUV365" s="216"/>
      <c r="IUW365" s="221"/>
      <c r="IUX365" s="216"/>
      <c r="IUY365" s="221"/>
      <c r="IUZ365" s="216"/>
      <c r="IVA365" s="221"/>
      <c r="IVB365" s="216"/>
      <c r="IVC365" s="221"/>
      <c r="IVD365" s="216"/>
      <c r="IVE365" s="221"/>
      <c r="IVF365" s="216"/>
      <c r="IVG365" s="221"/>
      <c r="IVH365" s="216"/>
      <c r="IVI365" s="221"/>
      <c r="IVJ365" s="216"/>
      <c r="IVK365" s="221"/>
      <c r="IVL365" s="216"/>
      <c r="IVM365" s="221"/>
      <c r="IVN365" s="216"/>
      <c r="IVO365" s="221"/>
      <c r="IVP365" s="216"/>
      <c r="IVQ365" s="221"/>
      <c r="IVR365" s="216"/>
      <c r="IVS365" s="221"/>
      <c r="IVT365" s="216"/>
      <c r="IVU365" s="221"/>
      <c r="IVV365" s="216"/>
      <c r="IVW365" s="221"/>
      <c r="IVX365" s="216"/>
      <c r="IVY365" s="221"/>
      <c r="IVZ365" s="216"/>
      <c r="IWA365" s="221"/>
      <c r="IWB365" s="216"/>
      <c r="IWC365" s="221"/>
      <c r="IWD365" s="216"/>
      <c r="IWE365" s="221"/>
      <c r="IWF365" s="216"/>
      <c r="IWG365" s="221"/>
      <c r="IWH365" s="216"/>
      <c r="IWI365" s="221"/>
      <c r="IWJ365" s="216"/>
      <c r="IWK365" s="221"/>
      <c r="IWL365" s="216"/>
      <c r="IWM365" s="221"/>
      <c r="IWN365" s="216"/>
      <c r="IWO365" s="221"/>
      <c r="IWP365" s="216"/>
      <c r="IWQ365" s="221"/>
      <c r="IWR365" s="216"/>
      <c r="IWS365" s="221"/>
      <c r="IWT365" s="216"/>
      <c r="IWU365" s="221"/>
      <c r="IWV365" s="216"/>
      <c r="IWW365" s="221"/>
      <c r="IWX365" s="216"/>
      <c r="IWY365" s="221"/>
      <c r="IWZ365" s="216"/>
      <c r="IXA365" s="221"/>
      <c r="IXB365" s="216"/>
      <c r="IXC365" s="221"/>
      <c r="IXD365" s="216"/>
      <c r="IXE365" s="221"/>
      <c r="IXF365" s="216"/>
      <c r="IXG365" s="221"/>
      <c r="IXH365" s="216"/>
      <c r="IXI365" s="221"/>
      <c r="IXJ365" s="216"/>
      <c r="IXK365" s="221"/>
      <c r="IXL365" s="216"/>
      <c r="IXM365" s="221"/>
      <c r="IXN365" s="216"/>
      <c r="IXO365" s="221"/>
      <c r="IXP365" s="216"/>
      <c r="IXQ365" s="221"/>
      <c r="IXR365" s="216"/>
      <c r="IXS365" s="221"/>
      <c r="IXT365" s="216"/>
      <c r="IXU365" s="221"/>
      <c r="IXV365" s="216"/>
      <c r="IXW365" s="221"/>
      <c r="IXX365" s="216"/>
      <c r="IXY365" s="221"/>
      <c r="IXZ365" s="216"/>
      <c r="IYA365" s="221"/>
      <c r="IYB365" s="216"/>
      <c r="IYC365" s="221"/>
      <c r="IYD365" s="216"/>
      <c r="IYE365" s="221"/>
      <c r="IYF365" s="216"/>
      <c r="IYG365" s="221"/>
      <c r="IYH365" s="216"/>
      <c r="IYI365" s="221"/>
      <c r="IYJ365" s="216"/>
      <c r="IYK365" s="221"/>
      <c r="IYL365" s="216"/>
      <c r="IYM365" s="221"/>
      <c r="IYN365" s="216"/>
      <c r="IYO365" s="221"/>
      <c r="IYP365" s="216"/>
      <c r="IYQ365" s="221"/>
      <c r="IYR365" s="216"/>
      <c r="IYS365" s="221"/>
      <c r="IYT365" s="216"/>
      <c r="IYU365" s="221"/>
      <c r="IYV365" s="216"/>
      <c r="IYW365" s="221"/>
      <c r="IYX365" s="216"/>
      <c r="IYY365" s="221"/>
      <c r="IYZ365" s="216"/>
      <c r="IZA365" s="221"/>
      <c r="IZB365" s="216"/>
      <c r="IZC365" s="221"/>
      <c r="IZD365" s="216"/>
      <c r="IZE365" s="221"/>
      <c r="IZF365" s="216"/>
      <c r="IZG365" s="221"/>
      <c r="IZH365" s="216"/>
      <c r="IZI365" s="221"/>
      <c r="IZJ365" s="216"/>
      <c r="IZK365" s="221"/>
      <c r="IZL365" s="216"/>
      <c r="IZM365" s="221"/>
      <c r="IZN365" s="216"/>
      <c r="IZO365" s="221"/>
      <c r="IZP365" s="216"/>
      <c r="IZQ365" s="221"/>
      <c r="IZR365" s="216"/>
      <c r="IZS365" s="221"/>
      <c r="IZT365" s="216"/>
      <c r="IZU365" s="221"/>
      <c r="IZV365" s="216"/>
      <c r="IZW365" s="221"/>
      <c r="IZX365" s="216"/>
      <c r="IZY365" s="221"/>
      <c r="IZZ365" s="216"/>
      <c r="JAA365" s="221"/>
      <c r="JAB365" s="216"/>
      <c r="JAC365" s="221"/>
      <c r="JAD365" s="216"/>
      <c r="JAE365" s="221"/>
      <c r="JAF365" s="216"/>
      <c r="JAG365" s="221"/>
      <c r="JAH365" s="216"/>
      <c r="JAI365" s="221"/>
      <c r="JAJ365" s="216"/>
      <c r="JAK365" s="221"/>
      <c r="JAL365" s="216"/>
      <c r="JAM365" s="221"/>
      <c r="JAN365" s="216"/>
      <c r="JAO365" s="221"/>
      <c r="JAP365" s="216"/>
      <c r="JAQ365" s="221"/>
      <c r="JAR365" s="216"/>
      <c r="JAS365" s="221"/>
      <c r="JAT365" s="216"/>
      <c r="JAU365" s="221"/>
      <c r="JAV365" s="216"/>
      <c r="JAW365" s="221"/>
      <c r="JAX365" s="216"/>
      <c r="JAY365" s="221"/>
      <c r="JAZ365" s="216"/>
      <c r="JBA365" s="221"/>
      <c r="JBB365" s="216"/>
      <c r="JBC365" s="221"/>
      <c r="JBD365" s="216"/>
      <c r="JBE365" s="221"/>
      <c r="JBF365" s="216"/>
      <c r="JBG365" s="221"/>
      <c r="JBH365" s="216"/>
      <c r="JBI365" s="221"/>
      <c r="JBJ365" s="216"/>
      <c r="JBK365" s="221"/>
      <c r="JBL365" s="216"/>
      <c r="JBM365" s="221"/>
      <c r="JBN365" s="216"/>
      <c r="JBO365" s="221"/>
      <c r="JBP365" s="216"/>
      <c r="JBQ365" s="221"/>
      <c r="JBR365" s="216"/>
      <c r="JBS365" s="221"/>
      <c r="JBT365" s="216"/>
      <c r="JBU365" s="221"/>
      <c r="JBV365" s="216"/>
      <c r="JBW365" s="221"/>
      <c r="JBX365" s="216"/>
      <c r="JBY365" s="221"/>
      <c r="JBZ365" s="216"/>
      <c r="JCA365" s="221"/>
      <c r="JCB365" s="216"/>
      <c r="JCC365" s="221"/>
      <c r="JCD365" s="216"/>
      <c r="JCE365" s="221"/>
      <c r="JCF365" s="216"/>
      <c r="JCG365" s="221"/>
      <c r="JCH365" s="216"/>
      <c r="JCI365" s="221"/>
      <c r="JCJ365" s="216"/>
      <c r="JCK365" s="221"/>
      <c r="JCL365" s="216"/>
      <c r="JCM365" s="221"/>
      <c r="JCN365" s="216"/>
      <c r="JCO365" s="221"/>
      <c r="JCP365" s="216"/>
      <c r="JCQ365" s="221"/>
      <c r="JCR365" s="216"/>
      <c r="JCS365" s="221"/>
      <c r="JCT365" s="216"/>
      <c r="JCU365" s="221"/>
      <c r="JCV365" s="216"/>
      <c r="JCW365" s="221"/>
      <c r="JCX365" s="216"/>
      <c r="JCY365" s="221"/>
      <c r="JCZ365" s="216"/>
      <c r="JDA365" s="221"/>
      <c r="JDB365" s="216"/>
      <c r="JDC365" s="221"/>
      <c r="JDD365" s="216"/>
      <c r="JDE365" s="221"/>
      <c r="JDF365" s="216"/>
      <c r="JDG365" s="221"/>
      <c r="JDH365" s="216"/>
      <c r="JDI365" s="221"/>
      <c r="JDJ365" s="216"/>
      <c r="JDK365" s="221"/>
      <c r="JDL365" s="216"/>
      <c r="JDM365" s="221"/>
      <c r="JDN365" s="216"/>
      <c r="JDO365" s="221"/>
      <c r="JDP365" s="216"/>
      <c r="JDQ365" s="221"/>
      <c r="JDR365" s="216"/>
      <c r="JDS365" s="221"/>
      <c r="JDT365" s="216"/>
      <c r="JDU365" s="221"/>
      <c r="JDV365" s="216"/>
      <c r="JDW365" s="221"/>
      <c r="JDX365" s="216"/>
      <c r="JDY365" s="221"/>
      <c r="JDZ365" s="216"/>
      <c r="JEA365" s="221"/>
      <c r="JEB365" s="216"/>
      <c r="JEC365" s="221"/>
      <c r="JED365" s="216"/>
      <c r="JEE365" s="221"/>
      <c r="JEF365" s="216"/>
      <c r="JEG365" s="221"/>
      <c r="JEH365" s="216"/>
      <c r="JEI365" s="221"/>
      <c r="JEJ365" s="216"/>
      <c r="JEK365" s="221"/>
      <c r="JEL365" s="216"/>
      <c r="JEM365" s="221"/>
      <c r="JEN365" s="216"/>
      <c r="JEO365" s="221"/>
      <c r="JEP365" s="216"/>
      <c r="JEQ365" s="221"/>
      <c r="JER365" s="216"/>
      <c r="JES365" s="221"/>
      <c r="JET365" s="216"/>
      <c r="JEU365" s="221"/>
      <c r="JEV365" s="216"/>
      <c r="JEW365" s="221"/>
      <c r="JEX365" s="216"/>
      <c r="JEY365" s="221"/>
      <c r="JEZ365" s="216"/>
      <c r="JFA365" s="221"/>
      <c r="JFB365" s="216"/>
      <c r="JFC365" s="221"/>
      <c r="JFD365" s="216"/>
      <c r="JFE365" s="221"/>
      <c r="JFF365" s="216"/>
      <c r="JFG365" s="221"/>
      <c r="JFH365" s="216"/>
      <c r="JFI365" s="221"/>
      <c r="JFJ365" s="216"/>
      <c r="JFK365" s="221"/>
      <c r="JFL365" s="216"/>
      <c r="JFM365" s="221"/>
      <c r="JFN365" s="216"/>
      <c r="JFO365" s="221"/>
      <c r="JFP365" s="216"/>
      <c r="JFQ365" s="221"/>
      <c r="JFR365" s="216"/>
      <c r="JFS365" s="221"/>
      <c r="JFT365" s="216"/>
      <c r="JFU365" s="221"/>
      <c r="JFV365" s="216"/>
      <c r="JFW365" s="221"/>
      <c r="JFX365" s="216"/>
      <c r="JFY365" s="221"/>
      <c r="JFZ365" s="216"/>
      <c r="JGA365" s="221"/>
      <c r="JGB365" s="216"/>
      <c r="JGC365" s="221"/>
      <c r="JGD365" s="216"/>
      <c r="JGE365" s="221"/>
      <c r="JGF365" s="216"/>
      <c r="JGG365" s="221"/>
      <c r="JGH365" s="216"/>
      <c r="JGI365" s="221"/>
      <c r="JGJ365" s="216"/>
      <c r="JGK365" s="221"/>
      <c r="JGL365" s="216"/>
      <c r="JGM365" s="221"/>
      <c r="JGN365" s="216"/>
      <c r="JGO365" s="221"/>
      <c r="JGP365" s="216"/>
      <c r="JGQ365" s="221"/>
      <c r="JGR365" s="216"/>
      <c r="JGS365" s="221"/>
      <c r="JGT365" s="216"/>
      <c r="JGU365" s="221"/>
      <c r="JGV365" s="216"/>
      <c r="JGW365" s="221"/>
      <c r="JGX365" s="216"/>
      <c r="JGY365" s="221"/>
      <c r="JGZ365" s="216"/>
      <c r="JHA365" s="221"/>
      <c r="JHB365" s="216"/>
      <c r="JHC365" s="221"/>
      <c r="JHD365" s="216"/>
      <c r="JHE365" s="221"/>
      <c r="JHF365" s="216"/>
      <c r="JHG365" s="221"/>
      <c r="JHH365" s="216"/>
      <c r="JHI365" s="221"/>
      <c r="JHJ365" s="216"/>
      <c r="JHK365" s="221"/>
      <c r="JHL365" s="216"/>
      <c r="JHM365" s="221"/>
      <c r="JHN365" s="216"/>
      <c r="JHO365" s="221"/>
      <c r="JHP365" s="216"/>
      <c r="JHQ365" s="221"/>
      <c r="JHR365" s="216"/>
      <c r="JHS365" s="221"/>
      <c r="JHT365" s="216"/>
      <c r="JHU365" s="221"/>
      <c r="JHV365" s="216"/>
      <c r="JHW365" s="221"/>
      <c r="JHX365" s="216"/>
      <c r="JHY365" s="221"/>
      <c r="JHZ365" s="216"/>
      <c r="JIA365" s="221"/>
      <c r="JIB365" s="216"/>
      <c r="JIC365" s="221"/>
      <c r="JID365" s="216"/>
      <c r="JIE365" s="221"/>
      <c r="JIF365" s="216"/>
      <c r="JIG365" s="221"/>
      <c r="JIH365" s="216"/>
      <c r="JII365" s="221"/>
      <c r="JIJ365" s="216"/>
      <c r="JIK365" s="221"/>
      <c r="JIL365" s="216"/>
      <c r="JIM365" s="221"/>
      <c r="JIN365" s="216"/>
      <c r="JIO365" s="221"/>
      <c r="JIP365" s="216"/>
      <c r="JIQ365" s="221"/>
      <c r="JIR365" s="216"/>
      <c r="JIS365" s="221"/>
      <c r="JIT365" s="216"/>
      <c r="JIU365" s="221"/>
      <c r="JIV365" s="216"/>
      <c r="JIW365" s="221"/>
      <c r="JIX365" s="216"/>
      <c r="JIY365" s="221"/>
      <c r="JIZ365" s="216"/>
      <c r="JJA365" s="221"/>
      <c r="JJB365" s="216"/>
      <c r="JJC365" s="221"/>
      <c r="JJD365" s="216"/>
      <c r="JJE365" s="221"/>
      <c r="JJF365" s="216"/>
      <c r="JJG365" s="221"/>
      <c r="JJH365" s="216"/>
      <c r="JJI365" s="221"/>
      <c r="JJJ365" s="216"/>
      <c r="JJK365" s="221"/>
      <c r="JJL365" s="216"/>
      <c r="JJM365" s="221"/>
      <c r="JJN365" s="216"/>
      <c r="JJO365" s="221"/>
      <c r="JJP365" s="216"/>
      <c r="JJQ365" s="221"/>
      <c r="JJR365" s="216"/>
      <c r="JJS365" s="221"/>
      <c r="JJT365" s="216"/>
      <c r="JJU365" s="221"/>
      <c r="JJV365" s="216"/>
      <c r="JJW365" s="221"/>
      <c r="JJX365" s="216"/>
      <c r="JJY365" s="221"/>
      <c r="JJZ365" s="216"/>
      <c r="JKA365" s="221"/>
      <c r="JKB365" s="216"/>
      <c r="JKC365" s="221"/>
      <c r="JKD365" s="216"/>
      <c r="JKE365" s="221"/>
      <c r="JKF365" s="216"/>
      <c r="JKG365" s="221"/>
      <c r="JKH365" s="216"/>
      <c r="JKI365" s="221"/>
      <c r="JKJ365" s="216"/>
      <c r="JKK365" s="221"/>
      <c r="JKL365" s="216"/>
      <c r="JKM365" s="221"/>
      <c r="JKN365" s="216"/>
      <c r="JKO365" s="221"/>
      <c r="JKP365" s="216"/>
      <c r="JKQ365" s="221"/>
      <c r="JKR365" s="216"/>
      <c r="JKS365" s="221"/>
      <c r="JKT365" s="216"/>
      <c r="JKU365" s="221"/>
      <c r="JKV365" s="216"/>
      <c r="JKW365" s="221"/>
      <c r="JKX365" s="216"/>
      <c r="JKY365" s="221"/>
      <c r="JKZ365" s="216"/>
      <c r="JLA365" s="221"/>
      <c r="JLB365" s="216"/>
      <c r="JLC365" s="221"/>
      <c r="JLD365" s="216"/>
      <c r="JLE365" s="221"/>
      <c r="JLF365" s="216"/>
      <c r="JLG365" s="221"/>
      <c r="JLH365" s="216"/>
      <c r="JLI365" s="221"/>
      <c r="JLJ365" s="216"/>
      <c r="JLK365" s="221"/>
      <c r="JLL365" s="216"/>
      <c r="JLM365" s="221"/>
      <c r="JLN365" s="216"/>
      <c r="JLO365" s="221"/>
      <c r="JLP365" s="216"/>
      <c r="JLQ365" s="221"/>
      <c r="JLR365" s="216"/>
      <c r="JLS365" s="221"/>
      <c r="JLT365" s="216"/>
      <c r="JLU365" s="221"/>
      <c r="JLV365" s="216"/>
      <c r="JLW365" s="221"/>
      <c r="JLX365" s="216"/>
      <c r="JLY365" s="221"/>
      <c r="JLZ365" s="216"/>
      <c r="JMA365" s="221"/>
      <c r="JMB365" s="216"/>
      <c r="JMC365" s="221"/>
      <c r="JMD365" s="216"/>
      <c r="JME365" s="221"/>
      <c r="JMF365" s="216"/>
      <c r="JMG365" s="221"/>
      <c r="JMH365" s="216"/>
      <c r="JMI365" s="221"/>
      <c r="JMJ365" s="216"/>
      <c r="JMK365" s="221"/>
      <c r="JML365" s="216"/>
      <c r="JMM365" s="221"/>
      <c r="JMN365" s="216"/>
      <c r="JMO365" s="221"/>
      <c r="JMP365" s="216"/>
      <c r="JMQ365" s="221"/>
      <c r="JMR365" s="216"/>
      <c r="JMS365" s="221"/>
      <c r="JMT365" s="216"/>
      <c r="JMU365" s="221"/>
      <c r="JMV365" s="216"/>
      <c r="JMW365" s="221"/>
      <c r="JMX365" s="216"/>
      <c r="JMY365" s="221"/>
      <c r="JMZ365" s="216"/>
      <c r="JNA365" s="221"/>
      <c r="JNB365" s="216"/>
      <c r="JNC365" s="221"/>
      <c r="JND365" s="216"/>
      <c r="JNE365" s="221"/>
      <c r="JNF365" s="216"/>
      <c r="JNG365" s="221"/>
      <c r="JNH365" s="216"/>
      <c r="JNI365" s="221"/>
      <c r="JNJ365" s="216"/>
      <c r="JNK365" s="221"/>
      <c r="JNL365" s="216"/>
      <c r="JNM365" s="221"/>
      <c r="JNN365" s="216"/>
      <c r="JNO365" s="221"/>
      <c r="JNP365" s="216"/>
      <c r="JNQ365" s="221"/>
      <c r="JNR365" s="216"/>
      <c r="JNS365" s="221"/>
      <c r="JNT365" s="216"/>
      <c r="JNU365" s="221"/>
      <c r="JNV365" s="216"/>
      <c r="JNW365" s="221"/>
      <c r="JNX365" s="216"/>
      <c r="JNY365" s="221"/>
      <c r="JNZ365" s="216"/>
      <c r="JOA365" s="221"/>
      <c r="JOB365" s="216"/>
      <c r="JOC365" s="221"/>
      <c r="JOD365" s="216"/>
      <c r="JOE365" s="221"/>
      <c r="JOF365" s="216"/>
      <c r="JOG365" s="221"/>
      <c r="JOH365" s="216"/>
      <c r="JOI365" s="221"/>
      <c r="JOJ365" s="216"/>
      <c r="JOK365" s="221"/>
      <c r="JOL365" s="216"/>
      <c r="JOM365" s="221"/>
      <c r="JON365" s="216"/>
      <c r="JOO365" s="221"/>
      <c r="JOP365" s="216"/>
      <c r="JOQ365" s="221"/>
      <c r="JOR365" s="216"/>
      <c r="JOS365" s="221"/>
      <c r="JOT365" s="216"/>
      <c r="JOU365" s="221"/>
      <c r="JOV365" s="216"/>
      <c r="JOW365" s="221"/>
      <c r="JOX365" s="216"/>
      <c r="JOY365" s="221"/>
      <c r="JOZ365" s="216"/>
      <c r="JPA365" s="221"/>
      <c r="JPB365" s="216"/>
      <c r="JPC365" s="221"/>
      <c r="JPD365" s="216"/>
      <c r="JPE365" s="221"/>
      <c r="JPF365" s="216"/>
      <c r="JPG365" s="221"/>
      <c r="JPH365" s="216"/>
      <c r="JPI365" s="221"/>
      <c r="JPJ365" s="216"/>
      <c r="JPK365" s="221"/>
      <c r="JPL365" s="216"/>
      <c r="JPM365" s="221"/>
      <c r="JPN365" s="216"/>
      <c r="JPO365" s="221"/>
      <c r="JPP365" s="216"/>
      <c r="JPQ365" s="221"/>
      <c r="JPR365" s="216"/>
      <c r="JPS365" s="221"/>
      <c r="JPT365" s="216"/>
      <c r="JPU365" s="221"/>
      <c r="JPV365" s="216"/>
      <c r="JPW365" s="221"/>
      <c r="JPX365" s="216"/>
      <c r="JPY365" s="221"/>
      <c r="JPZ365" s="216"/>
      <c r="JQA365" s="221"/>
      <c r="JQB365" s="216"/>
      <c r="JQC365" s="221"/>
      <c r="JQD365" s="216"/>
      <c r="JQE365" s="221"/>
      <c r="JQF365" s="216"/>
      <c r="JQG365" s="221"/>
      <c r="JQH365" s="216"/>
      <c r="JQI365" s="221"/>
      <c r="JQJ365" s="216"/>
      <c r="JQK365" s="221"/>
      <c r="JQL365" s="216"/>
      <c r="JQM365" s="221"/>
      <c r="JQN365" s="216"/>
      <c r="JQO365" s="221"/>
      <c r="JQP365" s="216"/>
      <c r="JQQ365" s="221"/>
      <c r="JQR365" s="216"/>
      <c r="JQS365" s="221"/>
      <c r="JQT365" s="216"/>
      <c r="JQU365" s="221"/>
      <c r="JQV365" s="216"/>
      <c r="JQW365" s="221"/>
      <c r="JQX365" s="216"/>
      <c r="JQY365" s="221"/>
      <c r="JQZ365" s="216"/>
      <c r="JRA365" s="221"/>
      <c r="JRB365" s="216"/>
      <c r="JRC365" s="221"/>
      <c r="JRD365" s="216"/>
      <c r="JRE365" s="221"/>
      <c r="JRF365" s="216"/>
      <c r="JRG365" s="221"/>
      <c r="JRH365" s="216"/>
      <c r="JRI365" s="221"/>
      <c r="JRJ365" s="216"/>
      <c r="JRK365" s="221"/>
      <c r="JRL365" s="216"/>
      <c r="JRM365" s="221"/>
      <c r="JRN365" s="216"/>
      <c r="JRO365" s="221"/>
      <c r="JRP365" s="216"/>
      <c r="JRQ365" s="221"/>
      <c r="JRR365" s="216"/>
      <c r="JRS365" s="221"/>
      <c r="JRT365" s="216"/>
      <c r="JRU365" s="221"/>
      <c r="JRV365" s="216"/>
      <c r="JRW365" s="221"/>
      <c r="JRX365" s="216"/>
      <c r="JRY365" s="221"/>
      <c r="JRZ365" s="216"/>
      <c r="JSA365" s="221"/>
      <c r="JSB365" s="216"/>
      <c r="JSC365" s="221"/>
      <c r="JSD365" s="216"/>
      <c r="JSE365" s="221"/>
      <c r="JSF365" s="216"/>
      <c r="JSG365" s="221"/>
      <c r="JSH365" s="216"/>
      <c r="JSI365" s="221"/>
      <c r="JSJ365" s="216"/>
      <c r="JSK365" s="221"/>
      <c r="JSL365" s="216"/>
      <c r="JSM365" s="221"/>
      <c r="JSN365" s="216"/>
      <c r="JSO365" s="221"/>
      <c r="JSP365" s="216"/>
      <c r="JSQ365" s="221"/>
      <c r="JSR365" s="216"/>
      <c r="JSS365" s="221"/>
      <c r="JST365" s="216"/>
      <c r="JSU365" s="221"/>
      <c r="JSV365" s="216"/>
      <c r="JSW365" s="221"/>
      <c r="JSX365" s="216"/>
      <c r="JSY365" s="221"/>
      <c r="JSZ365" s="216"/>
      <c r="JTA365" s="221"/>
      <c r="JTB365" s="216"/>
      <c r="JTC365" s="221"/>
      <c r="JTD365" s="216"/>
      <c r="JTE365" s="221"/>
      <c r="JTF365" s="216"/>
      <c r="JTG365" s="221"/>
      <c r="JTH365" s="216"/>
      <c r="JTI365" s="221"/>
      <c r="JTJ365" s="216"/>
      <c r="JTK365" s="221"/>
      <c r="JTL365" s="216"/>
      <c r="JTM365" s="221"/>
      <c r="JTN365" s="216"/>
      <c r="JTO365" s="221"/>
      <c r="JTP365" s="216"/>
      <c r="JTQ365" s="221"/>
      <c r="JTR365" s="216"/>
      <c r="JTS365" s="221"/>
      <c r="JTT365" s="216"/>
      <c r="JTU365" s="221"/>
      <c r="JTV365" s="216"/>
      <c r="JTW365" s="221"/>
      <c r="JTX365" s="216"/>
      <c r="JTY365" s="221"/>
      <c r="JTZ365" s="216"/>
      <c r="JUA365" s="221"/>
      <c r="JUB365" s="216"/>
      <c r="JUC365" s="221"/>
      <c r="JUD365" s="216"/>
      <c r="JUE365" s="221"/>
      <c r="JUF365" s="216"/>
      <c r="JUG365" s="221"/>
      <c r="JUH365" s="216"/>
      <c r="JUI365" s="221"/>
      <c r="JUJ365" s="216"/>
      <c r="JUK365" s="221"/>
      <c r="JUL365" s="216"/>
      <c r="JUM365" s="221"/>
      <c r="JUN365" s="216"/>
      <c r="JUO365" s="221"/>
      <c r="JUP365" s="216"/>
      <c r="JUQ365" s="221"/>
      <c r="JUR365" s="216"/>
      <c r="JUS365" s="221"/>
      <c r="JUT365" s="216"/>
      <c r="JUU365" s="221"/>
      <c r="JUV365" s="216"/>
      <c r="JUW365" s="221"/>
      <c r="JUX365" s="216"/>
      <c r="JUY365" s="221"/>
      <c r="JUZ365" s="216"/>
      <c r="JVA365" s="221"/>
      <c r="JVB365" s="216"/>
      <c r="JVC365" s="221"/>
      <c r="JVD365" s="216"/>
      <c r="JVE365" s="221"/>
      <c r="JVF365" s="216"/>
      <c r="JVG365" s="221"/>
      <c r="JVH365" s="216"/>
      <c r="JVI365" s="221"/>
      <c r="JVJ365" s="216"/>
      <c r="JVK365" s="221"/>
      <c r="JVL365" s="216"/>
      <c r="JVM365" s="221"/>
      <c r="JVN365" s="216"/>
      <c r="JVO365" s="221"/>
      <c r="JVP365" s="216"/>
      <c r="JVQ365" s="221"/>
      <c r="JVR365" s="216"/>
      <c r="JVS365" s="221"/>
      <c r="JVT365" s="216"/>
      <c r="JVU365" s="221"/>
      <c r="JVV365" s="216"/>
      <c r="JVW365" s="221"/>
      <c r="JVX365" s="216"/>
      <c r="JVY365" s="221"/>
      <c r="JVZ365" s="216"/>
      <c r="JWA365" s="221"/>
      <c r="JWB365" s="216"/>
      <c r="JWC365" s="221"/>
      <c r="JWD365" s="216"/>
      <c r="JWE365" s="221"/>
      <c r="JWF365" s="216"/>
      <c r="JWG365" s="221"/>
      <c r="JWH365" s="216"/>
      <c r="JWI365" s="221"/>
      <c r="JWJ365" s="216"/>
      <c r="JWK365" s="221"/>
      <c r="JWL365" s="216"/>
      <c r="JWM365" s="221"/>
      <c r="JWN365" s="216"/>
      <c r="JWO365" s="221"/>
      <c r="JWP365" s="216"/>
      <c r="JWQ365" s="221"/>
      <c r="JWR365" s="216"/>
      <c r="JWS365" s="221"/>
      <c r="JWT365" s="216"/>
      <c r="JWU365" s="221"/>
      <c r="JWV365" s="216"/>
      <c r="JWW365" s="221"/>
      <c r="JWX365" s="216"/>
      <c r="JWY365" s="221"/>
      <c r="JWZ365" s="216"/>
      <c r="JXA365" s="221"/>
      <c r="JXB365" s="216"/>
      <c r="JXC365" s="221"/>
      <c r="JXD365" s="216"/>
      <c r="JXE365" s="221"/>
      <c r="JXF365" s="216"/>
      <c r="JXG365" s="221"/>
      <c r="JXH365" s="216"/>
      <c r="JXI365" s="221"/>
      <c r="JXJ365" s="216"/>
      <c r="JXK365" s="221"/>
      <c r="JXL365" s="216"/>
      <c r="JXM365" s="221"/>
      <c r="JXN365" s="216"/>
      <c r="JXO365" s="221"/>
      <c r="JXP365" s="216"/>
      <c r="JXQ365" s="221"/>
      <c r="JXR365" s="216"/>
      <c r="JXS365" s="221"/>
      <c r="JXT365" s="216"/>
      <c r="JXU365" s="221"/>
      <c r="JXV365" s="216"/>
      <c r="JXW365" s="221"/>
      <c r="JXX365" s="216"/>
      <c r="JXY365" s="221"/>
      <c r="JXZ365" s="216"/>
      <c r="JYA365" s="221"/>
      <c r="JYB365" s="216"/>
      <c r="JYC365" s="221"/>
      <c r="JYD365" s="216"/>
      <c r="JYE365" s="221"/>
      <c r="JYF365" s="216"/>
      <c r="JYG365" s="221"/>
      <c r="JYH365" s="216"/>
      <c r="JYI365" s="221"/>
      <c r="JYJ365" s="216"/>
      <c r="JYK365" s="221"/>
      <c r="JYL365" s="216"/>
      <c r="JYM365" s="221"/>
      <c r="JYN365" s="216"/>
      <c r="JYO365" s="221"/>
      <c r="JYP365" s="216"/>
      <c r="JYQ365" s="221"/>
      <c r="JYR365" s="216"/>
      <c r="JYS365" s="221"/>
      <c r="JYT365" s="216"/>
      <c r="JYU365" s="221"/>
      <c r="JYV365" s="216"/>
      <c r="JYW365" s="221"/>
      <c r="JYX365" s="216"/>
      <c r="JYY365" s="221"/>
      <c r="JYZ365" s="216"/>
      <c r="JZA365" s="221"/>
      <c r="JZB365" s="216"/>
      <c r="JZC365" s="221"/>
      <c r="JZD365" s="216"/>
      <c r="JZE365" s="221"/>
      <c r="JZF365" s="216"/>
      <c r="JZG365" s="221"/>
      <c r="JZH365" s="216"/>
      <c r="JZI365" s="221"/>
      <c r="JZJ365" s="216"/>
      <c r="JZK365" s="221"/>
      <c r="JZL365" s="216"/>
      <c r="JZM365" s="221"/>
      <c r="JZN365" s="216"/>
      <c r="JZO365" s="221"/>
      <c r="JZP365" s="216"/>
      <c r="JZQ365" s="221"/>
      <c r="JZR365" s="216"/>
      <c r="JZS365" s="221"/>
      <c r="JZT365" s="216"/>
      <c r="JZU365" s="221"/>
      <c r="JZV365" s="216"/>
      <c r="JZW365" s="221"/>
      <c r="JZX365" s="216"/>
      <c r="JZY365" s="221"/>
      <c r="JZZ365" s="216"/>
      <c r="KAA365" s="221"/>
      <c r="KAB365" s="216"/>
      <c r="KAC365" s="221"/>
      <c r="KAD365" s="216"/>
      <c r="KAE365" s="221"/>
      <c r="KAF365" s="216"/>
      <c r="KAG365" s="221"/>
      <c r="KAH365" s="216"/>
      <c r="KAI365" s="221"/>
      <c r="KAJ365" s="216"/>
      <c r="KAK365" s="221"/>
      <c r="KAL365" s="216"/>
      <c r="KAM365" s="221"/>
      <c r="KAN365" s="216"/>
      <c r="KAO365" s="221"/>
      <c r="KAP365" s="216"/>
      <c r="KAQ365" s="221"/>
      <c r="KAR365" s="216"/>
      <c r="KAS365" s="221"/>
      <c r="KAT365" s="216"/>
      <c r="KAU365" s="221"/>
      <c r="KAV365" s="216"/>
      <c r="KAW365" s="221"/>
      <c r="KAX365" s="216"/>
      <c r="KAY365" s="221"/>
      <c r="KAZ365" s="216"/>
      <c r="KBA365" s="221"/>
      <c r="KBB365" s="216"/>
      <c r="KBC365" s="221"/>
      <c r="KBD365" s="216"/>
      <c r="KBE365" s="221"/>
      <c r="KBF365" s="216"/>
      <c r="KBG365" s="221"/>
      <c r="KBH365" s="216"/>
      <c r="KBI365" s="221"/>
      <c r="KBJ365" s="216"/>
      <c r="KBK365" s="221"/>
      <c r="KBL365" s="216"/>
      <c r="KBM365" s="221"/>
      <c r="KBN365" s="216"/>
      <c r="KBO365" s="221"/>
      <c r="KBP365" s="216"/>
      <c r="KBQ365" s="221"/>
      <c r="KBR365" s="216"/>
      <c r="KBS365" s="221"/>
      <c r="KBT365" s="216"/>
      <c r="KBU365" s="221"/>
      <c r="KBV365" s="216"/>
      <c r="KBW365" s="221"/>
      <c r="KBX365" s="216"/>
      <c r="KBY365" s="221"/>
      <c r="KBZ365" s="216"/>
      <c r="KCA365" s="221"/>
      <c r="KCB365" s="216"/>
      <c r="KCC365" s="221"/>
      <c r="KCD365" s="216"/>
      <c r="KCE365" s="221"/>
      <c r="KCF365" s="216"/>
      <c r="KCG365" s="221"/>
      <c r="KCH365" s="216"/>
      <c r="KCI365" s="221"/>
      <c r="KCJ365" s="216"/>
      <c r="KCK365" s="221"/>
      <c r="KCL365" s="216"/>
      <c r="KCM365" s="221"/>
      <c r="KCN365" s="216"/>
      <c r="KCO365" s="221"/>
      <c r="KCP365" s="216"/>
      <c r="KCQ365" s="221"/>
      <c r="KCR365" s="216"/>
      <c r="KCS365" s="221"/>
      <c r="KCT365" s="216"/>
      <c r="KCU365" s="221"/>
      <c r="KCV365" s="216"/>
      <c r="KCW365" s="221"/>
      <c r="KCX365" s="216"/>
      <c r="KCY365" s="221"/>
      <c r="KCZ365" s="216"/>
      <c r="KDA365" s="221"/>
      <c r="KDB365" s="216"/>
      <c r="KDC365" s="221"/>
      <c r="KDD365" s="216"/>
      <c r="KDE365" s="221"/>
      <c r="KDF365" s="216"/>
      <c r="KDG365" s="221"/>
      <c r="KDH365" s="216"/>
      <c r="KDI365" s="221"/>
      <c r="KDJ365" s="216"/>
      <c r="KDK365" s="221"/>
      <c r="KDL365" s="216"/>
      <c r="KDM365" s="221"/>
      <c r="KDN365" s="216"/>
      <c r="KDO365" s="221"/>
      <c r="KDP365" s="216"/>
      <c r="KDQ365" s="221"/>
      <c r="KDR365" s="216"/>
      <c r="KDS365" s="221"/>
      <c r="KDT365" s="216"/>
      <c r="KDU365" s="221"/>
      <c r="KDV365" s="216"/>
      <c r="KDW365" s="221"/>
      <c r="KDX365" s="216"/>
      <c r="KDY365" s="221"/>
      <c r="KDZ365" s="216"/>
      <c r="KEA365" s="221"/>
      <c r="KEB365" s="216"/>
      <c r="KEC365" s="221"/>
      <c r="KED365" s="216"/>
      <c r="KEE365" s="221"/>
      <c r="KEF365" s="216"/>
      <c r="KEG365" s="221"/>
      <c r="KEH365" s="216"/>
      <c r="KEI365" s="221"/>
      <c r="KEJ365" s="216"/>
      <c r="KEK365" s="221"/>
      <c r="KEL365" s="216"/>
      <c r="KEM365" s="221"/>
      <c r="KEN365" s="216"/>
      <c r="KEO365" s="221"/>
      <c r="KEP365" s="216"/>
      <c r="KEQ365" s="221"/>
      <c r="KER365" s="216"/>
      <c r="KES365" s="221"/>
      <c r="KET365" s="216"/>
      <c r="KEU365" s="221"/>
      <c r="KEV365" s="216"/>
      <c r="KEW365" s="221"/>
      <c r="KEX365" s="216"/>
      <c r="KEY365" s="221"/>
      <c r="KEZ365" s="216"/>
      <c r="KFA365" s="221"/>
      <c r="KFB365" s="216"/>
      <c r="KFC365" s="221"/>
      <c r="KFD365" s="216"/>
      <c r="KFE365" s="221"/>
      <c r="KFF365" s="216"/>
      <c r="KFG365" s="221"/>
      <c r="KFH365" s="216"/>
      <c r="KFI365" s="221"/>
      <c r="KFJ365" s="216"/>
      <c r="KFK365" s="221"/>
      <c r="KFL365" s="216"/>
      <c r="KFM365" s="221"/>
      <c r="KFN365" s="216"/>
      <c r="KFO365" s="221"/>
      <c r="KFP365" s="216"/>
      <c r="KFQ365" s="221"/>
      <c r="KFR365" s="216"/>
      <c r="KFS365" s="221"/>
      <c r="KFT365" s="216"/>
      <c r="KFU365" s="221"/>
      <c r="KFV365" s="216"/>
      <c r="KFW365" s="221"/>
      <c r="KFX365" s="216"/>
      <c r="KFY365" s="221"/>
      <c r="KFZ365" s="216"/>
      <c r="KGA365" s="221"/>
      <c r="KGB365" s="216"/>
      <c r="KGC365" s="221"/>
      <c r="KGD365" s="216"/>
      <c r="KGE365" s="221"/>
      <c r="KGF365" s="216"/>
      <c r="KGG365" s="221"/>
      <c r="KGH365" s="216"/>
      <c r="KGI365" s="221"/>
      <c r="KGJ365" s="216"/>
      <c r="KGK365" s="221"/>
      <c r="KGL365" s="216"/>
      <c r="KGM365" s="221"/>
      <c r="KGN365" s="216"/>
      <c r="KGO365" s="221"/>
      <c r="KGP365" s="216"/>
      <c r="KGQ365" s="221"/>
      <c r="KGR365" s="216"/>
      <c r="KGS365" s="221"/>
      <c r="KGT365" s="216"/>
      <c r="KGU365" s="221"/>
      <c r="KGV365" s="216"/>
      <c r="KGW365" s="221"/>
      <c r="KGX365" s="216"/>
      <c r="KGY365" s="221"/>
      <c r="KGZ365" s="216"/>
      <c r="KHA365" s="221"/>
      <c r="KHB365" s="216"/>
      <c r="KHC365" s="221"/>
      <c r="KHD365" s="216"/>
      <c r="KHE365" s="221"/>
      <c r="KHF365" s="216"/>
      <c r="KHG365" s="221"/>
      <c r="KHH365" s="216"/>
      <c r="KHI365" s="221"/>
      <c r="KHJ365" s="216"/>
      <c r="KHK365" s="221"/>
      <c r="KHL365" s="216"/>
      <c r="KHM365" s="221"/>
      <c r="KHN365" s="216"/>
      <c r="KHO365" s="221"/>
      <c r="KHP365" s="216"/>
      <c r="KHQ365" s="221"/>
      <c r="KHR365" s="216"/>
      <c r="KHS365" s="221"/>
      <c r="KHT365" s="216"/>
      <c r="KHU365" s="221"/>
      <c r="KHV365" s="216"/>
      <c r="KHW365" s="221"/>
      <c r="KHX365" s="216"/>
      <c r="KHY365" s="221"/>
      <c r="KHZ365" s="216"/>
      <c r="KIA365" s="221"/>
      <c r="KIB365" s="216"/>
      <c r="KIC365" s="221"/>
      <c r="KID365" s="216"/>
      <c r="KIE365" s="221"/>
      <c r="KIF365" s="216"/>
      <c r="KIG365" s="221"/>
      <c r="KIH365" s="216"/>
      <c r="KII365" s="221"/>
      <c r="KIJ365" s="216"/>
      <c r="KIK365" s="221"/>
      <c r="KIL365" s="216"/>
      <c r="KIM365" s="221"/>
      <c r="KIN365" s="216"/>
      <c r="KIO365" s="221"/>
      <c r="KIP365" s="216"/>
      <c r="KIQ365" s="221"/>
      <c r="KIR365" s="216"/>
      <c r="KIS365" s="221"/>
      <c r="KIT365" s="216"/>
      <c r="KIU365" s="221"/>
      <c r="KIV365" s="216"/>
      <c r="KIW365" s="221"/>
      <c r="KIX365" s="216"/>
      <c r="KIY365" s="221"/>
      <c r="KIZ365" s="216"/>
      <c r="KJA365" s="221"/>
      <c r="KJB365" s="216"/>
      <c r="KJC365" s="221"/>
      <c r="KJD365" s="216"/>
      <c r="KJE365" s="221"/>
      <c r="KJF365" s="216"/>
      <c r="KJG365" s="221"/>
      <c r="KJH365" s="216"/>
      <c r="KJI365" s="221"/>
      <c r="KJJ365" s="216"/>
      <c r="KJK365" s="221"/>
      <c r="KJL365" s="216"/>
      <c r="KJM365" s="221"/>
      <c r="KJN365" s="216"/>
      <c r="KJO365" s="221"/>
      <c r="KJP365" s="216"/>
      <c r="KJQ365" s="221"/>
      <c r="KJR365" s="216"/>
      <c r="KJS365" s="221"/>
      <c r="KJT365" s="216"/>
      <c r="KJU365" s="221"/>
      <c r="KJV365" s="216"/>
      <c r="KJW365" s="221"/>
      <c r="KJX365" s="216"/>
      <c r="KJY365" s="221"/>
      <c r="KJZ365" s="216"/>
      <c r="KKA365" s="221"/>
      <c r="KKB365" s="216"/>
      <c r="KKC365" s="221"/>
      <c r="KKD365" s="216"/>
      <c r="KKE365" s="221"/>
      <c r="KKF365" s="216"/>
      <c r="KKG365" s="221"/>
      <c r="KKH365" s="216"/>
      <c r="KKI365" s="221"/>
      <c r="KKJ365" s="216"/>
      <c r="KKK365" s="221"/>
      <c r="KKL365" s="216"/>
      <c r="KKM365" s="221"/>
      <c r="KKN365" s="216"/>
      <c r="KKO365" s="221"/>
      <c r="KKP365" s="216"/>
      <c r="KKQ365" s="221"/>
      <c r="KKR365" s="216"/>
      <c r="KKS365" s="221"/>
      <c r="KKT365" s="216"/>
      <c r="KKU365" s="221"/>
      <c r="KKV365" s="216"/>
      <c r="KKW365" s="221"/>
      <c r="KKX365" s="216"/>
      <c r="KKY365" s="221"/>
      <c r="KKZ365" s="216"/>
      <c r="KLA365" s="221"/>
      <c r="KLB365" s="216"/>
      <c r="KLC365" s="221"/>
      <c r="KLD365" s="216"/>
      <c r="KLE365" s="221"/>
      <c r="KLF365" s="216"/>
      <c r="KLG365" s="221"/>
      <c r="KLH365" s="216"/>
      <c r="KLI365" s="221"/>
      <c r="KLJ365" s="216"/>
      <c r="KLK365" s="221"/>
      <c r="KLL365" s="216"/>
      <c r="KLM365" s="221"/>
      <c r="KLN365" s="216"/>
      <c r="KLO365" s="221"/>
      <c r="KLP365" s="216"/>
      <c r="KLQ365" s="221"/>
      <c r="KLR365" s="216"/>
      <c r="KLS365" s="221"/>
      <c r="KLT365" s="216"/>
      <c r="KLU365" s="221"/>
      <c r="KLV365" s="216"/>
      <c r="KLW365" s="221"/>
      <c r="KLX365" s="216"/>
      <c r="KLY365" s="221"/>
      <c r="KLZ365" s="216"/>
      <c r="KMA365" s="221"/>
      <c r="KMB365" s="216"/>
      <c r="KMC365" s="221"/>
      <c r="KMD365" s="216"/>
      <c r="KME365" s="221"/>
      <c r="KMF365" s="216"/>
      <c r="KMG365" s="221"/>
      <c r="KMH365" s="216"/>
      <c r="KMI365" s="221"/>
      <c r="KMJ365" s="216"/>
      <c r="KMK365" s="221"/>
      <c r="KML365" s="216"/>
      <c r="KMM365" s="221"/>
      <c r="KMN365" s="216"/>
      <c r="KMO365" s="221"/>
      <c r="KMP365" s="216"/>
      <c r="KMQ365" s="221"/>
      <c r="KMR365" s="216"/>
      <c r="KMS365" s="221"/>
      <c r="KMT365" s="216"/>
      <c r="KMU365" s="221"/>
      <c r="KMV365" s="216"/>
      <c r="KMW365" s="221"/>
      <c r="KMX365" s="216"/>
      <c r="KMY365" s="221"/>
      <c r="KMZ365" s="216"/>
      <c r="KNA365" s="221"/>
      <c r="KNB365" s="216"/>
      <c r="KNC365" s="221"/>
      <c r="KND365" s="216"/>
      <c r="KNE365" s="221"/>
      <c r="KNF365" s="216"/>
      <c r="KNG365" s="221"/>
      <c r="KNH365" s="216"/>
      <c r="KNI365" s="221"/>
      <c r="KNJ365" s="216"/>
      <c r="KNK365" s="221"/>
      <c r="KNL365" s="216"/>
      <c r="KNM365" s="221"/>
      <c r="KNN365" s="216"/>
      <c r="KNO365" s="221"/>
      <c r="KNP365" s="216"/>
      <c r="KNQ365" s="221"/>
      <c r="KNR365" s="216"/>
      <c r="KNS365" s="221"/>
      <c r="KNT365" s="216"/>
      <c r="KNU365" s="221"/>
      <c r="KNV365" s="216"/>
      <c r="KNW365" s="221"/>
      <c r="KNX365" s="216"/>
      <c r="KNY365" s="221"/>
      <c r="KNZ365" s="216"/>
      <c r="KOA365" s="221"/>
      <c r="KOB365" s="216"/>
      <c r="KOC365" s="221"/>
      <c r="KOD365" s="216"/>
      <c r="KOE365" s="221"/>
      <c r="KOF365" s="216"/>
      <c r="KOG365" s="221"/>
      <c r="KOH365" s="216"/>
      <c r="KOI365" s="221"/>
      <c r="KOJ365" s="216"/>
      <c r="KOK365" s="221"/>
      <c r="KOL365" s="216"/>
      <c r="KOM365" s="221"/>
      <c r="KON365" s="216"/>
      <c r="KOO365" s="221"/>
      <c r="KOP365" s="216"/>
      <c r="KOQ365" s="221"/>
      <c r="KOR365" s="216"/>
      <c r="KOS365" s="221"/>
      <c r="KOT365" s="216"/>
      <c r="KOU365" s="221"/>
      <c r="KOV365" s="216"/>
      <c r="KOW365" s="221"/>
      <c r="KOX365" s="216"/>
      <c r="KOY365" s="221"/>
      <c r="KOZ365" s="216"/>
      <c r="KPA365" s="221"/>
      <c r="KPB365" s="216"/>
      <c r="KPC365" s="221"/>
      <c r="KPD365" s="216"/>
      <c r="KPE365" s="221"/>
      <c r="KPF365" s="216"/>
      <c r="KPG365" s="221"/>
      <c r="KPH365" s="216"/>
      <c r="KPI365" s="221"/>
      <c r="KPJ365" s="216"/>
      <c r="KPK365" s="221"/>
      <c r="KPL365" s="216"/>
      <c r="KPM365" s="221"/>
      <c r="KPN365" s="216"/>
      <c r="KPO365" s="221"/>
      <c r="KPP365" s="216"/>
      <c r="KPQ365" s="221"/>
      <c r="KPR365" s="216"/>
      <c r="KPS365" s="221"/>
      <c r="KPT365" s="216"/>
      <c r="KPU365" s="221"/>
      <c r="KPV365" s="216"/>
      <c r="KPW365" s="221"/>
      <c r="KPX365" s="216"/>
      <c r="KPY365" s="221"/>
      <c r="KPZ365" s="216"/>
      <c r="KQA365" s="221"/>
      <c r="KQB365" s="216"/>
      <c r="KQC365" s="221"/>
      <c r="KQD365" s="216"/>
      <c r="KQE365" s="221"/>
      <c r="KQF365" s="216"/>
      <c r="KQG365" s="221"/>
      <c r="KQH365" s="216"/>
      <c r="KQI365" s="221"/>
      <c r="KQJ365" s="216"/>
      <c r="KQK365" s="221"/>
      <c r="KQL365" s="216"/>
      <c r="KQM365" s="221"/>
      <c r="KQN365" s="216"/>
      <c r="KQO365" s="221"/>
      <c r="KQP365" s="216"/>
      <c r="KQQ365" s="221"/>
      <c r="KQR365" s="216"/>
      <c r="KQS365" s="221"/>
      <c r="KQT365" s="216"/>
      <c r="KQU365" s="221"/>
      <c r="KQV365" s="216"/>
      <c r="KQW365" s="221"/>
      <c r="KQX365" s="216"/>
      <c r="KQY365" s="221"/>
      <c r="KQZ365" s="216"/>
      <c r="KRA365" s="221"/>
      <c r="KRB365" s="216"/>
      <c r="KRC365" s="221"/>
      <c r="KRD365" s="216"/>
      <c r="KRE365" s="221"/>
      <c r="KRF365" s="216"/>
      <c r="KRG365" s="221"/>
      <c r="KRH365" s="216"/>
      <c r="KRI365" s="221"/>
      <c r="KRJ365" s="216"/>
      <c r="KRK365" s="221"/>
      <c r="KRL365" s="216"/>
      <c r="KRM365" s="221"/>
      <c r="KRN365" s="216"/>
      <c r="KRO365" s="221"/>
      <c r="KRP365" s="216"/>
      <c r="KRQ365" s="221"/>
      <c r="KRR365" s="216"/>
      <c r="KRS365" s="221"/>
      <c r="KRT365" s="216"/>
      <c r="KRU365" s="221"/>
      <c r="KRV365" s="216"/>
      <c r="KRW365" s="221"/>
      <c r="KRX365" s="216"/>
      <c r="KRY365" s="221"/>
      <c r="KRZ365" s="216"/>
      <c r="KSA365" s="221"/>
      <c r="KSB365" s="216"/>
      <c r="KSC365" s="221"/>
      <c r="KSD365" s="216"/>
      <c r="KSE365" s="221"/>
      <c r="KSF365" s="216"/>
      <c r="KSG365" s="221"/>
      <c r="KSH365" s="216"/>
      <c r="KSI365" s="221"/>
      <c r="KSJ365" s="216"/>
      <c r="KSK365" s="221"/>
      <c r="KSL365" s="216"/>
      <c r="KSM365" s="221"/>
      <c r="KSN365" s="216"/>
      <c r="KSO365" s="221"/>
      <c r="KSP365" s="216"/>
      <c r="KSQ365" s="221"/>
      <c r="KSR365" s="216"/>
      <c r="KSS365" s="221"/>
      <c r="KST365" s="216"/>
      <c r="KSU365" s="221"/>
      <c r="KSV365" s="216"/>
      <c r="KSW365" s="221"/>
      <c r="KSX365" s="216"/>
      <c r="KSY365" s="221"/>
      <c r="KSZ365" s="216"/>
      <c r="KTA365" s="221"/>
      <c r="KTB365" s="216"/>
      <c r="KTC365" s="221"/>
      <c r="KTD365" s="216"/>
      <c r="KTE365" s="221"/>
      <c r="KTF365" s="216"/>
      <c r="KTG365" s="221"/>
      <c r="KTH365" s="216"/>
      <c r="KTI365" s="221"/>
      <c r="KTJ365" s="216"/>
      <c r="KTK365" s="221"/>
      <c r="KTL365" s="216"/>
      <c r="KTM365" s="221"/>
      <c r="KTN365" s="216"/>
      <c r="KTO365" s="221"/>
      <c r="KTP365" s="216"/>
      <c r="KTQ365" s="221"/>
      <c r="KTR365" s="216"/>
      <c r="KTS365" s="221"/>
      <c r="KTT365" s="216"/>
      <c r="KTU365" s="221"/>
      <c r="KTV365" s="216"/>
      <c r="KTW365" s="221"/>
      <c r="KTX365" s="216"/>
      <c r="KTY365" s="221"/>
      <c r="KTZ365" s="216"/>
      <c r="KUA365" s="221"/>
      <c r="KUB365" s="216"/>
      <c r="KUC365" s="221"/>
      <c r="KUD365" s="216"/>
      <c r="KUE365" s="221"/>
      <c r="KUF365" s="216"/>
      <c r="KUG365" s="221"/>
      <c r="KUH365" s="216"/>
      <c r="KUI365" s="221"/>
      <c r="KUJ365" s="216"/>
      <c r="KUK365" s="221"/>
      <c r="KUL365" s="216"/>
      <c r="KUM365" s="221"/>
      <c r="KUN365" s="216"/>
      <c r="KUO365" s="221"/>
      <c r="KUP365" s="216"/>
      <c r="KUQ365" s="221"/>
      <c r="KUR365" s="216"/>
      <c r="KUS365" s="221"/>
      <c r="KUT365" s="216"/>
      <c r="KUU365" s="221"/>
      <c r="KUV365" s="216"/>
      <c r="KUW365" s="221"/>
      <c r="KUX365" s="216"/>
      <c r="KUY365" s="221"/>
      <c r="KUZ365" s="216"/>
      <c r="KVA365" s="221"/>
      <c r="KVB365" s="216"/>
      <c r="KVC365" s="221"/>
      <c r="KVD365" s="216"/>
      <c r="KVE365" s="221"/>
      <c r="KVF365" s="216"/>
      <c r="KVG365" s="221"/>
      <c r="KVH365" s="216"/>
      <c r="KVI365" s="221"/>
      <c r="KVJ365" s="216"/>
      <c r="KVK365" s="221"/>
      <c r="KVL365" s="216"/>
      <c r="KVM365" s="221"/>
      <c r="KVN365" s="216"/>
      <c r="KVO365" s="221"/>
      <c r="KVP365" s="216"/>
      <c r="KVQ365" s="221"/>
      <c r="KVR365" s="216"/>
      <c r="KVS365" s="221"/>
      <c r="KVT365" s="216"/>
      <c r="KVU365" s="221"/>
      <c r="KVV365" s="216"/>
      <c r="KVW365" s="221"/>
      <c r="KVX365" s="216"/>
      <c r="KVY365" s="221"/>
      <c r="KVZ365" s="216"/>
      <c r="KWA365" s="221"/>
      <c r="KWB365" s="216"/>
      <c r="KWC365" s="221"/>
      <c r="KWD365" s="216"/>
      <c r="KWE365" s="221"/>
      <c r="KWF365" s="216"/>
      <c r="KWG365" s="221"/>
      <c r="KWH365" s="216"/>
      <c r="KWI365" s="221"/>
      <c r="KWJ365" s="216"/>
      <c r="KWK365" s="221"/>
      <c r="KWL365" s="216"/>
      <c r="KWM365" s="221"/>
      <c r="KWN365" s="216"/>
      <c r="KWO365" s="221"/>
      <c r="KWP365" s="216"/>
      <c r="KWQ365" s="221"/>
      <c r="KWR365" s="216"/>
      <c r="KWS365" s="221"/>
      <c r="KWT365" s="216"/>
      <c r="KWU365" s="221"/>
      <c r="KWV365" s="216"/>
      <c r="KWW365" s="221"/>
      <c r="KWX365" s="216"/>
      <c r="KWY365" s="221"/>
      <c r="KWZ365" s="216"/>
      <c r="KXA365" s="221"/>
      <c r="KXB365" s="216"/>
      <c r="KXC365" s="221"/>
      <c r="KXD365" s="216"/>
      <c r="KXE365" s="221"/>
      <c r="KXF365" s="216"/>
      <c r="KXG365" s="221"/>
      <c r="KXH365" s="216"/>
      <c r="KXI365" s="221"/>
      <c r="KXJ365" s="216"/>
      <c r="KXK365" s="221"/>
      <c r="KXL365" s="216"/>
      <c r="KXM365" s="221"/>
      <c r="KXN365" s="216"/>
      <c r="KXO365" s="221"/>
      <c r="KXP365" s="216"/>
      <c r="KXQ365" s="221"/>
      <c r="KXR365" s="216"/>
      <c r="KXS365" s="221"/>
      <c r="KXT365" s="216"/>
      <c r="KXU365" s="221"/>
      <c r="KXV365" s="216"/>
      <c r="KXW365" s="221"/>
      <c r="KXX365" s="216"/>
      <c r="KXY365" s="221"/>
      <c r="KXZ365" s="216"/>
      <c r="KYA365" s="221"/>
      <c r="KYB365" s="216"/>
      <c r="KYC365" s="221"/>
      <c r="KYD365" s="216"/>
      <c r="KYE365" s="221"/>
      <c r="KYF365" s="216"/>
      <c r="KYG365" s="221"/>
      <c r="KYH365" s="216"/>
      <c r="KYI365" s="221"/>
      <c r="KYJ365" s="216"/>
      <c r="KYK365" s="221"/>
      <c r="KYL365" s="216"/>
      <c r="KYM365" s="221"/>
      <c r="KYN365" s="216"/>
      <c r="KYO365" s="221"/>
      <c r="KYP365" s="216"/>
      <c r="KYQ365" s="221"/>
      <c r="KYR365" s="216"/>
      <c r="KYS365" s="221"/>
      <c r="KYT365" s="216"/>
      <c r="KYU365" s="221"/>
      <c r="KYV365" s="216"/>
      <c r="KYW365" s="221"/>
      <c r="KYX365" s="216"/>
      <c r="KYY365" s="221"/>
      <c r="KYZ365" s="216"/>
      <c r="KZA365" s="221"/>
      <c r="KZB365" s="216"/>
      <c r="KZC365" s="221"/>
      <c r="KZD365" s="216"/>
      <c r="KZE365" s="221"/>
      <c r="KZF365" s="216"/>
      <c r="KZG365" s="221"/>
      <c r="KZH365" s="216"/>
      <c r="KZI365" s="221"/>
      <c r="KZJ365" s="216"/>
      <c r="KZK365" s="221"/>
      <c r="KZL365" s="216"/>
      <c r="KZM365" s="221"/>
      <c r="KZN365" s="216"/>
      <c r="KZO365" s="221"/>
      <c r="KZP365" s="216"/>
      <c r="KZQ365" s="221"/>
      <c r="KZR365" s="216"/>
      <c r="KZS365" s="221"/>
      <c r="KZT365" s="216"/>
      <c r="KZU365" s="221"/>
      <c r="KZV365" s="216"/>
      <c r="KZW365" s="221"/>
      <c r="KZX365" s="216"/>
      <c r="KZY365" s="221"/>
      <c r="KZZ365" s="216"/>
      <c r="LAA365" s="221"/>
      <c r="LAB365" s="216"/>
      <c r="LAC365" s="221"/>
      <c r="LAD365" s="216"/>
      <c r="LAE365" s="221"/>
      <c r="LAF365" s="216"/>
      <c r="LAG365" s="221"/>
      <c r="LAH365" s="216"/>
      <c r="LAI365" s="221"/>
      <c r="LAJ365" s="216"/>
      <c r="LAK365" s="221"/>
      <c r="LAL365" s="216"/>
      <c r="LAM365" s="221"/>
      <c r="LAN365" s="216"/>
      <c r="LAO365" s="221"/>
      <c r="LAP365" s="216"/>
      <c r="LAQ365" s="221"/>
      <c r="LAR365" s="216"/>
      <c r="LAS365" s="221"/>
      <c r="LAT365" s="216"/>
      <c r="LAU365" s="221"/>
      <c r="LAV365" s="216"/>
      <c r="LAW365" s="221"/>
      <c r="LAX365" s="216"/>
      <c r="LAY365" s="221"/>
      <c r="LAZ365" s="216"/>
      <c r="LBA365" s="221"/>
      <c r="LBB365" s="216"/>
      <c r="LBC365" s="221"/>
      <c r="LBD365" s="216"/>
      <c r="LBE365" s="221"/>
      <c r="LBF365" s="216"/>
      <c r="LBG365" s="221"/>
      <c r="LBH365" s="216"/>
      <c r="LBI365" s="221"/>
      <c r="LBJ365" s="216"/>
      <c r="LBK365" s="221"/>
      <c r="LBL365" s="216"/>
      <c r="LBM365" s="221"/>
      <c r="LBN365" s="216"/>
      <c r="LBO365" s="221"/>
      <c r="LBP365" s="216"/>
      <c r="LBQ365" s="221"/>
      <c r="LBR365" s="216"/>
      <c r="LBS365" s="221"/>
      <c r="LBT365" s="216"/>
      <c r="LBU365" s="221"/>
      <c r="LBV365" s="216"/>
      <c r="LBW365" s="221"/>
      <c r="LBX365" s="216"/>
      <c r="LBY365" s="221"/>
      <c r="LBZ365" s="216"/>
      <c r="LCA365" s="221"/>
      <c r="LCB365" s="216"/>
      <c r="LCC365" s="221"/>
      <c r="LCD365" s="216"/>
      <c r="LCE365" s="221"/>
      <c r="LCF365" s="216"/>
      <c r="LCG365" s="221"/>
      <c r="LCH365" s="216"/>
      <c r="LCI365" s="221"/>
      <c r="LCJ365" s="216"/>
      <c r="LCK365" s="221"/>
      <c r="LCL365" s="216"/>
      <c r="LCM365" s="221"/>
      <c r="LCN365" s="216"/>
      <c r="LCO365" s="221"/>
      <c r="LCP365" s="216"/>
      <c r="LCQ365" s="221"/>
      <c r="LCR365" s="216"/>
      <c r="LCS365" s="221"/>
      <c r="LCT365" s="216"/>
      <c r="LCU365" s="221"/>
      <c r="LCV365" s="216"/>
      <c r="LCW365" s="221"/>
      <c r="LCX365" s="216"/>
      <c r="LCY365" s="221"/>
      <c r="LCZ365" s="216"/>
      <c r="LDA365" s="221"/>
      <c r="LDB365" s="216"/>
      <c r="LDC365" s="221"/>
      <c r="LDD365" s="216"/>
      <c r="LDE365" s="221"/>
      <c r="LDF365" s="216"/>
      <c r="LDG365" s="221"/>
      <c r="LDH365" s="216"/>
      <c r="LDI365" s="221"/>
      <c r="LDJ365" s="216"/>
      <c r="LDK365" s="221"/>
      <c r="LDL365" s="216"/>
      <c r="LDM365" s="221"/>
      <c r="LDN365" s="216"/>
      <c r="LDO365" s="221"/>
      <c r="LDP365" s="216"/>
      <c r="LDQ365" s="221"/>
      <c r="LDR365" s="216"/>
      <c r="LDS365" s="221"/>
      <c r="LDT365" s="216"/>
      <c r="LDU365" s="221"/>
      <c r="LDV365" s="216"/>
      <c r="LDW365" s="221"/>
      <c r="LDX365" s="216"/>
      <c r="LDY365" s="221"/>
      <c r="LDZ365" s="216"/>
      <c r="LEA365" s="221"/>
      <c r="LEB365" s="216"/>
      <c r="LEC365" s="221"/>
      <c r="LED365" s="216"/>
      <c r="LEE365" s="221"/>
      <c r="LEF365" s="216"/>
      <c r="LEG365" s="221"/>
      <c r="LEH365" s="216"/>
      <c r="LEI365" s="221"/>
      <c r="LEJ365" s="216"/>
      <c r="LEK365" s="221"/>
      <c r="LEL365" s="216"/>
      <c r="LEM365" s="221"/>
      <c r="LEN365" s="216"/>
      <c r="LEO365" s="221"/>
      <c r="LEP365" s="216"/>
      <c r="LEQ365" s="221"/>
      <c r="LER365" s="216"/>
      <c r="LES365" s="221"/>
      <c r="LET365" s="216"/>
      <c r="LEU365" s="221"/>
      <c r="LEV365" s="216"/>
      <c r="LEW365" s="221"/>
      <c r="LEX365" s="216"/>
      <c r="LEY365" s="221"/>
      <c r="LEZ365" s="216"/>
      <c r="LFA365" s="221"/>
      <c r="LFB365" s="216"/>
      <c r="LFC365" s="221"/>
      <c r="LFD365" s="216"/>
      <c r="LFE365" s="221"/>
      <c r="LFF365" s="216"/>
      <c r="LFG365" s="221"/>
      <c r="LFH365" s="216"/>
      <c r="LFI365" s="221"/>
      <c r="LFJ365" s="216"/>
      <c r="LFK365" s="221"/>
      <c r="LFL365" s="216"/>
      <c r="LFM365" s="221"/>
      <c r="LFN365" s="216"/>
      <c r="LFO365" s="221"/>
      <c r="LFP365" s="216"/>
      <c r="LFQ365" s="221"/>
      <c r="LFR365" s="216"/>
      <c r="LFS365" s="221"/>
      <c r="LFT365" s="216"/>
      <c r="LFU365" s="221"/>
      <c r="LFV365" s="216"/>
      <c r="LFW365" s="221"/>
      <c r="LFX365" s="216"/>
      <c r="LFY365" s="221"/>
      <c r="LFZ365" s="216"/>
      <c r="LGA365" s="221"/>
      <c r="LGB365" s="216"/>
      <c r="LGC365" s="221"/>
      <c r="LGD365" s="216"/>
      <c r="LGE365" s="221"/>
      <c r="LGF365" s="216"/>
      <c r="LGG365" s="221"/>
      <c r="LGH365" s="216"/>
      <c r="LGI365" s="221"/>
      <c r="LGJ365" s="216"/>
      <c r="LGK365" s="221"/>
      <c r="LGL365" s="216"/>
      <c r="LGM365" s="221"/>
      <c r="LGN365" s="216"/>
      <c r="LGO365" s="221"/>
      <c r="LGP365" s="216"/>
      <c r="LGQ365" s="221"/>
      <c r="LGR365" s="216"/>
      <c r="LGS365" s="221"/>
      <c r="LGT365" s="216"/>
      <c r="LGU365" s="221"/>
      <c r="LGV365" s="216"/>
      <c r="LGW365" s="221"/>
      <c r="LGX365" s="216"/>
      <c r="LGY365" s="221"/>
      <c r="LGZ365" s="216"/>
      <c r="LHA365" s="221"/>
      <c r="LHB365" s="216"/>
      <c r="LHC365" s="221"/>
      <c r="LHD365" s="216"/>
      <c r="LHE365" s="221"/>
      <c r="LHF365" s="216"/>
      <c r="LHG365" s="221"/>
      <c r="LHH365" s="216"/>
      <c r="LHI365" s="221"/>
      <c r="LHJ365" s="216"/>
      <c r="LHK365" s="221"/>
      <c r="LHL365" s="216"/>
      <c r="LHM365" s="221"/>
      <c r="LHN365" s="216"/>
      <c r="LHO365" s="221"/>
      <c r="LHP365" s="216"/>
      <c r="LHQ365" s="221"/>
      <c r="LHR365" s="216"/>
      <c r="LHS365" s="221"/>
      <c r="LHT365" s="216"/>
      <c r="LHU365" s="221"/>
      <c r="LHV365" s="216"/>
      <c r="LHW365" s="221"/>
      <c r="LHX365" s="216"/>
      <c r="LHY365" s="221"/>
      <c r="LHZ365" s="216"/>
      <c r="LIA365" s="221"/>
      <c r="LIB365" s="216"/>
      <c r="LIC365" s="221"/>
      <c r="LID365" s="216"/>
      <c r="LIE365" s="221"/>
      <c r="LIF365" s="216"/>
      <c r="LIG365" s="221"/>
      <c r="LIH365" s="216"/>
      <c r="LII365" s="221"/>
      <c r="LIJ365" s="216"/>
      <c r="LIK365" s="221"/>
      <c r="LIL365" s="216"/>
      <c r="LIM365" s="221"/>
      <c r="LIN365" s="216"/>
      <c r="LIO365" s="221"/>
      <c r="LIP365" s="216"/>
      <c r="LIQ365" s="221"/>
      <c r="LIR365" s="216"/>
      <c r="LIS365" s="221"/>
      <c r="LIT365" s="216"/>
      <c r="LIU365" s="221"/>
      <c r="LIV365" s="216"/>
      <c r="LIW365" s="221"/>
      <c r="LIX365" s="216"/>
      <c r="LIY365" s="221"/>
      <c r="LIZ365" s="216"/>
      <c r="LJA365" s="221"/>
      <c r="LJB365" s="216"/>
      <c r="LJC365" s="221"/>
      <c r="LJD365" s="216"/>
      <c r="LJE365" s="221"/>
      <c r="LJF365" s="216"/>
      <c r="LJG365" s="221"/>
      <c r="LJH365" s="216"/>
      <c r="LJI365" s="221"/>
      <c r="LJJ365" s="216"/>
      <c r="LJK365" s="221"/>
      <c r="LJL365" s="216"/>
      <c r="LJM365" s="221"/>
      <c r="LJN365" s="216"/>
      <c r="LJO365" s="221"/>
      <c r="LJP365" s="216"/>
      <c r="LJQ365" s="221"/>
      <c r="LJR365" s="216"/>
      <c r="LJS365" s="221"/>
      <c r="LJT365" s="216"/>
      <c r="LJU365" s="221"/>
      <c r="LJV365" s="216"/>
      <c r="LJW365" s="221"/>
      <c r="LJX365" s="216"/>
      <c r="LJY365" s="221"/>
      <c r="LJZ365" s="216"/>
      <c r="LKA365" s="221"/>
      <c r="LKB365" s="216"/>
      <c r="LKC365" s="221"/>
      <c r="LKD365" s="216"/>
      <c r="LKE365" s="221"/>
      <c r="LKF365" s="216"/>
      <c r="LKG365" s="221"/>
      <c r="LKH365" s="216"/>
      <c r="LKI365" s="221"/>
      <c r="LKJ365" s="216"/>
      <c r="LKK365" s="221"/>
      <c r="LKL365" s="216"/>
      <c r="LKM365" s="221"/>
      <c r="LKN365" s="216"/>
      <c r="LKO365" s="221"/>
      <c r="LKP365" s="216"/>
      <c r="LKQ365" s="221"/>
      <c r="LKR365" s="216"/>
      <c r="LKS365" s="221"/>
      <c r="LKT365" s="216"/>
      <c r="LKU365" s="221"/>
      <c r="LKV365" s="216"/>
      <c r="LKW365" s="221"/>
      <c r="LKX365" s="216"/>
      <c r="LKY365" s="221"/>
      <c r="LKZ365" s="216"/>
      <c r="LLA365" s="221"/>
      <c r="LLB365" s="216"/>
      <c r="LLC365" s="221"/>
      <c r="LLD365" s="216"/>
      <c r="LLE365" s="221"/>
      <c r="LLF365" s="216"/>
      <c r="LLG365" s="221"/>
      <c r="LLH365" s="216"/>
      <c r="LLI365" s="221"/>
      <c r="LLJ365" s="216"/>
      <c r="LLK365" s="221"/>
      <c r="LLL365" s="216"/>
      <c r="LLM365" s="221"/>
      <c r="LLN365" s="216"/>
      <c r="LLO365" s="221"/>
      <c r="LLP365" s="216"/>
      <c r="LLQ365" s="221"/>
      <c r="LLR365" s="216"/>
      <c r="LLS365" s="221"/>
      <c r="LLT365" s="216"/>
      <c r="LLU365" s="221"/>
      <c r="LLV365" s="216"/>
      <c r="LLW365" s="221"/>
      <c r="LLX365" s="216"/>
      <c r="LLY365" s="221"/>
      <c r="LLZ365" s="216"/>
      <c r="LMA365" s="221"/>
      <c r="LMB365" s="216"/>
      <c r="LMC365" s="221"/>
      <c r="LMD365" s="216"/>
      <c r="LME365" s="221"/>
      <c r="LMF365" s="216"/>
      <c r="LMG365" s="221"/>
      <c r="LMH365" s="216"/>
      <c r="LMI365" s="221"/>
      <c r="LMJ365" s="216"/>
      <c r="LMK365" s="221"/>
      <c r="LML365" s="216"/>
      <c r="LMM365" s="221"/>
      <c r="LMN365" s="216"/>
      <c r="LMO365" s="221"/>
      <c r="LMP365" s="216"/>
      <c r="LMQ365" s="221"/>
      <c r="LMR365" s="216"/>
      <c r="LMS365" s="221"/>
      <c r="LMT365" s="216"/>
      <c r="LMU365" s="221"/>
      <c r="LMV365" s="216"/>
      <c r="LMW365" s="221"/>
      <c r="LMX365" s="216"/>
      <c r="LMY365" s="221"/>
      <c r="LMZ365" s="216"/>
      <c r="LNA365" s="221"/>
      <c r="LNB365" s="216"/>
      <c r="LNC365" s="221"/>
      <c r="LND365" s="216"/>
      <c r="LNE365" s="221"/>
      <c r="LNF365" s="216"/>
      <c r="LNG365" s="221"/>
      <c r="LNH365" s="216"/>
      <c r="LNI365" s="221"/>
      <c r="LNJ365" s="216"/>
      <c r="LNK365" s="221"/>
      <c r="LNL365" s="216"/>
      <c r="LNM365" s="221"/>
      <c r="LNN365" s="216"/>
      <c r="LNO365" s="221"/>
      <c r="LNP365" s="216"/>
      <c r="LNQ365" s="221"/>
      <c r="LNR365" s="216"/>
      <c r="LNS365" s="221"/>
      <c r="LNT365" s="216"/>
      <c r="LNU365" s="221"/>
      <c r="LNV365" s="216"/>
      <c r="LNW365" s="221"/>
      <c r="LNX365" s="216"/>
      <c r="LNY365" s="221"/>
      <c r="LNZ365" s="216"/>
      <c r="LOA365" s="221"/>
      <c r="LOB365" s="216"/>
      <c r="LOC365" s="221"/>
      <c r="LOD365" s="216"/>
      <c r="LOE365" s="221"/>
      <c r="LOF365" s="216"/>
      <c r="LOG365" s="221"/>
      <c r="LOH365" s="216"/>
      <c r="LOI365" s="221"/>
      <c r="LOJ365" s="216"/>
      <c r="LOK365" s="221"/>
      <c r="LOL365" s="216"/>
      <c r="LOM365" s="221"/>
      <c r="LON365" s="216"/>
      <c r="LOO365" s="221"/>
      <c r="LOP365" s="216"/>
      <c r="LOQ365" s="221"/>
      <c r="LOR365" s="216"/>
      <c r="LOS365" s="221"/>
      <c r="LOT365" s="216"/>
      <c r="LOU365" s="221"/>
      <c r="LOV365" s="216"/>
      <c r="LOW365" s="221"/>
      <c r="LOX365" s="216"/>
      <c r="LOY365" s="221"/>
      <c r="LOZ365" s="216"/>
      <c r="LPA365" s="221"/>
      <c r="LPB365" s="216"/>
      <c r="LPC365" s="221"/>
      <c r="LPD365" s="216"/>
      <c r="LPE365" s="221"/>
      <c r="LPF365" s="216"/>
      <c r="LPG365" s="221"/>
      <c r="LPH365" s="216"/>
      <c r="LPI365" s="221"/>
      <c r="LPJ365" s="216"/>
      <c r="LPK365" s="221"/>
      <c r="LPL365" s="216"/>
      <c r="LPM365" s="221"/>
      <c r="LPN365" s="216"/>
      <c r="LPO365" s="221"/>
      <c r="LPP365" s="216"/>
      <c r="LPQ365" s="221"/>
      <c r="LPR365" s="216"/>
      <c r="LPS365" s="221"/>
      <c r="LPT365" s="216"/>
      <c r="LPU365" s="221"/>
      <c r="LPV365" s="216"/>
      <c r="LPW365" s="221"/>
      <c r="LPX365" s="216"/>
      <c r="LPY365" s="221"/>
      <c r="LPZ365" s="216"/>
      <c r="LQA365" s="221"/>
      <c r="LQB365" s="216"/>
      <c r="LQC365" s="221"/>
      <c r="LQD365" s="216"/>
      <c r="LQE365" s="221"/>
      <c r="LQF365" s="216"/>
      <c r="LQG365" s="221"/>
      <c r="LQH365" s="216"/>
      <c r="LQI365" s="221"/>
      <c r="LQJ365" s="216"/>
      <c r="LQK365" s="221"/>
      <c r="LQL365" s="216"/>
      <c r="LQM365" s="221"/>
      <c r="LQN365" s="216"/>
      <c r="LQO365" s="221"/>
      <c r="LQP365" s="216"/>
      <c r="LQQ365" s="221"/>
      <c r="LQR365" s="216"/>
      <c r="LQS365" s="221"/>
      <c r="LQT365" s="216"/>
      <c r="LQU365" s="221"/>
      <c r="LQV365" s="216"/>
      <c r="LQW365" s="221"/>
      <c r="LQX365" s="216"/>
      <c r="LQY365" s="221"/>
      <c r="LQZ365" s="216"/>
      <c r="LRA365" s="221"/>
      <c r="LRB365" s="216"/>
      <c r="LRC365" s="221"/>
      <c r="LRD365" s="216"/>
      <c r="LRE365" s="221"/>
      <c r="LRF365" s="216"/>
      <c r="LRG365" s="221"/>
      <c r="LRH365" s="216"/>
      <c r="LRI365" s="221"/>
      <c r="LRJ365" s="216"/>
      <c r="LRK365" s="221"/>
      <c r="LRL365" s="216"/>
      <c r="LRM365" s="221"/>
      <c r="LRN365" s="216"/>
      <c r="LRO365" s="221"/>
      <c r="LRP365" s="216"/>
      <c r="LRQ365" s="221"/>
      <c r="LRR365" s="216"/>
      <c r="LRS365" s="221"/>
      <c r="LRT365" s="216"/>
      <c r="LRU365" s="221"/>
      <c r="LRV365" s="216"/>
      <c r="LRW365" s="221"/>
      <c r="LRX365" s="216"/>
      <c r="LRY365" s="221"/>
      <c r="LRZ365" s="216"/>
      <c r="LSA365" s="221"/>
      <c r="LSB365" s="216"/>
      <c r="LSC365" s="221"/>
      <c r="LSD365" s="216"/>
      <c r="LSE365" s="221"/>
      <c r="LSF365" s="216"/>
      <c r="LSG365" s="221"/>
      <c r="LSH365" s="216"/>
      <c r="LSI365" s="221"/>
      <c r="LSJ365" s="216"/>
      <c r="LSK365" s="221"/>
      <c r="LSL365" s="216"/>
      <c r="LSM365" s="221"/>
      <c r="LSN365" s="216"/>
      <c r="LSO365" s="221"/>
      <c r="LSP365" s="216"/>
      <c r="LSQ365" s="221"/>
      <c r="LSR365" s="216"/>
      <c r="LSS365" s="221"/>
      <c r="LST365" s="216"/>
      <c r="LSU365" s="221"/>
      <c r="LSV365" s="216"/>
      <c r="LSW365" s="221"/>
      <c r="LSX365" s="216"/>
      <c r="LSY365" s="221"/>
      <c r="LSZ365" s="216"/>
      <c r="LTA365" s="221"/>
      <c r="LTB365" s="216"/>
      <c r="LTC365" s="221"/>
      <c r="LTD365" s="216"/>
      <c r="LTE365" s="221"/>
      <c r="LTF365" s="216"/>
      <c r="LTG365" s="221"/>
      <c r="LTH365" s="216"/>
      <c r="LTI365" s="221"/>
      <c r="LTJ365" s="216"/>
      <c r="LTK365" s="221"/>
      <c r="LTL365" s="216"/>
      <c r="LTM365" s="221"/>
      <c r="LTN365" s="216"/>
      <c r="LTO365" s="221"/>
      <c r="LTP365" s="216"/>
      <c r="LTQ365" s="221"/>
      <c r="LTR365" s="216"/>
      <c r="LTS365" s="221"/>
      <c r="LTT365" s="216"/>
      <c r="LTU365" s="221"/>
      <c r="LTV365" s="216"/>
      <c r="LTW365" s="221"/>
      <c r="LTX365" s="216"/>
      <c r="LTY365" s="221"/>
      <c r="LTZ365" s="216"/>
      <c r="LUA365" s="221"/>
      <c r="LUB365" s="216"/>
      <c r="LUC365" s="221"/>
      <c r="LUD365" s="216"/>
      <c r="LUE365" s="221"/>
      <c r="LUF365" s="216"/>
      <c r="LUG365" s="221"/>
      <c r="LUH365" s="216"/>
      <c r="LUI365" s="221"/>
      <c r="LUJ365" s="216"/>
      <c r="LUK365" s="221"/>
      <c r="LUL365" s="216"/>
      <c r="LUM365" s="221"/>
      <c r="LUN365" s="216"/>
      <c r="LUO365" s="221"/>
      <c r="LUP365" s="216"/>
      <c r="LUQ365" s="221"/>
      <c r="LUR365" s="216"/>
      <c r="LUS365" s="221"/>
      <c r="LUT365" s="216"/>
      <c r="LUU365" s="221"/>
      <c r="LUV365" s="216"/>
      <c r="LUW365" s="221"/>
      <c r="LUX365" s="216"/>
      <c r="LUY365" s="221"/>
      <c r="LUZ365" s="216"/>
      <c r="LVA365" s="221"/>
      <c r="LVB365" s="216"/>
      <c r="LVC365" s="221"/>
      <c r="LVD365" s="216"/>
      <c r="LVE365" s="221"/>
      <c r="LVF365" s="216"/>
      <c r="LVG365" s="221"/>
      <c r="LVH365" s="216"/>
      <c r="LVI365" s="221"/>
      <c r="LVJ365" s="216"/>
      <c r="LVK365" s="221"/>
      <c r="LVL365" s="216"/>
      <c r="LVM365" s="221"/>
      <c r="LVN365" s="216"/>
      <c r="LVO365" s="221"/>
      <c r="LVP365" s="216"/>
      <c r="LVQ365" s="221"/>
      <c r="LVR365" s="216"/>
      <c r="LVS365" s="221"/>
      <c r="LVT365" s="216"/>
      <c r="LVU365" s="221"/>
      <c r="LVV365" s="216"/>
      <c r="LVW365" s="221"/>
      <c r="LVX365" s="216"/>
      <c r="LVY365" s="221"/>
      <c r="LVZ365" s="216"/>
      <c r="LWA365" s="221"/>
      <c r="LWB365" s="216"/>
      <c r="LWC365" s="221"/>
      <c r="LWD365" s="216"/>
      <c r="LWE365" s="221"/>
      <c r="LWF365" s="216"/>
      <c r="LWG365" s="221"/>
      <c r="LWH365" s="216"/>
      <c r="LWI365" s="221"/>
      <c r="LWJ365" s="216"/>
      <c r="LWK365" s="221"/>
      <c r="LWL365" s="216"/>
      <c r="LWM365" s="221"/>
      <c r="LWN365" s="216"/>
      <c r="LWO365" s="221"/>
      <c r="LWP365" s="216"/>
      <c r="LWQ365" s="221"/>
      <c r="LWR365" s="216"/>
      <c r="LWS365" s="221"/>
      <c r="LWT365" s="216"/>
      <c r="LWU365" s="221"/>
      <c r="LWV365" s="216"/>
      <c r="LWW365" s="221"/>
      <c r="LWX365" s="216"/>
      <c r="LWY365" s="221"/>
      <c r="LWZ365" s="216"/>
      <c r="LXA365" s="221"/>
      <c r="LXB365" s="216"/>
      <c r="LXC365" s="221"/>
      <c r="LXD365" s="216"/>
      <c r="LXE365" s="221"/>
      <c r="LXF365" s="216"/>
      <c r="LXG365" s="221"/>
      <c r="LXH365" s="216"/>
      <c r="LXI365" s="221"/>
      <c r="LXJ365" s="216"/>
      <c r="LXK365" s="221"/>
      <c r="LXL365" s="216"/>
      <c r="LXM365" s="221"/>
      <c r="LXN365" s="216"/>
      <c r="LXO365" s="221"/>
      <c r="LXP365" s="216"/>
      <c r="LXQ365" s="221"/>
      <c r="LXR365" s="216"/>
      <c r="LXS365" s="221"/>
      <c r="LXT365" s="216"/>
      <c r="LXU365" s="221"/>
      <c r="LXV365" s="216"/>
      <c r="LXW365" s="221"/>
      <c r="LXX365" s="216"/>
      <c r="LXY365" s="221"/>
      <c r="LXZ365" s="216"/>
      <c r="LYA365" s="221"/>
      <c r="LYB365" s="216"/>
      <c r="LYC365" s="221"/>
      <c r="LYD365" s="216"/>
      <c r="LYE365" s="221"/>
      <c r="LYF365" s="216"/>
      <c r="LYG365" s="221"/>
      <c r="LYH365" s="216"/>
      <c r="LYI365" s="221"/>
      <c r="LYJ365" s="216"/>
      <c r="LYK365" s="221"/>
      <c r="LYL365" s="216"/>
      <c r="LYM365" s="221"/>
      <c r="LYN365" s="216"/>
      <c r="LYO365" s="221"/>
      <c r="LYP365" s="216"/>
      <c r="LYQ365" s="221"/>
      <c r="LYR365" s="216"/>
      <c r="LYS365" s="221"/>
      <c r="LYT365" s="216"/>
      <c r="LYU365" s="221"/>
      <c r="LYV365" s="216"/>
      <c r="LYW365" s="221"/>
      <c r="LYX365" s="216"/>
      <c r="LYY365" s="221"/>
      <c r="LYZ365" s="216"/>
      <c r="LZA365" s="221"/>
      <c r="LZB365" s="216"/>
      <c r="LZC365" s="221"/>
      <c r="LZD365" s="216"/>
      <c r="LZE365" s="221"/>
      <c r="LZF365" s="216"/>
      <c r="LZG365" s="221"/>
      <c r="LZH365" s="216"/>
      <c r="LZI365" s="221"/>
      <c r="LZJ365" s="216"/>
      <c r="LZK365" s="221"/>
      <c r="LZL365" s="216"/>
      <c r="LZM365" s="221"/>
      <c r="LZN365" s="216"/>
      <c r="LZO365" s="221"/>
      <c r="LZP365" s="216"/>
      <c r="LZQ365" s="221"/>
      <c r="LZR365" s="216"/>
      <c r="LZS365" s="221"/>
      <c r="LZT365" s="216"/>
      <c r="LZU365" s="221"/>
      <c r="LZV365" s="216"/>
      <c r="LZW365" s="221"/>
      <c r="LZX365" s="216"/>
      <c r="LZY365" s="221"/>
      <c r="LZZ365" s="216"/>
      <c r="MAA365" s="221"/>
      <c r="MAB365" s="216"/>
      <c r="MAC365" s="221"/>
      <c r="MAD365" s="216"/>
      <c r="MAE365" s="221"/>
      <c r="MAF365" s="216"/>
      <c r="MAG365" s="221"/>
      <c r="MAH365" s="216"/>
      <c r="MAI365" s="221"/>
      <c r="MAJ365" s="216"/>
      <c r="MAK365" s="221"/>
      <c r="MAL365" s="216"/>
      <c r="MAM365" s="221"/>
      <c r="MAN365" s="216"/>
      <c r="MAO365" s="221"/>
      <c r="MAP365" s="216"/>
      <c r="MAQ365" s="221"/>
      <c r="MAR365" s="216"/>
      <c r="MAS365" s="221"/>
      <c r="MAT365" s="216"/>
      <c r="MAU365" s="221"/>
      <c r="MAV365" s="216"/>
      <c r="MAW365" s="221"/>
      <c r="MAX365" s="216"/>
      <c r="MAY365" s="221"/>
      <c r="MAZ365" s="216"/>
      <c r="MBA365" s="221"/>
      <c r="MBB365" s="216"/>
      <c r="MBC365" s="221"/>
      <c r="MBD365" s="216"/>
      <c r="MBE365" s="221"/>
      <c r="MBF365" s="216"/>
      <c r="MBG365" s="221"/>
      <c r="MBH365" s="216"/>
      <c r="MBI365" s="221"/>
      <c r="MBJ365" s="216"/>
      <c r="MBK365" s="221"/>
      <c r="MBL365" s="216"/>
      <c r="MBM365" s="221"/>
      <c r="MBN365" s="216"/>
      <c r="MBO365" s="221"/>
      <c r="MBP365" s="216"/>
      <c r="MBQ365" s="221"/>
      <c r="MBR365" s="216"/>
      <c r="MBS365" s="221"/>
      <c r="MBT365" s="216"/>
      <c r="MBU365" s="221"/>
      <c r="MBV365" s="216"/>
      <c r="MBW365" s="221"/>
      <c r="MBX365" s="216"/>
      <c r="MBY365" s="221"/>
      <c r="MBZ365" s="216"/>
      <c r="MCA365" s="221"/>
      <c r="MCB365" s="216"/>
      <c r="MCC365" s="221"/>
      <c r="MCD365" s="216"/>
      <c r="MCE365" s="221"/>
      <c r="MCF365" s="216"/>
      <c r="MCG365" s="221"/>
      <c r="MCH365" s="216"/>
      <c r="MCI365" s="221"/>
      <c r="MCJ365" s="216"/>
      <c r="MCK365" s="221"/>
      <c r="MCL365" s="216"/>
      <c r="MCM365" s="221"/>
      <c r="MCN365" s="216"/>
      <c r="MCO365" s="221"/>
      <c r="MCP365" s="216"/>
      <c r="MCQ365" s="221"/>
      <c r="MCR365" s="216"/>
      <c r="MCS365" s="221"/>
      <c r="MCT365" s="216"/>
      <c r="MCU365" s="221"/>
      <c r="MCV365" s="216"/>
      <c r="MCW365" s="221"/>
      <c r="MCX365" s="216"/>
      <c r="MCY365" s="221"/>
      <c r="MCZ365" s="216"/>
      <c r="MDA365" s="221"/>
      <c r="MDB365" s="216"/>
      <c r="MDC365" s="221"/>
      <c r="MDD365" s="216"/>
      <c r="MDE365" s="221"/>
      <c r="MDF365" s="216"/>
      <c r="MDG365" s="221"/>
      <c r="MDH365" s="216"/>
      <c r="MDI365" s="221"/>
      <c r="MDJ365" s="216"/>
      <c r="MDK365" s="221"/>
      <c r="MDL365" s="216"/>
      <c r="MDM365" s="221"/>
      <c r="MDN365" s="216"/>
      <c r="MDO365" s="221"/>
      <c r="MDP365" s="216"/>
      <c r="MDQ365" s="221"/>
      <c r="MDR365" s="216"/>
      <c r="MDS365" s="221"/>
      <c r="MDT365" s="216"/>
      <c r="MDU365" s="221"/>
      <c r="MDV365" s="216"/>
      <c r="MDW365" s="221"/>
      <c r="MDX365" s="216"/>
      <c r="MDY365" s="221"/>
      <c r="MDZ365" s="216"/>
      <c r="MEA365" s="221"/>
      <c r="MEB365" s="216"/>
      <c r="MEC365" s="221"/>
      <c r="MED365" s="216"/>
      <c r="MEE365" s="221"/>
      <c r="MEF365" s="216"/>
      <c r="MEG365" s="221"/>
      <c r="MEH365" s="216"/>
      <c r="MEI365" s="221"/>
      <c r="MEJ365" s="216"/>
      <c r="MEK365" s="221"/>
      <c r="MEL365" s="216"/>
      <c r="MEM365" s="221"/>
      <c r="MEN365" s="216"/>
      <c r="MEO365" s="221"/>
      <c r="MEP365" s="216"/>
      <c r="MEQ365" s="221"/>
      <c r="MER365" s="216"/>
      <c r="MES365" s="221"/>
      <c r="MET365" s="216"/>
      <c r="MEU365" s="221"/>
      <c r="MEV365" s="216"/>
      <c r="MEW365" s="221"/>
      <c r="MEX365" s="216"/>
      <c r="MEY365" s="221"/>
      <c r="MEZ365" s="216"/>
      <c r="MFA365" s="221"/>
      <c r="MFB365" s="216"/>
      <c r="MFC365" s="221"/>
      <c r="MFD365" s="216"/>
      <c r="MFE365" s="221"/>
      <c r="MFF365" s="216"/>
      <c r="MFG365" s="221"/>
      <c r="MFH365" s="216"/>
      <c r="MFI365" s="221"/>
      <c r="MFJ365" s="216"/>
      <c r="MFK365" s="221"/>
      <c r="MFL365" s="216"/>
      <c r="MFM365" s="221"/>
      <c r="MFN365" s="216"/>
      <c r="MFO365" s="221"/>
      <c r="MFP365" s="216"/>
      <c r="MFQ365" s="221"/>
      <c r="MFR365" s="216"/>
      <c r="MFS365" s="221"/>
      <c r="MFT365" s="216"/>
      <c r="MFU365" s="221"/>
      <c r="MFV365" s="216"/>
      <c r="MFW365" s="221"/>
      <c r="MFX365" s="216"/>
      <c r="MFY365" s="221"/>
      <c r="MFZ365" s="216"/>
      <c r="MGA365" s="221"/>
      <c r="MGB365" s="216"/>
      <c r="MGC365" s="221"/>
      <c r="MGD365" s="216"/>
      <c r="MGE365" s="221"/>
      <c r="MGF365" s="216"/>
      <c r="MGG365" s="221"/>
      <c r="MGH365" s="216"/>
      <c r="MGI365" s="221"/>
      <c r="MGJ365" s="216"/>
      <c r="MGK365" s="221"/>
      <c r="MGL365" s="216"/>
      <c r="MGM365" s="221"/>
      <c r="MGN365" s="216"/>
      <c r="MGO365" s="221"/>
      <c r="MGP365" s="216"/>
      <c r="MGQ365" s="221"/>
      <c r="MGR365" s="216"/>
      <c r="MGS365" s="221"/>
      <c r="MGT365" s="216"/>
      <c r="MGU365" s="221"/>
      <c r="MGV365" s="216"/>
      <c r="MGW365" s="221"/>
      <c r="MGX365" s="216"/>
      <c r="MGY365" s="221"/>
      <c r="MGZ365" s="216"/>
      <c r="MHA365" s="221"/>
      <c r="MHB365" s="216"/>
      <c r="MHC365" s="221"/>
      <c r="MHD365" s="216"/>
      <c r="MHE365" s="221"/>
      <c r="MHF365" s="216"/>
      <c r="MHG365" s="221"/>
      <c r="MHH365" s="216"/>
      <c r="MHI365" s="221"/>
      <c r="MHJ365" s="216"/>
      <c r="MHK365" s="221"/>
      <c r="MHL365" s="216"/>
      <c r="MHM365" s="221"/>
      <c r="MHN365" s="216"/>
      <c r="MHO365" s="221"/>
      <c r="MHP365" s="216"/>
      <c r="MHQ365" s="221"/>
      <c r="MHR365" s="216"/>
      <c r="MHS365" s="221"/>
      <c r="MHT365" s="216"/>
      <c r="MHU365" s="221"/>
      <c r="MHV365" s="216"/>
      <c r="MHW365" s="221"/>
      <c r="MHX365" s="216"/>
      <c r="MHY365" s="221"/>
      <c r="MHZ365" s="216"/>
      <c r="MIA365" s="221"/>
      <c r="MIB365" s="216"/>
      <c r="MIC365" s="221"/>
      <c r="MID365" s="216"/>
      <c r="MIE365" s="221"/>
      <c r="MIF365" s="216"/>
      <c r="MIG365" s="221"/>
      <c r="MIH365" s="216"/>
      <c r="MII365" s="221"/>
      <c r="MIJ365" s="216"/>
      <c r="MIK365" s="221"/>
      <c r="MIL365" s="216"/>
      <c r="MIM365" s="221"/>
      <c r="MIN365" s="216"/>
      <c r="MIO365" s="221"/>
      <c r="MIP365" s="216"/>
      <c r="MIQ365" s="221"/>
      <c r="MIR365" s="216"/>
      <c r="MIS365" s="221"/>
      <c r="MIT365" s="216"/>
      <c r="MIU365" s="221"/>
      <c r="MIV365" s="216"/>
      <c r="MIW365" s="221"/>
      <c r="MIX365" s="216"/>
      <c r="MIY365" s="221"/>
      <c r="MIZ365" s="216"/>
      <c r="MJA365" s="221"/>
      <c r="MJB365" s="216"/>
      <c r="MJC365" s="221"/>
      <c r="MJD365" s="216"/>
      <c r="MJE365" s="221"/>
      <c r="MJF365" s="216"/>
      <c r="MJG365" s="221"/>
      <c r="MJH365" s="216"/>
      <c r="MJI365" s="221"/>
      <c r="MJJ365" s="216"/>
      <c r="MJK365" s="221"/>
      <c r="MJL365" s="216"/>
      <c r="MJM365" s="221"/>
      <c r="MJN365" s="216"/>
      <c r="MJO365" s="221"/>
      <c r="MJP365" s="216"/>
      <c r="MJQ365" s="221"/>
      <c r="MJR365" s="216"/>
      <c r="MJS365" s="221"/>
      <c r="MJT365" s="216"/>
      <c r="MJU365" s="221"/>
      <c r="MJV365" s="216"/>
      <c r="MJW365" s="221"/>
      <c r="MJX365" s="216"/>
      <c r="MJY365" s="221"/>
      <c r="MJZ365" s="216"/>
      <c r="MKA365" s="221"/>
      <c r="MKB365" s="216"/>
      <c r="MKC365" s="221"/>
      <c r="MKD365" s="216"/>
      <c r="MKE365" s="221"/>
      <c r="MKF365" s="216"/>
      <c r="MKG365" s="221"/>
      <c r="MKH365" s="216"/>
      <c r="MKI365" s="221"/>
      <c r="MKJ365" s="216"/>
      <c r="MKK365" s="221"/>
      <c r="MKL365" s="216"/>
      <c r="MKM365" s="221"/>
      <c r="MKN365" s="216"/>
      <c r="MKO365" s="221"/>
      <c r="MKP365" s="216"/>
      <c r="MKQ365" s="221"/>
      <c r="MKR365" s="216"/>
      <c r="MKS365" s="221"/>
      <c r="MKT365" s="216"/>
      <c r="MKU365" s="221"/>
      <c r="MKV365" s="216"/>
      <c r="MKW365" s="221"/>
      <c r="MKX365" s="216"/>
      <c r="MKY365" s="221"/>
      <c r="MKZ365" s="216"/>
      <c r="MLA365" s="221"/>
      <c r="MLB365" s="216"/>
      <c r="MLC365" s="221"/>
      <c r="MLD365" s="216"/>
      <c r="MLE365" s="221"/>
      <c r="MLF365" s="216"/>
      <c r="MLG365" s="221"/>
      <c r="MLH365" s="216"/>
      <c r="MLI365" s="221"/>
      <c r="MLJ365" s="216"/>
      <c r="MLK365" s="221"/>
      <c r="MLL365" s="216"/>
      <c r="MLM365" s="221"/>
      <c r="MLN365" s="216"/>
      <c r="MLO365" s="221"/>
      <c r="MLP365" s="216"/>
      <c r="MLQ365" s="221"/>
      <c r="MLR365" s="216"/>
      <c r="MLS365" s="221"/>
      <c r="MLT365" s="216"/>
      <c r="MLU365" s="221"/>
      <c r="MLV365" s="216"/>
      <c r="MLW365" s="221"/>
      <c r="MLX365" s="216"/>
      <c r="MLY365" s="221"/>
      <c r="MLZ365" s="216"/>
      <c r="MMA365" s="221"/>
      <c r="MMB365" s="216"/>
      <c r="MMC365" s="221"/>
      <c r="MMD365" s="216"/>
      <c r="MME365" s="221"/>
      <c r="MMF365" s="216"/>
      <c r="MMG365" s="221"/>
      <c r="MMH365" s="216"/>
      <c r="MMI365" s="221"/>
      <c r="MMJ365" s="216"/>
      <c r="MMK365" s="221"/>
      <c r="MML365" s="216"/>
      <c r="MMM365" s="221"/>
      <c r="MMN365" s="216"/>
      <c r="MMO365" s="221"/>
      <c r="MMP365" s="216"/>
      <c r="MMQ365" s="221"/>
      <c r="MMR365" s="216"/>
      <c r="MMS365" s="221"/>
      <c r="MMT365" s="216"/>
      <c r="MMU365" s="221"/>
      <c r="MMV365" s="216"/>
      <c r="MMW365" s="221"/>
      <c r="MMX365" s="216"/>
      <c r="MMY365" s="221"/>
      <c r="MMZ365" s="216"/>
      <c r="MNA365" s="221"/>
      <c r="MNB365" s="216"/>
      <c r="MNC365" s="221"/>
      <c r="MND365" s="216"/>
      <c r="MNE365" s="221"/>
      <c r="MNF365" s="216"/>
      <c r="MNG365" s="221"/>
      <c r="MNH365" s="216"/>
      <c r="MNI365" s="221"/>
      <c r="MNJ365" s="216"/>
      <c r="MNK365" s="221"/>
      <c r="MNL365" s="216"/>
      <c r="MNM365" s="221"/>
      <c r="MNN365" s="216"/>
      <c r="MNO365" s="221"/>
      <c r="MNP365" s="216"/>
      <c r="MNQ365" s="221"/>
      <c r="MNR365" s="216"/>
      <c r="MNS365" s="221"/>
      <c r="MNT365" s="216"/>
      <c r="MNU365" s="221"/>
      <c r="MNV365" s="216"/>
      <c r="MNW365" s="221"/>
      <c r="MNX365" s="216"/>
      <c r="MNY365" s="221"/>
      <c r="MNZ365" s="216"/>
      <c r="MOA365" s="221"/>
      <c r="MOB365" s="216"/>
      <c r="MOC365" s="221"/>
      <c r="MOD365" s="216"/>
      <c r="MOE365" s="221"/>
      <c r="MOF365" s="216"/>
      <c r="MOG365" s="221"/>
      <c r="MOH365" s="216"/>
      <c r="MOI365" s="221"/>
      <c r="MOJ365" s="216"/>
      <c r="MOK365" s="221"/>
      <c r="MOL365" s="216"/>
      <c r="MOM365" s="221"/>
      <c r="MON365" s="216"/>
      <c r="MOO365" s="221"/>
      <c r="MOP365" s="216"/>
      <c r="MOQ365" s="221"/>
      <c r="MOR365" s="216"/>
      <c r="MOS365" s="221"/>
      <c r="MOT365" s="216"/>
      <c r="MOU365" s="221"/>
      <c r="MOV365" s="216"/>
      <c r="MOW365" s="221"/>
      <c r="MOX365" s="216"/>
      <c r="MOY365" s="221"/>
      <c r="MOZ365" s="216"/>
      <c r="MPA365" s="221"/>
      <c r="MPB365" s="216"/>
      <c r="MPC365" s="221"/>
      <c r="MPD365" s="216"/>
      <c r="MPE365" s="221"/>
      <c r="MPF365" s="216"/>
      <c r="MPG365" s="221"/>
      <c r="MPH365" s="216"/>
      <c r="MPI365" s="221"/>
      <c r="MPJ365" s="216"/>
      <c r="MPK365" s="221"/>
      <c r="MPL365" s="216"/>
      <c r="MPM365" s="221"/>
      <c r="MPN365" s="216"/>
      <c r="MPO365" s="221"/>
      <c r="MPP365" s="216"/>
      <c r="MPQ365" s="221"/>
      <c r="MPR365" s="216"/>
      <c r="MPS365" s="221"/>
      <c r="MPT365" s="216"/>
      <c r="MPU365" s="221"/>
      <c r="MPV365" s="216"/>
      <c r="MPW365" s="221"/>
      <c r="MPX365" s="216"/>
      <c r="MPY365" s="221"/>
      <c r="MPZ365" s="216"/>
      <c r="MQA365" s="221"/>
      <c r="MQB365" s="216"/>
      <c r="MQC365" s="221"/>
      <c r="MQD365" s="216"/>
      <c r="MQE365" s="221"/>
      <c r="MQF365" s="216"/>
      <c r="MQG365" s="221"/>
      <c r="MQH365" s="216"/>
      <c r="MQI365" s="221"/>
      <c r="MQJ365" s="216"/>
      <c r="MQK365" s="221"/>
      <c r="MQL365" s="216"/>
      <c r="MQM365" s="221"/>
      <c r="MQN365" s="216"/>
      <c r="MQO365" s="221"/>
      <c r="MQP365" s="216"/>
      <c r="MQQ365" s="221"/>
      <c r="MQR365" s="216"/>
      <c r="MQS365" s="221"/>
      <c r="MQT365" s="216"/>
      <c r="MQU365" s="221"/>
      <c r="MQV365" s="216"/>
      <c r="MQW365" s="221"/>
      <c r="MQX365" s="216"/>
      <c r="MQY365" s="221"/>
      <c r="MQZ365" s="216"/>
      <c r="MRA365" s="221"/>
      <c r="MRB365" s="216"/>
      <c r="MRC365" s="221"/>
      <c r="MRD365" s="216"/>
      <c r="MRE365" s="221"/>
      <c r="MRF365" s="216"/>
      <c r="MRG365" s="221"/>
      <c r="MRH365" s="216"/>
      <c r="MRI365" s="221"/>
      <c r="MRJ365" s="216"/>
      <c r="MRK365" s="221"/>
      <c r="MRL365" s="216"/>
      <c r="MRM365" s="221"/>
      <c r="MRN365" s="216"/>
      <c r="MRO365" s="221"/>
      <c r="MRP365" s="216"/>
      <c r="MRQ365" s="221"/>
      <c r="MRR365" s="216"/>
      <c r="MRS365" s="221"/>
      <c r="MRT365" s="216"/>
      <c r="MRU365" s="221"/>
      <c r="MRV365" s="216"/>
      <c r="MRW365" s="221"/>
      <c r="MRX365" s="216"/>
      <c r="MRY365" s="221"/>
      <c r="MRZ365" s="216"/>
      <c r="MSA365" s="221"/>
      <c r="MSB365" s="216"/>
      <c r="MSC365" s="221"/>
      <c r="MSD365" s="216"/>
      <c r="MSE365" s="221"/>
      <c r="MSF365" s="216"/>
      <c r="MSG365" s="221"/>
      <c r="MSH365" s="216"/>
      <c r="MSI365" s="221"/>
      <c r="MSJ365" s="216"/>
      <c r="MSK365" s="221"/>
      <c r="MSL365" s="216"/>
      <c r="MSM365" s="221"/>
      <c r="MSN365" s="216"/>
      <c r="MSO365" s="221"/>
      <c r="MSP365" s="216"/>
      <c r="MSQ365" s="221"/>
      <c r="MSR365" s="216"/>
      <c r="MSS365" s="221"/>
      <c r="MST365" s="216"/>
      <c r="MSU365" s="221"/>
      <c r="MSV365" s="216"/>
      <c r="MSW365" s="221"/>
      <c r="MSX365" s="216"/>
      <c r="MSY365" s="221"/>
      <c r="MSZ365" s="216"/>
      <c r="MTA365" s="221"/>
      <c r="MTB365" s="216"/>
      <c r="MTC365" s="221"/>
      <c r="MTD365" s="216"/>
      <c r="MTE365" s="221"/>
      <c r="MTF365" s="216"/>
      <c r="MTG365" s="221"/>
      <c r="MTH365" s="216"/>
      <c r="MTI365" s="221"/>
      <c r="MTJ365" s="216"/>
      <c r="MTK365" s="221"/>
      <c r="MTL365" s="216"/>
      <c r="MTM365" s="221"/>
      <c r="MTN365" s="216"/>
      <c r="MTO365" s="221"/>
      <c r="MTP365" s="216"/>
      <c r="MTQ365" s="221"/>
      <c r="MTR365" s="216"/>
      <c r="MTS365" s="221"/>
      <c r="MTT365" s="216"/>
      <c r="MTU365" s="221"/>
      <c r="MTV365" s="216"/>
      <c r="MTW365" s="221"/>
      <c r="MTX365" s="216"/>
      <c r="MTY365" s="221"/>
      <c r="MTZ365" s="216"/>
      <c r="MUA365" s="221"/>
      <c r="MUB365" s="216"/>
      <c r="MUC365" s="221"/>
      <c r="MUD365" s="216"/>
      <c r="MUE365" s="221"/>
      <c r="MUF365" s="216"/>
      <c r="MUG365" s="221"/>
      <c r="MUH365" s="216"/>
      <c r="MUI365" s="221"/>
      <c r="MUJ365" s="216"/>
      <c r="MUK365" s="221"/>
      <c r="MUL365" s="216"/>
      <c r="MUM365" s="221"/>
      <c r="MUN365" s="216"/>
      <c r="MUO365" s="221"/>
      <c r="MUP365" s="216"/>
      <c r="MUQ365" s="221"/>
      <c r="MUR365" s="216"/>
      <c r="MUS365" s="221"/>
      <c r="MUT365" s="216"/>
      <c r="MUU365" s="221"/>
      <c r="MUV365" s="216"/>
      <c r="MUW365" s="221"/>
      <c r="MUX365" s="216"/>
      <c r="MUY365" s="221"/>
      <c r="MUZ365" s="216"/>
      <c r="MVA365" s="221"/>
      <c r="MVB365" s="216"/>
      <c r="MVC365" s="221"/>
      <c r="MVD365" s="216"/>
      <c r="MVE365" s="221"/>
      <c r="MVF365" s="216"/>
      <c r="MVG365" s="221"/>
      <c r="MVH365" s="216"/>
      <c r="MVI365" s="221"/>
      <c r="MVJ365" s="216"/>
      <c r="MVK365" s="221"/>
      <c r="MVL365" s="216"/>
      <c r="MVM365" s="221"/>
      <c r="MVN365" s="216"/>
      <c r="MVO365" s="221"/>
      <c r="MVP365" s="216"/>
      <c r="MVQ365" s="221"/>
      <c r="MVR365" s="216"/>
      <c r="MVS365" s="221"/>
      <c r="MVT365" s="216"/>
      <c r="MVU365" s="221"/>
      <c r="MVV365" s="216"/>
      <c r="MVW365" s="221"/>
      <c r="MVX365" s="216"/>
      <c r="MVY365" s="221"/>
      <c r="MVZ365" s="216"/>
      <c r="MWA365" s="221"/>
      <c r="MWB365" s="216"/>
      <c r="MWC365" s="221"/>
      <c r="MWD365" s="216"/>
      <c r="MWE365" s="221"/>
      <c r="MWF365" s="216"/>
      <c r="MWG365" s="221"/>
      <c r="MWH365" s="216"/>
      <c r="MWI365" s="221"/>
      <c r="MWJ365" s="216"/>
      <c r="MWK365" s="221"/>
      <c r="MWL365" s="216"/>
      <c r="MWM365" s="221"/>
      <c r="MWN365" s="216"/>
      <c r="MWO365" s="221"/>
      <c r="MWP365" s="216"/>
      <c r="MWQ365" s="221"/>
      <c r="MWR365" s="216"/>
      <c r="MWS365" s="221"/>
      <c r="MWT365" s="216"/>
      <c r="MWU365" s="221"/>
      <c r="MWV365" s="216"/>
      <c r="MWW365" s="221"/>
      <c r="MWX365" s="216"/>
      <c r="MWY365" s="221"/>
      <c r="MWZ365" s="216"/>
      <c r="MXA365" s="221"/>
      <c r="MXB365" s="216"/>
      <c r="MXC365" s="221"/>
      <c r="MXD365" s="216"/>
      <c r="MXE365" s="221"/>
      <c r="MXF365" s="216"/>
      <c r="MXG365" s="221"/>
      <c r="MXH365" s="216"/>
      <c r="MXI365" s="221"/>
      <c r="MXJ365" s="216"/>
      <c r="MXK365" s="221"/>
      <c r="MXL365" s="216"/>
      <c r="MXM365" s="221"/>
      <c r="MXN365" s="216"/>
      <c r="MXO365" s="221"/>
      <c r="MXP365" s="216"/>
      <c r="MXQ365" s="221"/>
      <c r="MXR365" s="216"/>
      <c r="MXS365" s="221"/>
      <c r="MXT365" s="216"/>
      <c r="MXU365" s="221"/>
      <c r="MXV365" s="216"/>
      <c r="MXW365" s="221"/>
      <c r="MXX365" s="216"/>
      <c r="MXY365" s="221"/>
      <c r="MXZ365" s="216"/>
      <c r="MYA365" s="221"/>
      <c r="MYB365" s="216"/>
      <c r="MYC365" s="221"/>
      <c r="MYD365" s="216"/>
      <c r="MYE365" s="221"/>
      <c r="MYF365" s="216"/>
      <c r="MYG365" s="221"/>
      <c r="MYH365" s="216"/>
      <c r="MYI365" s="221"/>
      <c r="MYJ365" s="216"/>
      <c r="MYK365" s="221"/>
      <c r="MYL365" s="216"/>
      <c r="MYM365" s="221"/>
      <c r="MYN365" s="216"/>
      <c r="MYO365" s="221"/>
      <c r="MYP365" s="216"/>
      <c r="MYQ365" s="221"/>
      <c r="MYR365" s="216"/>
      <c r="MYS365" s="221"/>
      <c r="MYT365" s="216"/>
      <c r="MYU365" s="221"/>
      <c r="MYV365" s="216"/>
      <c r="MYW365" s="221"/>
      <c r="MYX365" s="216"/>
      <c r="MYY365" s="221"/>
      <c r="MYZ365" s="216"/>
      <c r="MZA365" s="221"/>
      <c r="MZB365" s="216"/>
      <c r="MZC365" s="221"/>
      <c r="MZD365" s="216"/>
      <c r="MZE365" s="221"/>
      <c r="MZF365" s="216"/>
      <c r="MZG365" s="221"/>
      <c r="MZH365" s="216"/>
      <c r="MZI365" s="221"/>
      <c r="MZJ365" s="216"/>
      <c r="MZK365" s="221"/>
      <c r="MZL365" s="216"/>
      <c r="MZM365" s="221"/>
      <c r="MZN365" s="216"/>
      <c r="MZO365" s="221"/>
      <c r="MZP365" s="216"/>
      <c r="MZQ365" s="221"/>
      <c r="MZR365" s="216"/>
      <c r="MZS365" s="221"/>
      <c r="MZT365" s="216"/>
      <c r="MZU365" s="221"/>
      <c r="MZV365" s="216"/>
      <c r="MZW365" s="221"/>
      <c r="MZX365" s="216"/>
      <c r="MZY365" s="221"/>
      <c r="MZZ365" s="216"/>
      <c r="NAA365" s="221"/>
      <c r="NAB365" s="216"/>
      <c r="NAC365" s="221"/>
      <c r="NAD365" s="216"/>
      <c r="NAE365" s="221"/>
      <c r="NAF365" s="216"/>
      <c r="NAG365" s="221"/>
      <c r="NAH365" s="216"/>
      <c r="NAI365" s="221"/>
      <c r="NAJ365" s="216"/>
      <c r="NAK365" s="221"/>
      <c r="NAL365" s="216"/>
      <c r="NAM365" s="221"/>
      <c r="NAN365" s="216"/>
      <c r="NAO365" s="221"/>
      <c r="NAP365" s="216"/>
      <c r="NAQ365" s="221"/>
      <c r="NAR365" s="216"/>
      <c r="NAS365" s="221"/>
      <c r="NAT365" s="216"/>
      <c r="NAU365" s="221"/>
      <c r="NAV365" s="216"/>
      <c r="NAW365" s="221"/>
      <c r="NAX365" s="216"/>
      <c r="NAY365" s="221"/>
      <c r="NAZ365" s="216"/>
      <c r="NBA365" s="221"/>
      <c r="NBB365" s="216"/>
      <c r="NBC365" s="221"/>
      <c r="NBD365" s="216"/>
      <c r="NBE365" s="221"/>
      <c r="NBF365" s="216"/>
      <c r="NBG365" s="221"/>
      <c r="NBH365" s="216"/>
      <c r="NBI365" s="221"/>
      <c r="NBJ365" s="216"/>
      <c r="NBK365" s="221"/>
      <c r="NBL365" s="216"/>
      <c r="NBM365" s="221"/>
      <c r="NBN365" s="216"/>
      <c r="NBO365" s="221"/>
      <c r="NBP365" s="216"/>
      <c r="NBQ365" s="221"/>
      <c r="NBR365" s="216"/>
      <c r="NBS365" s="221"/>
      <c r="NBT365" s="216"/>
      <c r="NBU365" s="221"/>
      <c r="NBV365" s="216"/>
      <c r="NBW365" s="221"/>
      <c r="NBX365" s="216"/>
      <c r="NBY365" s="221"/>
      <c r="NBZ365" s="216"/>
      <c r="NCA365" s="221"/>
      <c r="NCB365" s="216"/>
      <c r="NCC365" s="221"/>
      <c r="NCD365" s="216"/>
      <c r="NCE365" s="221"/>
      <c r="NCF365" s="216"/>
      <c r="NCG365" s="221"/>
      <c r="NCH365" s="216"/>
      <c r="NCI365" s="221"/>
      <c r="NCJ365" s="216"/>
      <c r="NCK365" s="221"/>
      <c r="NCL365" s="216"/>
      <c r="NCM365" s="221"/>
      <c r="NCN365" s="216"/>
      <c r="NCO365" s="221"/>
      <c r="NCP365" s="216"/>
      <c r="NCQ365" s="221"/>
      <c r="NCR365" s="216"/>
      <c r="NCS365" s="221"/>
      <c r="NCT365" s="216"/>
      <c r="NCU365" s="221"/>
      <c r="NCV365" s="216"/>
      <c r="NCW365" s="221"/>
      <c r="NCX365" s="216"/>
      <c r="NCY365" s="221"/>
      <c r="NCZ365" s="216"/>
      <c r="NDA365" s="221"/>
      <c r="NDB365" s="216"/>
      <c r="NDC365" s="221"/>
      <c r="NDD365" s="216"/>
      <c r="NDE365" s="221"/>
      <c r="NDF365" s="216"/>
      <c r="NDG365" s="221"/>
      <c r="NDH365" s="216"/>
      <c r="NDI365" s="221"/>
      <c r="NDJ365" s="216"/>
      <c r="NDK365" s="221"/>
      <c r="NDL365" s="216"/>
      <c r="NDM365" s="221"/>
      <c r="NDN365" s="216"/>
      <c r="NDO365" s="221"/>
      <c r="NDP365" s="216"/>
      <c r="NDQ365" s="221"/>
      <c r="NDR365" s="216"/>
      <c r="NDS365" s="221"/>
      <c r="NDT365" s="216"/>
      <c r="NDU365" s="221"/>
      <c r="NDV365" s="216"/>
      <c r="NDW365" s="221"/>
      <c r="NDX365" s="216"/>
      <c r="NDY365" s="221"/>
      <c r="NDZ365" s="216"/>
      <c r="NEA365" s="221"/>
      <c r="NEB365" s="216"/>
      <c r="NEC365" s="221"/>
      <c r="NED365" s="216"/>
      <c r="NEE365" s="221"/>
      <c r="NEF365" s="216"/>
      <c r="NEG365" s="221"/>
      <c r="NEH365" s="216"/>
      <c r="NEI365" s="221"/>
      <c r="NEJ365" s="216"/>
      <c r="NEK365" s="221"/>
      <c r="NEL365" s="216"/>
      <c r="NEM365" s="221"/>
      <c r="NEN365" s="216"/>
      <c r="NEO365" s="221"/>
      <c r="NEP365" s="216"/>
      <c r="NEQ365" s="221"/>
      <c r="NER365" s="216"/>
      <c r="NES365" s="221"/>
      <c r="NET365" s="216"/>
      <c r="NEU365" s="221"/>
      <c r="NEV365" s="216"/>
      <c r="NEW365" s="221"/>
      <c r="NEX365" s="216"/>
      <c r="NEY365" s="221"/>
      <c r="NEZ365" s="216"/>
      <c r="NFA365" s="221"/>
      <c r="NFB365" s="216"/>
      <c r="NFC365" s="221"/>
      <c r="NFD365" s="216"/>
      <c r="NFE365" s="221"/>
      <c r="NFF365" s="216"/>
      <c r="NFG365" s="221"/>
      <c r="NFH365" s="216"/>
      <c r="NFI365" s="221"/>
      <c r="NFJ365" s="216"/>
      <c r="NFK365" s="221"/>
      <c r="NFL365" s="216"/>
      <c r="NFM365" s="221"/>
      <c r="NFN365" s="216"/>
      <c r="NFO365" s="221"/>
      <c r="NFP365" s="216"/>
      <c r="NFQ365" s="221"/>
      <c r="NFR365" s="216"/>
      <c r="NFS365" s="221"/>
      <c r="NFT365" s="216"/>
      <c r="NFU365" s="221"/>
      <c r="NFV365" s="216"/>
      <c r="NFW365" s="221"/>
      <c r="NFX365" s="216"/>
      <c r="NFY365" s="221"/>
      <c r="NFZ365" s="216"/>
      <c r="NGA365" s="221"/>
      <c r="NGB365" s="216"/>
      <c r="NGC365" s="221"/>
      <c r="NGD365" s="216"/>
      <c r="NGE365" s="221"/>
      <c r="NGF365" s="216"/>
      <c r="NGG365" s="221"/>
      <c r="NGH365" s="216"/>
      <c r="NGI365" s="221"/>
      <c r="NGJ365" s="216"/>
      <c r="NGK365" s="221"/>
      <c r="NGL365" s="216"/>
      <c r="NGM365" s="221"/>
      <c r="NGN365" s="216"/>
      <c r="NGO365" s="221"/>
      <c r="NGP365" s="216"/>
      <c r="NGQ365" s="221"/>
      <c r="NGR365" s="216"/>
      <c r="NGS365" s="221"/>
      <c r="NGT365" s="216"/>
      <c r="NGU365" s="221"/>
      <c r="NGV365" s="216"/>
      <c r="NGW365" s="221"/>
      <c r="NGX365" s="216"/>
      <c r="NGY365" s="221"/>
      <c r="NGZ365" s="216"/>
      <c r="NHA365" s="221"/>
      <c r="NHB365" s="216"/>
      <c r="NHC365" s="221"/>
      <c r="NHD365" s="216"/>
      <c r="NHE365" s="221"/>
      <c r="NHF365" s="216"/>
      <c r="NHG365" s="221"/>
      <c r="NHH365" s="216"/>
      <c r="NHI365" s="221"/>
      <c r="NHJ365" s="216"/>
      <c r="NHK365" s="221"/>
      <c r="NHL365" s="216"/>
      <c r="NHM365" s="221"/>
      <c r="NHN365" s="216"/>
      <c r="NHO365" s="221"/>
      <c r="NHP365" s="216"/>
      <c r="NHQ365" s="221"/>
      <c r="NHR365" s="216"/>
      <c r="NHS365" s="221"/>
      <c r="NHT365" s="216"/>
      <c r="NHU365" s="221"/>
      <c r="NHV365" s="216"/>
      <c r="NHW365" s="221"/>
      <c r="NHX365" s="216"/>
      <c r="NHY365" s="221"/>
      <c r="NHZ365" s="216"/>
      <c r="NIA365" s="221"/>
      <c r="NIB365" s="216"/>
      <c r="NIC365" s="221"/>
      <c r="NID365" s="216"/>
      <c r="NIE365" s="221"/>
      <c r="NIF365" s="216"/>
      <c r="NIG365" s="221"/>
      <c r="NIH365" s="216"/>
      <c r="NII365" s="221"/>
      <c r="NIJ365" s="216"/>
      <c r="NIK365" s="221"/>
      <c r="NIL365" s="216"/>
      <c r="NIM365" s="221"/>
      <c r="NIN365" s="216"/>
      <c r="NIO365" s="221"/>
      <c r="NIP365" s="216"/>
      <c r="NIQ365" s="221"/>
      <c r="NIR365" s="216"/>
      <c r="NIS365" s="221"/>
      <c r="NIT365" s="216"/>
      <c r="NIU365" s="221"/>
      <c r="NIV365" s="216"/>
      <c r="NIW365" s="221"/>
      <c r="NIX365" s="216"/>
      <c r="NIY365" s="221"/>
      <c r="NIZ365" s="216"/>
      <c r="NJA365" s="221"/>
      <c r="NJB365" s="216"/>
      <c r="NJC365" s="221"/>
      <c r="NJD365" s="216"/>
      <c r="NJE365" s="221"/>
      <c r="NJF365" s="216"/>
      <c r="NJG365" s="221"/>
      <c r="NJH365" s="216"/>
      <c r="NJI365" s="221"/>
      <c r="NJJ365" s="216"/>
      <c r="NJK365" s="221"/>
      <c r="NJL365" s="216"/>
      <c r="NJM365" s="221"/>
      <c r="NJN365" s="216"/>
      <c r="NJO365" s="221"/>
      <c r="NJP365" s="216"/>
      <c r="NJQ365" s="221"/>
      <c r="NJR365" s="216"/>
      <c r="NJS365" s="221"/>
      <c r="NJT365" s="216"/>
      <c r="NJU365" s="221"/>
      <c r="NJV365" s="216"/>
      <c r="NJW365" s="221"/>
      <c r="NJX365" s="216"/>
      <c r="NJY365" s="221"/>
      <c r="NJZ365" s="216"/>
      <c r="NKA365" s="221"/>
      <c r="NKB365" s="216"/>
      <c r="NKC365" s="221"/>
      <c r="NKD365" s="216"/>
      <c r="NKE365" s="221"/>
      <c r="NKF365" s="216"/>
      <c r="NKG365" s="221"/>
      <c r="NKH365" s="216"/>
      <c r="NKI365" s="221"/>
      <c r="NKJ365" s="216"/>
      <c r="NKK365" s="221"/>
      <c r="NKL365" s="216"/>
      <c r="NKM365" s="221"/>
      <c r="NKN365" s="216"/>
      <c r="NKO365" s="221"/>
      <c r="NKP365" s="216"/>
      <c r="NKQ365" s="221"/>
      <c r="NKR365" s="216"/>
      <c r="NKS365" s="221"/>
      <c r="NKT365" s="216"/>
      <c r="NKU365" s="221"/>
      <c r="NKV365" s="216"/>
      <c r="NKW365" s="221"/>
      <c r="NKX365" s="216"/>
      <c r="NKY365" s="221"/>
      <c r="NKZ365" s="216"/>
      <c r="NLA365" s="221"/>
      <c r="NLB365" s="216"/>
      <c r="NLC365" s="221"/>
      <c r="NLD365" s="216"/>
      <c r="NLE365" s="221"/>
      <c r="NLF365" s="216"/>
      <c r="NLG365" s="221"/>
      <c r="NLH365" s="216"/>
      <c r="NLI365" s="221"/>
      <c r="NLJ365" s="216"/>
      <c r="NLK365" s="221"/>
      <c r="NLL365" s="216"/>
      <c r="NLM365" s="221"/>
      <c r="NLN365" s="216"/>
      <c r="NLO365" s="221"/>
      <c r="NLP365" s="216"/>
      <c r="NLQ365" s="221"/>
      <c r="NLR365" s="216"/>
      <c r="NLS365" s="221"/>
      <c r="NLT365" s="216"/>
      <c r="NLU365" s="221"/>
      <c r="NLV365" s="216"/>
      <c r="NLW365" s="221"/>
      <c r="NLX365" s="216"/>
      <c r="NLY365" s="221"/>
      <c r="NLZ365" s="216"/>
      <c r="NMA365" s="221"/>
      <c r="NMB365" s="216"/>
      <c r="NMC365" s="221"/>
      <c r="NMD365" s="216"/>
      <c r="NME365" s="221"/>
      <c r="NMF365" s="216"/>
      <c r="NMG365" s="221"/>
      <c r="NMH365" s="216"/>
      <c r="NMI365" s="221"/>
      <c r="NMJ365" s="216"/>
      <c r="NMK365" s="221"/>
      <c r="NML365" s="216"/>
      <c r="NMM365" s="221"/>
      <c r="NMN365" s="216"/>
      <c r="NMO365" s="221"/>
      <c r="NMP365" s="216"/>
      <c r="NMQ365" s="221"/>
      <c r="NMR365" s="216"/>
      <c r="NMS365" s="221"/>
      <c r="NMT365" s="216"/>
      <c r="NMU365" s="221"/>
      <c r="NMV365" s="216"/>
      <c r="NMW365" s="221"/>
      <c r="NMX365" s="216"/>
      <c r="NMY365" s="221"/>
      <c r="NMZ365" s="216"/>
      <c r="NNA365" s="221"/>
      <c r="NNB365" s="216"/>
      <c r="NNC365" s="221"/>
      <c r="NND365" s="216"/>
      <c r="NNE365" s="221"/>
      <c r="NNF365" s="216"/>
      <c r="NNG365" s="221"/>
      <c r="NNH365" s="216"/>
      <c r="NNI365" s="221"/>
      <c r="NNJ365" s="216"/>
      <c r="NNK365" s="221"/>
      <c r="NNL365" s="216"/>
      <c r="NNM365" s="221"/>
      <c r="NNN365" s="216"/>
      <c r="NNO365" s="221"/>
      <c r="NNP365" s="216"/>
      <c r="NNQ365" s="221"/>
      <c r="NNR365" s="216"/>
      <c r="NNS365" s="221"/>
      <c r="NNT365" s="216"/>
      <c r="NNU365" s="221"/>
      <c r="NNV365" s="216"/>
      <c r="NNW365" s="221"/>
      <c r="NNX365" s="216"/>
      <c r="NNY365" s="221"/>
      <c r="NNZ365" s="216"/>
      <c r="NOA365" s="221"/>
      <c r="NOB365" s="216"/>
      <c r="NOC365" s="221"/>
      <c r="NOD365" s="216"/>
      <c r="NOE365" s="221"/>
      <c r="NOF365" s="216"/>
      <c r="NOG365" s="221"/>
      <c r="NOH365" s="216"/>
      <c r="NOI365" s="221"/>
      <c r="NOJ365" s="216"/>
      <c r="NOK365" s="221"/>
      <c r="NOL365" s="216"/>
      <c r="NOM365" s="221"/>
      <c r="NON365" s="216"/>
      <c r="NOO365" s="221"/>
      <c r="NOP365" s="216"/>
      <c r="NOQ365" s="221"/>
      <c r="NOR365" s="216"/>
      <c r="NOS365" s="221"/>
      <c r="NOT365" s="216"/>
      <c r="NOU365" s="221"/>
      <c r="NOV365" s="216"/>
      <c r="NOW365" s="221"/>
      <c r="NOX365" s="216"/>
      <c r="NOY365" s="221"/>
      <c r="NOZ365" s="216"/>
      <c r="NPA365" s="221"/>
      <c r="NPB365" s="216"/>
      <c r="NPC365" s="221"/>
      <c r="NPD365" s="216"/>
      <c r="NPE365" s="221"/>
      <c r="NPF365" s="216"/>
      <c r="NPG365" s="221"/>
      <c r="NPH365" s="216"/>
      <c r="NPI365" s="221"/>
      <c r="NPJ365" s="216"/>
      <c r="NPK365" s="221"/>
      <c r="NPL365" s="216"/>
      <c r="NPM365" s="221"/>
      <c r="NPN365" s="216"/>
      <c r="NPO365" s="221"/>
      <c r="NPP365" s="216"/>
      <c r="NPQ365" s="221"/>
      <c r="NPR365" s="216"/>
      <c r="NPS365" s="221"/>
      <c r="NPT365" s="216"/>
      <c r="NPU365" s="221"/>
      <c r="NPV365" s="216"/>
      <c r="NPW365" s="221"/>
      <c r="NPX365" s="216"/>
      <c r="NPY365" s="221"/>
      <c r="NPZ365" s="216"/>
      <c r="NQA365" s="221"/>
      <c r="NQB365" s="216"/>
      <c r="NQC365" s="221"/>
      <c r="NQD365" s="216"/>
      <c r="NQE365" s="221"/>
      <c r="NQF365" s="216"/>
      <c r="NQG365" s="221"/>
      <c r="NQH365" s="216"/>
      <c r="NQI365" s="221"/>
      <c r="NQJ365" s="216"/>
      <c r="NQK365" s="221"/>
      <c r="NQL365" s="216"/>
      <c r="NQM365" s="221"/>
      <c r="NQN365" s="216"/>
      <c r="NQO365" s="221"/>
      <c r="NQP365" s="216"/>
      <c r="NQQ365" s="221"/>
      <c r="NQR365" s="216"/>
      <c r="NQS365" s="221"/>
      <c r="NQT365" s="216"/>
      <c r="NQU365" s="221"/>
      <c r="NQV365" s="216"/>
      <c r="NQW365" s="221"/>
      <c r="NQX365" s="216"/>
      <c r="NQY365" s="221"/>
      <c r="NQZ365" s="216"/>
      <c r="NRA365" s="221"/>
      <c r="NRB365" s="216"/>
      <c r="NRC365" s="221"/>
      <c r="NRD365" s="216"/>
      <c r="NRE365" s="221"/>
      <c r="NRF365" s="216"/>
      <c r="NRG365" s="221"/>
      <c r="NRH365" s="216"/>
      <c r="NRI365" s="221"/>
      <c r="NRJ365" s="216"/>
      <c r="NRK365" s="221"/>
      <c r="NRL365" s="216"/>
      <c r="NRM365" s="221"/>
      <c r="NRN365" s="216"/>
      <c r="NRO365" s="221"/>
      <c r="NRP365" s="216"/>
      <c r="NRQ365" s="221"/>
      <c r="NRR365" s="216"/>
      <c r="NRS365" s="221"/>
      <c r="NRT365" s="216"/>
      <c r="NRU365" s="221"/>
      <c r="NRV365" s="216"/>
      <c r="NRW365" s="221"/>
      <c r="NRX365" s="216"/>
      <c r="NRY365" s="221"/>
      <c r="NRZ365" s="216"/>
      <c r="NSA365" s="221"/>
      <c r="NSB365" s="216"/>
      <c r="NSC365" s="221"/>
      <c r="NSD365" s="216"/>
      <c r="NSE365" s="221"/>
      <c r="NSF365" s="216"/>
      <c r="NSG365" s="221"/>
      <c r="NSH365" s="216"/>
      <c r="NSI365" s="221"/>
      <c r="NSJ365" s="216"/>
      <c r="NSK365" s="221"/>
      <c r="NSL365" s="216"/>
      <c r="NSM365" s="221"/>
      <c r="NSN365" s="216"/>
      <c r="NSO365" s="221"/>
      <c r="NSP365" s="216"/>
      <c r="NSQ365" s="221"/>
      <c r="NSR365" s="216"/>
      <c r="NSS365" s="221"/>
      <c r="NST365" s="216"/>
      <c r="NSU365" s="221"/>
      <c r="NSV365" s="216"/>
      <c r="NSW365" s="221"/>
      <c r="NSX365" s="216"/>
      <c r="NSY365" s="221"/>
      <c r="NSZ365" s="216"/>
      <c r="NTA365" s="221"/>
      <c r="NTB365" s="216"/>
      <c r="NTC365" s="221"/>
      <c r="NTD365" s="216"/>
      <c r="NTE365" s="221"/>
      <c r="NTF365" s="216"/>
      <c r="NTG365" s="221"/>
      <c r="NTH365" s="216"/>
      <c r="NTI365" s="221"/>
      <c r="NTJ365" s="216"/>
      <c r="NTK365" s="221"/>
      <c r="NTL365" s="216"/>
      <c r="NTM365" s="221"/>
      <c r="NTN365" s="216"/>
      <c r="NTO365" s="221"/>
      <c r="NTP365" s="216"/>
      <c r="NTQ365" s="221"/>
      <c r="NTR365" s="216"/>
      <c r="NTS365" s="221"/>
      <c r="NTT365" s="216"/>
      <c r="NTU365" s="221"/>
      <c r="NTV365" s="216"/>
      <c r="NTW365" s="221"/>
      <c r="NTX365" s="216"/>
      <c r="NTY365" s="221"/>
      <c r="NTZ365" s="216"/>
      <c r="NUA365" s="221"/>
      <c r="NUB365" s="216"/>
      <c r="NUC365" s="221"/>
      <c r="NUD365" s="216"/>
      <c r="NUE365" s="221"/>
      <c r="NUF365" s="216"/>
      <c r="NUG365" s="221"/>
      <c r="NUH365" s="216"/>
      <c r="NUI365" s="221"/>
      <c r="NUJ365" s="216"/>
      <c r="NUK365" s="221"/>
      <c r="NUL365" s="216"/>
      <c r="NUM365" s="221"/>
      <c r="NUN365" s="216"/>
      <c r="NUO365" s="221"/>
      <c r="NUP365" s="216"/>
      <c r="NUQ365" s="221"/>
      <c r="NUR365" s="216"/>
      <c r="NUS365" s="221"/>
      <c r="NUT365" s="216"/>
      <c r="NUU365" s="221"/>
      <c r="NUV365" s="216"/>
      <c r="NUW365" s="221"/>
      <c r="NUX365" s="216"/>
      <c r="NUY365" s="221"/>
      <c r="NUZ365" s="216"/>
      <c r="NVA365" s="221"/>
      <c r="NVB365" s="216"/>
      <c r="NVC365" s="221"/>
      <c r="NVD365" s="216"/>
      <c r="NVE365" s="221"/>
      <c r="NVF365" s="216"/>
      <c r="NVG365" s="221"/>
      <c r="NVH365" s="216"/>
      <c r="NVI365" s="221"/>
      <c r="NVJ365" s="216"/>
      <c r="NVK365" s="221"/>
      <c r="NVL365" s="216"/>
      <c r="NVM365" s="221"/>
      <c r="NVN365" s="216"/>
      <c r="NVO365" s="221"/>
      <c r="NVP365" s="216"/>
      <c r="NVQ365" s="221"/>
      <c r="NVR365" s="216"/>
      <c r="NVS365" s="221"/>
      <c r="NVT365" s="216"/>
      <c r="NVU365" s="221"/>
      <c r="NVV365" s="216"/>
      <c r="NVW365" s="221"/>
      <c r="NVX365" s="216"/>
      <c r="NVY365" s="221"/>
      <c r="NVZ365" s="216"/>
      <c r="NWA365" s="221"/>
      <c r="NWB365" s="216"/>
      <c r="NWC365" s="221"/>
      <c r="NWD365" s="216"/>
      <c r="NWE365" s="221"/>
      <c r="NWF365" s="216"/>
      <c r="NWG365" s="221"/>
      <c r="NWH365" s="216"/>
      <c r="NWI365" s="221"/>
      <c r="NWJ365" s="216"/>
      <c r="NWK365" s="221"/>
      <c r="NWL365" s="216"/>
      <c r="NWM365" s="221"/>
      <c r="NWN365" s="216"/>
      <c r="NWO365" s="221"/>
      <c r="NWP365" s="216"/>
      <c r="NWQ365" s="221"/>
      <c r="NWR365" s="216"/>
      <c r="NWS365" s="221"/>
      <c r="NWT365" s="216"/>
      <c r="NWU365" s="221"/>
      <c r="NWV365" s="216"/>
      <c r="NWW365" s="221"/>
      <c r="NWX365" s="216"/>
      <c r="NWY365" s="221"/>
      <c r="NWZ365" s="216"/>
      <c r="NXA365" s="221"/>
      <c r="NXB365" s="216"/>
      <c r="NXC365" s="221"/>
      <c r="NXD365" s="216"/>
      <c r="NXE365" s="221"/>
      <c r="NXF365" s="216"/>
      <c r="NXG365" s="221"/>
      <c r="NXH365" s="216"/>
      <c r="NXI365" s="221"/>
      <c r="NXJ365" s="216"/>
      <c r="NXK365" s="221"/>
      <c r="NXL365" s="216"/>
      <c r="NXM365" s="221"/>
      <c r="NXN365" s="216"/>
      <c r="NXO365" s="221"/>
      <c r="NXP365" s="216"/>
      <c r="NXQ365" s="221"/>
      <c r="NXR365" s="216"/>
      <c r="NXS365" s="221"/>
      <c r="NXT365" s="216"/>
      <c r="NXU365" s="221"/>
      <c r="NXV365" s="216"/>
      <c r="NXW365" s="221"/>
      <c r="NXX365" s="216"/>
      <c r="NXY365" s="221"/>
      <c r="NXZ365" s="216"/>
      <c r="NYA365" s="221"/>
      <c r="NYB365" s="216"/>
      <c r="NYC365" s="221"/>
      <c r="NYD365" s="216"/>
      <c r="NYE365" s="221"/>
      <c r="NYF365" s="216"/>
      <c r="NYG365" s="221"/>
      <c r="NYH365" s="216"/>
      <c r="NYI365" s="221"/>
      <c r="NYJ365" s="216"/>
      <c r="NYK365" s="221"/>
      <c r="NYL365" s="216"/>
      <c r="NYM365" s="221"/>
      <c r="NYN365" s="216"/>
      <c r="NYO365" s="221"/>
      <c r="NYP365" s="216"/>
      <c r="NYQ365" s="221"/>
      <c r="NYR365" s="216"/>
      <c r="NYS365" s="221"/>
      <c r="NYT365" s="216"/>
      <c r="NYU365" s="221"/>
      <c r="NYV365" s="216"/>
      <c r="NYW365" s="221"/>
      <c r="NYX365" s="216"/>
      <c r="NYY365" s="221"/>
      <c r="NYZ365" s="216"/>
      <c r="NZA365" s="221"/>
      <c r="NZB365" s="216"/>
      <c r="NZC365" s="221"/>
      <c r="NZD365" s="216"/>
      <c r="NZE365" s="221"/>
      <c r="NZF365" s="216"/>
      <c r="NZG365" s="221"/>
      <c r="NZH365" s="216"/>
      <c r="NZI365" s="221"/>
      <c r="NZJ365" s="216"/>
      <c r="NZK365" s="221"/>
      <c r="NZL365" s="216"/>
      <c r="NZM365" s="221"/>
      <c r="NZN365" s="216"/>
      <c r="NZO365" s="221"/>
      <c r="NZP365" s="216"/>
      <c r="NZQ365" s="221"/>
      <c r="NZR365" s="216"/>
      <c r="NZS365" s="221"/>
      <c r="NZT365" s="216"/>
      <c r="NZU365" s="221"/>
      <c r="NZV365" s="216"/>
      <c r="NZW365" s="221"/>
      <c r="NZX365" s="216"/>
      <c r="NZY365" s="221"/>
      <c r="NZZ365" s="216"/>
      <c r="OAA365" s="221"/>
      <c r="OAB365" s="216"/>
      <c r="OAC365" s="221"/>
      <c r="OAD365" s="216"/>
      <c r="OAE365" s="221"/>
      <c r="OAF365" s="216"/>
      <c r="OAG365" s="221"/>
      <c r="OAH365" s="216"/>
      <c r="OAI365" s="221"/>
      <c r="OAJ365" s="216"/>
      <c r="OAK365" s="221"/>
      <c r="OAL365" s="216"/>
      <c r="OAM365" s="221"/>
      <c r="OAN365" s="216"/>
      <c r="OAO365" s="221"/>
      <c r="OAP365" s="216"/>
      <c r="OAQ365" s="221"/>
      <c r="OAR365" s="216"/>
      <c r="OAS365" s="221"/>
      <c r="OAT365" s="216"/>
      <c r="OAU365" s="221"/>
      <c r="OAV365" s="216"/>
      <c r="OAW365" s="221"/>
      <c r="OAX365" s="216"/>
      <c r="OAY365" s="221"/>
      <c r="OAZ365" s="216"/>
      <c r="OBA365" s="221"/>
      <c r="OBB365" s="216"/>
      <c r="OBC365" s="221"/>
      <c r="OBD365" s="216"/>
      <c r="OBE365" s="221"/>
      <c r="OBF365" s="216"/>
      <c r="OBG365" s="221"/>
      <c r="OBH365" s="216"/>
      <c r="OBI365" s="221"/>
      <c r="OBJ365" s="216"/>
      <c r="OBK365" s="221"/>
      <c r="OBL365" s="216"/>
      <c r="OBM365" s="221"/>
      <c r="OBN365" s="216"/>
      <c r="OBO365" s="221"/>
      <c r="OBP365" s="216"/>
      <c r="OBQ365" s="221"/>
      <c r="OBR365" s="216"/>
      <c r="OBS365" s="221"/>
      <c r="OBT365" s="216"/>
      <c r="OBU365" s="221"/>
      <c r="OBV365" s="216"/>
      <c r="OBW365" s="221"/>
      <c r="OBX365" s="216"/>
      <c r="OBY365" s="221"/>
      <c r="OBZ365" s="216"/>
      <c r="OCA365" s="221"/>
      <c r="OCB365" s="216"/>
      <c r="OCC365" s="221"/>
      <c r="OCD365" s="216"/>
      <c r="OCE365" s="221"/>
      <c r="OCF365" s="216"/>
      <c r="OCG365" s="221"/>
      <c r="OCH365" s="216"/>
      <c r="OCI365" s="221"/>
      <c r="OCJ365" s="216"/>
      <c r="OCK365" s="221"/>
      <c r="OCL365" s="216"/>
      <c r="OCM365" s="221"/>
      <c r="OCN365" s="216"/>
      <c r="OCO365" s="221"/>
      <c r="OCP365" s="216"/>
      <c r="OCQ365" s="221"/>
      <c r="OCR365" s="216"/>
      <c r="OCS365" s="221"/>
      <c r="OCT365" s="216"/>
      <c r="OCU365" s="221"/>
      <c r="OCV365" s="216"/>
      <c r="OCW365" s="221"/>
      <c r="OCX365" s="216"/>
      <c r="OCY365" s="221"/>
      <c r="OCZ365" s="216"/>
      <c r="ODA365" s="221"/>
      <c r="ODB365" s="216"/>
      <c r="ODC365" s="221"/>
      <c r="ODD365" s="216"/>
      <c r="ODE365" s="221"/>
      <c r="ODF365" s="216"/>
      <c r="ODG365" s="221"/>
      <c r="ODH365" s="216"/>
      <c r="ODI365" s="221"/>
      <c r="ODJ365" s="216"/>
      <c r="ODK365" s="221"/>
      <c r="ODL365" s="216"/>
      <c r="ODM365" s="221"/>
      <c r="ODN365" s="216"/>
      <c r="ODO365" s="221"/>
      <c r="ODP365" s="216"/>
      <c r="ODQ365" s="221"/>
      <c r="ODR365" s="216"/>
      <c r="ODS365" s="221"/>
      <c r="ODT365" s="216"/>
      <c r="ODU365" s="221"/>
      <c r="ODV365" s="216"/>
      <c r="ODW365" s="221"/>
      <c r="ODX365" s="216"/>
      <c r="ODY365" s="221"/>
      <c r="ODZ365" s="216"/>
      <c r="OEA365" s="221"/>
      <c r="OEB365" s="216"/>
      <c r="OEC365" s="221"/>
      <c r="OED365" s="216"/>
      <c r="OEE365" s="221"/>
      <c r="OEF365" s="216"/>
      <c r="OEG365" s="221"/>
      <c r="OEH365" s="216"/>
      <c r="OEI365" s="221"/>
      <c r="OEJ365" s="216"/>
      <c r="OEK365" s="221"/>
      <c r="OEL365" s="216"/>
      <c r="OEM365" s="221"/>
      <c r="OEN365" s="216"/>
      <c r="OEO365" s="221"/>
      <c r="OEP365" s="216"/>
      <c r="OEQ365" s="221"/>
      <c r="OER365" s="216"/>
      <c r="OES365" s="221"/>
      <c r="OET365" s="216"/>
      <c r="OEU365" s="221"/>
      <c r="OEV365" s="216"/>
      <c r="OEW365" s="221"/>
      <c r="OEX365" s="216"/>
      <c r="OEY365" s="221"/>
      <c r="OEZ365" s="216"/>
      <c r="OFA365" s="221"/>
      <c r="OFB365" s="216"/>
      <c r="OFC365" s="221"/>
      <c r="OFD365" s="216"/>
      <c r="OFE365" s="221"/>
      <c r="OFF365" s="216"/>
      <c r="OFG365" s="221"/>
      <c r="OFH365" s="216"/>
      <c r="OFI365" s="221"/>
      <c r="OFJ365" s="216"/>
      <c r="OFK365" s="221"/>
      <c r="OFL365" s="216"/>
      <c r="OFM365" s="221"/>
      <c r="OFN365" s="216"/>
      <c r="OFO365" s="221"/>
      <c r="OFP365" s="216"/>
      <c r="OFQ365" s="221"/>
      <c r="OFR365" s="216"/>
      <c r="OFS365" s="221"/>
      <c r="OFT365" s="216"/>
      <c r="OFU365" s="221"/>
      <c r="OFV365" s="216"/>
      <c r="OFW365" s="221"/>
      <c r="OFX365" s="216"/>
      <c r="OFY365" s="221"/>
      <c r="OFZ365" s="216"/>
      <c r="OGA365" s="221"/>
      <c r="OGB365" s="216"/>
      <c r="OGC365" s="221"/>
      <c r="OGD365" s="216"/>
      <c r="OGE365" s="221"/>
      <c r="OGF365" s="216"/>
      <c r="OGG365" s="221"/>
      <c r="OGH365" s="216"/>
      <c r="OGI365" s="221"/>
      <c r="OGJ365" s="216"/>
      <c r="OGK365" s="221"/>
      <c r="OGL365" s="216"/>
      <c r="OGM365" s="221"/>
      <c r="OGN365" s="216"/>
      <c r="OGO365" s="221"/>
      <c r="OGP365" s="216"/>
      <c r="OGQ365" s="221"/>
      <c r="OGR365" s="216"/>
      <c r="OGS365" s="221"/>
      <c r="OGT365" s="216"/>
      <c r="OGU365" s="221"/>
      <c r="OGV365" s="216"/>
      <c r="OGW365" s="221"/>
      <c r="OGX365" s="216"/>
      <c r="OGY365" s="221"/>
      <c r="OGZ365" s="216"/>
      <c r="OHA365" s="221"/>
      <c r="OHB365" s="216"/>
      <c r="OHC365" s="221"/>
      <c r="OHD365" s="216"/>
      <c r="OHE365" s="221"/>
      <c r="OHF365" s="216"/>
      <c r="OHG365" s="221"/>
      <c r="OHH365" s="216"/>
      <c r="OHI365" s="221"/>
      <c r="OHJ365" s="216"/>
      <c r="OHK365" s="221"/>
      <c r="OHL365" s="216"/>
      <c r="OHM365" s="221"/>
      <c r="OHN365" s="216"/>
      <c r="OHO365" s="221"/>
      <c r="OHP365" s="216"/>
      <c r="OHQ365" s="221"/>
      <c r="OHR365" s="216"/>
      <c r="OHS365" s="221"/>
      <c r="OHT365" s="216"/>
      <c r="OHU365" s="221"/>
      <c r="OHV365" s="216"/>
      <c r="OHW365" s="221"/>
      <c r="OHX365" s="216"/>
      <c r="OHY365" s="221"/>
      <c r="OHZ365" s="216"/>
      <c r="OIA365" s="221"/>
      <c r="OIB365" s="216"/>
      <c r="OIC365" s="221"/>
      <c r="OID365" s="216"/>
      <c r="OIE365" s="221"/>
      <c r="OIF365" s="216"/>
      <c r="OIG365" s="221"/>
      <c r="OIH365" s="216"/>
      <c r="OII365" s="221"/>
      <c r="OIJ365" s="216"/>
      <c r="OIK365" s="221"/>
      <c r="OIL365" s="216"/>
      <c r="OIM365" s="221"/>
      <c r="OIN365" s="216"/>
      <c r="OIO365" s="221"/>
      <c r="OIP365" s="216"/>
      <c r="OIQ365" s="221"/>
      <c r="OIR365" s="216"/>
      <c r="OIS365" s="221"/>
      <c r="OIT365" s="216"/>
      <c r="OIU365" s="221"/>
      <c r="OIV365" s="216"/>
      <c r="OIW365" s="221"/>
      <c r="OIX365" s="216"/>
      <c r="OIY365" s="221"/>
      <c r="OIZ365" s="216"/>
      <c r="OJA365" s="221"/>
      <c r="OJB365" s="216"/>
      <c r="OJC365" s="221"/>
      <c r="OJD365" s="216"/>
      <c r="OJE365" s="221"/>
      <c r="OJF365" s="216"/>
      <c r="OJG365" s="221"/>
      <c r="OJH365" s="216"/>
      <c r="OJI365" s="221"/>
      <c r="OJJ365" s="216"/>
      <c r="OJK365" s="221"/>
      <c r="OJL365" s="216"/>
      <c r="OJM365" s="221"/>
      <c r="OJN365" s="216"/>
      <c r="OJO365" s="221"/>
      <c r="OJP365" s="216"/>
      <c r="OJQ365" s="221"/>
      <c r="OJR365" s="216"/>
      <c r="OJS365" s="221"/>
      <c r="OJT365" s="216"/>
      <c r="OJU365" s="221"/>
      <c r="OJV365" s="216"/>
      <c r="OJW365" s="221"/>
      <c r="OJX365" s="216"/>
      <c r="OJY365" s="221"/>
      <c r="OJZ365" s="216"/>
      <c r="OKA365" s="221"/>
      <c r="OKB365" s="216"/>
      <c r="OKC365" s="221"/>
      <c r="OKD365" s="216"/>
      <c r="OKE365" s="221"/>
      <c r="OKF365" s="216"/>
      <c r="OKG365" s="221"/>
      <c r="OKH365" s="216"/>
      <c r="OKI365" s="221"/>
      <c r="OKJ365" s="216"/>
      <c r="OKK365" s="221"/>
      <c r="OKL365" s="216"/>
      <c r="OKM365" s="221"/>
      <c r="OKN365" s="216"/>
      <c r="OKO365" s="221"/>
      <c r="OKP365" s="216"/>
      <c r="OKQ365" s="221"/>
      <c r="OKR365" s="216"/>
      <c r="OKS365" s="221"/>
      <c r="OKT365" s="216"/>
      <c r="OKU365" s="221"/>
      <c r="OKV365" s="216"/>
      <c r="OKW365" s="221"/>
      <c r="OKX365" s="216"/>
      <c r="OKY365" s="221"/>
      <c r="OKZ365" s="216"/>
      <c r="OLA365" s="221"/>
      <c r="OLB365" s="216"/>
      <c r="OLC365" s="221"/>
      <c r="OLD365" s="216"/>
      <c r="OLE365" s="221"/>
      <c r="OLF365" s="216"/>
      <c r="OLG365" s="221"/>
      <c r="OLH365" s="216"/>
      <c r="OLI365" s="221"/>
      <c r="OLJ365" s="216"/>
      <c r="OLK365" s="221"/>
      <c r="OLL365" s="216"/>
      <c r="OLM365" s="221"/>
      <c r="OLN365" s="216"/>
      <c r="OLO365" s="221"/>
      <c r="OLP365" s="216"/>
      <c r="OLQ365" s="221"/>
      <c r="OLR365" s="216"/>
      <c r="OLS365" s="221"/>
      <c r="OLT365" s="216"/>
      <c r="OLU365" s="221"/>
      <c r="OLV365" s="216"/>
      <c r="OLW365" s="221"/>
      <c r="OLX365" s="216"/>
      <c r="OLY365" s="221"/>
      <c r="OLZ365" s="216"/>
      <c r="OMA365" s="221"/>
      <c r="OMB365" s="216"/>
      <c r="OMC365" s="221"/>
      <c r="OMD365" s="216"/>
      <c r="OME365" s="221"/>
      <c r="OMF365" s="216"/>
      <c r="OMG365" s="221"/>
      <c r="OMH365" s="216"/>
      <c r="OMI365" s="221"/>
      <c r="OMJ365" s="216"/>
      <c r="OMK365" s="221"/>
      <c r="OML365" s="216"/>
      <c r="OMM365" s="221"/>
      <c r="OMN365" s="216"/>
      <c r="OMO365" s="221"/>
      <c r="OMP365" s="216"/>
      <c r="OMQ365" s="221"/>
      <c r="OMR365" s="216"/>
      <c r="OMS365" s="221"/>
      <c r="OMT365" s="216"/>
      <c r="OMU365" s="221"/>
      <c r="OMV365" s="216"/>
      <c r="OMW365" s="221"/>
      <c r="OMX365" s="216"/>
      <c r="OMY365" s="221"/>
      <c r="OMZ365" s="216"/>
      <c r="ONA365" s="221"/>
      <c r="ONB365" s="216"/>
      <c r="ONC365" s="221"/>
      <c r="OND365" s="216"/>
      <c r="ONE365" s="221"/>
      <c r="ONF365" s="216"/>
      <c r="ONG365" s="221"/>
      <c r="ONH365" s="216"/>
      <c r="ONI365" s="221"/>
      <c r="ONJ365" s="216"/>
      <c r="ONK365" s="221"/>
      <c r="ONL365" s="216"/>
      <c r="ONM365" s="221"/>
      <c r="ONN365" s="216"/>
      <c r="ONO365" s="221"/>
      <c r="ONP365" s="216"/>
      <c r="ONQ365" s="221"/>
      <c r="ONR365" s="216"/>
      <c r="ONS365" s="221"/>
      <c r="ONT365" s="216"/>
      <c r="ONU365" s="221"/>
      <c r="ONV365" s="216"/>
      <c r="ONW365" s="221"/>
      <c r="ONX365" s="216"/>
      <c r="ONY365" s="221"/>
      <c r="ONZ365" s="216"/>
      <c r="OOA365" s="221"/>
      <c r="OOB365" s="216"/>
      <c r="OOC365" s="221"/>
      <c r="OOD365" s="216"/>
      <c r="OOE365" s="221"/>
      <c r="OOF365" s="216"/>
      <c r="OOG365" s="221"/>
      <c r="OOH365" s="216"/>
      <c r="OOI365" s="221"/>
      <c r="OOJ365" s="216"/>
      <c r="OOK365" s="221"/>
      <c r="OOL365" s="216"/>
      <c r="OOM365" s="221"/>
      <c r="OON365" s="216"/>
      <c r="OOO365" s="221"/>
      <c r="OOP365" s="216"/>
      <c r="OOQ365" s="221"/>
      <c r="OOR365" s="216"/>
      <c r="OOS365" s="221"/>
      <c r="OOT365" s="216"/>
      <c r="OOU365" s="221"/>
      <c r="OOV365" s="216"/>
      <c r="OOW365" s="221"/>
      <c r="OOX365" s="216"/>
      <c r="OOY365" s="221"/>
      <c r="OOZ365" s="216"/>
      <c r="OPA365" s="221"/>
      <c r="OPB365" s="216"/>
      <c r="OPC365" s="221"/>
      <c r="OPD365" s="216"/>
      <c r="OPE365" s="221"/>
      <c r="OPF365" s="216"/>
      <c r="OPG365" s="221"/>
      <c r="OPH365" s="216"/>
      <c r="OPI365" s="221"/>
      <c r="OPJ365" s="216"/>
      <c r="OPK365" s="221"/>
      <c r="OPL365" s="216"/>
      <c r="OPM365" s="221"/>
      <c r="OPN365" s="216"/>
      <c r="OPO365" s="221"/>
      <c r="OPP365" s="216"/>
      <c r="OPQ365" s="221"/>
      <c r="OPR365" s="216"/>
      <c r="OPS365" s="221"/>
      <c r="OPT365" s="216"/>
      <c r="OPU365" s="221"/>
      <c r="OPV365" s="216"/>
      <c r="OPW365" s="221"/>
      <c r="OPX365" s="216"/>
      <c r="OPY365" s="221"/>
      <c r="OPZ365" s="216"/>
      <c r="OQA365" s="221"/>
      <c r="OQB365" s="216"/>
      <c r="OQC365" s="221"/>
      <c r="OQD365" s="216"/>
      <c r="OQE365" s="221"/>
      <c r="OQF365" s="216"/>
      <c r="OQG365" s="221"/>
      <c r="OQH365" s="216"/>
      <c r="OQI365" s="221"/>
      <c r="OQJ365" s="216"/>
      <c r="OQK365" s="221"/>
      <c r="OQL365" s="216"/>
      <c r="OQM365" s="221"/>
      <c r="OQN365" s="216"/>
      <c r="OQO365" s="221"/>
      <c r="OQP365" s="216"/>
      <c r="OQQ365" s="221"/>
      <c r="OQR365" s="216"/>
      <c r="OQS365" s="221"/>
      <c r="OQT365" s="216"/>
      <c r="OQU365" s="221"/>
      <c r="OQV365" s="216"/>
      <c r="OQW365" s="221"/>
      <c r="OQX365" s="216"/>
      <c r="OQY365" s="221"/>
      <c r="OQZ365" s="216"/>
      <c r="ORA365" s="221"/>
      <c r="ORB365" s="216"/>
      <c r="ORC365" s="221"/>
      <c r="ORD365" s="216"/>
      <c r="ORE365" s="221"/>
      <c r="ORF365" s="216"/>
      <c r="ORG365" s="221"/>
      <c r="ORH365" s="216"/>
      <c r="ORI365" s="221"/>
      <c r="ORJ365" s="216"/>
      <c r="ORK365" s="221"/>
      <c r="ORL365" s="216"/>
      <c r="ORM365" s="221"/>
      <c r="ORN365" s="216"/>
      <c r="ORO365" s="221"/>
      <c r="ORP365" s="216"/>
      <c r="ORQ365" s="221"/>
      <c r="ORR365" s="216"/>
      <c r="ORS365" s="221"/>
      <c r="ORT365" s="216"/>
      <c r="ORU365" s="221"/>
      <c r="ORV365" s="216"/>
      <c r="ORW365" s="221"/>
      <c r="ORX365" s="216"/>
      <c r="ORY365" s="221"/>
      <c r="ORZ365" s="216"/>
      <c r="OSA365" s="221"/>
      <c r="OSB365" s="216"/>
      <c r="OSC365" s="221"/>
      <c r="OSD365" s="216"/>
      <c r="OSE365" s="221"/>
      <c r="OSF365" s="216"/>
      <c r="OSG365" s="221"/>
      <c r="OSH365" s="216"/>
      <c r="OSI365" s="221"/>
      <c r="OSJ365" s="216"/>
      <c r="OSK365" s="221"/>
      <c r="OSL365" s="216"/>
      <c r="OSM365" s="221"/>
      <c r="OSN365" s="216"/>
      <c r="OSO365" s="221"/>
      <c r="OSP365" s="216"/>
      <c r="OSQ365" s="221"/>
      <c r="OSR365" s="216"/>
      <c r="OSS365" s="221"/>
      <c r="OST365" s="216"/>
      <c r="OSU365" s="221"/>
      <c r="OSV365" s="216"/>
      <c r="OSW365" s="221"/>
      <c r="OSX365" s="216"/>
      <c r="OSY365" s="221"/>
      <c r="OSZ365" s="216"/>
      <c r="OTA365" s="221"/>
      <c r="OTB365" s="216"/>
      <c r="OTC365" s="221"/>
      <c r="OTD365" s="216"/>
      <c r="OTE365" s="221"/>
      <c r="OTF365" s="216"/>
      <c r="OTG365" s="221"/>
      <c r="OTH365" s="216"/>
      <c r="OTI365" s="221"/>
      <c r="OTJ365" s="216"/>
      <c r="OTK365" s="221"/>
      <c r="OTL365" s="216"/>
      <c r="OTM365" s="221"/>
      <c r="OTN365" s="216"/>
      <c r="OTO365" s="221"/>
      <c r="OTP365" s="216"/>
      <c r="OTQ365" s="221"/>
      <c r="OTR365" s="216"/>
      <c r="OTS365" s="221"/>
      <c r="OTT365" s="216"/>
      <c r="OTU365" s="221"/>
      <c r="OTV365" s="216"/>
      <c r="OTW365" s="221"/>
      <c r="OTX365" s="216"/>
      <c r="OTY365" s="221"/>
      <c r="OTZ365" s="216"/>
      <c r="OUA365" s="221"/>
      <c r="OUB365" s="216"/>
      <c r="OUC365" s="221"/>
      <c r="OUD365" s="216"/>
      <c r="OUE365" s="221"/>
      <c r="OUF365" s="216"/>
      <c r="OUG365" s="221"/>
      <c r="OUH365" s="216"/>
      <c r="OUI365" s="221"/>
      <c r="OUJ365" s="216"/>
      <c r="OUK365" s="221"/>
      <c r="OUL365" s="216"/>
      <c r="OUM365" s="221"/>
      <c r="OUN365" s="216"/>
      <c r="OUO365" s="221"/>
      <c r="OUP365" s="216"/>
      <c r="OUQ365" s="221"/>
      <c r="OUR365" s="216"/>
      <c r="OUS365" s="221"/>
      <c r="OUT365" s="216"/>
      <c r="OUU365" s="221"/>
      <c r="OUV365" s="216"/>
      <c r="OUW365" s="221"/>
      <c r="OUX365" s="216"/>
      <c r="OUY365" s="221"/>
      <c r="OUZ365" s="216"/>
      <c r="OVA365" s="221"/>
      <c r="OVB365" s="216"/>
      <c r="OVC365" s="221"/>
      <c r="OVD365" s="216"/>
      <c r="OVE365" s="221"/>
      <c r="OVF365" s="216"/>
      <c r="OVG365" s="221"/>
      <c r="OVH365" s="216"/>
      <c r="OVI365" s="221"/>
      <c r="OVJ365" s="216"/>
      <c r="OVK365" s="221"/>
      <c r="OVL365" s="216"/>
      <c r="OVM365" s="221"/>
      <c r="OVN365" s="216"/>
      <c r="OVO365" s="221"/>
      <c r="OVP365" s="216"/>
      <c r="OVQ365" s="221"/>
      <c r="OVR365" s="216"/>
      <c r="OVS365" s="221"/>
      <c r="OVT365" s="216"/>
      <c r="OVU365" s="221"/>
      <c r="OVV365" s="216"/>
      <c r="OVW365" s="221"/>
      <c r="OVX365" s="216"/>
      <c r="OVY365" s="221"/>
      <c r="OVZ365" s="216"/>
      <c r="OWA365" s="221"/>
      <c r="OWB365" s="216"/>
      <c r="OWC365" s="221"/>
      <c r="OWD365" s="216"/>
      <c r="OWE365" s="221"/>
      <c r="OWF365" s="216"/>
      <c r="OWG365" s="221"/>
      <c r="OWH365" s="216"/>
      <c r="OWI365" s="221"/>
      <c r="OWJ365" s="216"/>
      <c r="OWK365" s="221"/>
      <c r="OWL365" s="216"/>
      <c r="OWM365" s="221"/>
      <c r="OWN365" s="216"/>
      <c r="OWO365" s="221"/>
      <c r="OWP365" s="216"/>
      <c r="OWQ365" s="221"/>
      <c r="OWR365" s="216"/>
      <c r="OWS365" s="221"/>
      <c r="OWT365" s="216"/>
      <c r="OWU365" s="221"/>
      <c r="OWV365" s="216"/>
      <c r="OWW365" s="221"/>
      <c r="OWX365" s="216"/>
      <c r="OWY365" s="221"/>
      <c r="OWZ365" s="216"/>
      <c r="OXA365" s="221"/>
      <c r="OXB365" s="216"/>
      <c r="OXC365" s="221"/>
      <c r="OXD365" s="216"/>
      <c r="OXE365" s="221"/>
      <c r="OXF365" s="216"/>
      <c r="OXG365" s="221"/>
      <c r="OXH365" s="216"/>
      <c r="OXI365" s="221"/>
      <c r="OXJ365" s="216"/>
      <c r="OXK365" s="221"/>
      <c r="OXL365" s="216"/>
      <c r="OXM365" s="221"/>
      <c r="OXN365" s="216"/>
      <c r="OXO365" s="221"/>
      <c r="OXP365" s="216"/>
      <c r="OXQ365" s="221"/>
      <c r="OXR365" s="216"/>
      <c r="OXS365" s="221"/>
      <c r="OXT365" s="216"/>
      <c r="OXU365" s="221"/>
      <c r="OXV365" s="216"/>
      <c r="OXW365" s="221"/>
      <c r="OXX365" s="216"/>
      <c r="OXY365" s="221"/>
      <c r="OXZ365" s="216"/>
      <c r="OYA365" s="221"/>
      <c r="OYB365" s="216"/>
      <c r="OYC365" s="221"/>
      <c r="OYD365" s="216"/>
      <c r="OYE365" s="221"/>
      <c r="OYF365" s="216"/>
      <c r="OYG365" s="221"/>
      <c r="OYH365" s="216"/>
      <c r="OYI365" s="221"/>
      <c r="OYJ365" s="216"/>
      <c r="OYK365" s="221"/>
      <c r="OYL365" s="216"/>
      <c r="OYM365" s="221"/>
      <c r="OYN365" s="216"/>
      <c r="OYO365" s="221"/>
      <c r="OYP365" s="216"/>
      <c r="OYQ365" s="221"/>
      <c r="OYR365" s="216"/>
      <c r="OYS365" s="221"/>
      <c r="OYT365" s="216"/>
      <c r="OYU365" s="221"/>
      <c r="OYV365" s="216"/>
      <c r="OYW365" s="221"/>
      <c r="OYX365" s="216"/>
      <c r="OYY365" s="221"/>
      <c r="OYZ365" s="216"/>
      <c r="OZA365" s="221"/>
      <c r="OZB365" s="216"/>
      <c r="OZC365" s="221"/>
      <c r="OZD365" s="216"/>
      <c r="OZE365" s="221"/>
      <c r="OZF365" s="216"/>
      <c r="OZG365" s="221"/>
      <c r="OZH365" s="216"/>
      <c r="OZI365" s="221"/>
      <c r="OZJ365" s="216"/>
      <c r="OZK365" s="221"/>
      <c r="OZL365" s="216"/>
      <c r="OZM365" s="221"/>
      <c r="OZN365" s="216"/>
      <c r="OZO365" s="221"/>
      <c r="OZP365" s="216"/>
      <c r="OZQ365" s="221"/>
      <c r="OZR365" s="216"/>
      <c r="OZS365" s="221"/>
      <c r="OZT365" s="216"/>
      <c r="OZU365" s="221"/>
      <c r="OZV365" s="216"/>
      <c r="OZW365" s="221"/>
      <c r="OZX365" s="216"/>
      <c r="OZY365" s="221"/>
      <c r="OZZ365" s="216"/>
      <c r="PAA365" s="221"/>
      <c r="PAB365" s="216"/>
      <c r="PAC365" s="221"/>
      <c r="PAD365" s="216"/>
      <c r="PAE365" s="221"/>
      <c r="PAF365" s="216"/>
      <c r="PAG365" s="221"/>
      <c r="PAH365" s="216"/>
      <c r="PAI365" s="221"/>
      <c r="PAJ365" s="216"/>
      <c r="PAK365" s="221"/>
      <c r="PAL365" s="216"/>
      <c r="PAM365" s="221"/>
      <c r="PAN365" s="216"/>
      <c r="PAO365" s="221"/>
      <c r="PAP365" s="216"/>
      <c r="PAQ365" s="221"/>
      <c r="PAR365" s="216"/>
      <c r="PAS365" s="221"/>
      <c r="PAT365" s="216"/>
      <c r="PAU365" s="221"/>
      <c r="PAV365" s="216"/>
      <c r="PAW365" s="221"/>
      <c r="PAX365" s="216"/>
      <c r="PAY365" s="221"/>
      <c r="PAZ365" s="216"/>
      <c r="PBA365" s="221"/>
      <c r="PBB365" s="216"/>
      <c r="PBC365" s="221"/>
      <c r="PBD365" s="216"/>
      <c r="PBE365" s="221"/>
      <c r="PBF365" s="216"/>
      <c r="PBG365" s="221"/>
      <c r="PBH365" s="216"/>
      <c r="PBI365" s="221"/>
      <c r="PBJ365" s="216"/>
      <c r="PBK365" s="221"/>
      <c r="PBL365" s="216"/>
      <c r="PBM365" s="221"/>
      <c r="PBN365" s="216"/>
      <c r="PBO365" s="221"/>
      <c r="PBP365" s="216"/>
      <c r="PBQ365" s="221"/>
      <c r="PBR365" s="216"/>
      <c r="PBS365" s="221"/>
      <c r="PBT365" s="216"/>
      <c r="PBU365" s="221"/>
      <c r="PBV365" s="216"/>
      <c r="PBW365" s="221"/>
      <c r="PBX365" s="216"/>
      <c r="PBY365" s="221"/>
      <c r="PBZ365" s="216"/>
      <c r="PCA365" s="221"/>
      <c r="PCB365" s="216"/>
      <c r="PCC365" s="221"/>
      <c r="PCD365" s="216"/>
      <c r="PCE365" s="221"/>
      <c r="PCF365" s="216"/>
      <c r="PCG365" s="221"/>
      <c r="PCH365" s="216"/>
      <c r="PCI365" s="221"/>
      <c r="PCJ365" s="216"/>
      <c r="PCK365" s="221"/>
      <c r="PCL365" s="216"/>
      <c r="PCM365" s="221"/>
      <c r="PCN365" s="216"/>
      <c r="PCO365" s="221"/>
      <c r="PCP365" s="216"/>
      <c r="PCQ365" s="221"/>
      <c r="PCR365" s="216"/>
      <c r="PCS365" s="221"/>
      <c r="PCT365" s="216"/>
      <c r="PCU365" s="221"/>
      <c r="PCV365" s="216"/>
      <c r="PCW365" s="221"/>
      <c r="PCX365" s="216"/>
      <c r="PCY365" s="221"/>
      <c r="PCZ365" s="216"/>
      <c r="PDA365" s="221"/>
      <c r="PDB365" s="216"/>
      <c r="PDC365" s="221"/>
      <c r="PDD365" s="216"/>
      <c r="PDE365" s="221"/>
      <c r="PDF365" s="216"/>
      <c r="PDG365" s="221"/>
      <c r="PDH365" s="216"/>
      <c r="PDI365" s="221"/>
      <c r="PDJ365" s="216"/>
      <c r="PDK365" s="221"/>
      <c r="PDL365" s="216"/>
      <c r="PDM365" s="221"/>
      <c r="PDN365" s="216"/>
      <c r="PDO365" s="221"/>
      <c r="PDP365" s="216"/>
      <c r="PDQ365" s="221"/>
      <c r="PDR365" s="216"/>
      <c r="PDS365" s="221"/>
      <c r="PDT365" s="216"/>
      <c r="PDU365" s="221"/>
      <c r="PDV365" s="216"/>
      <c r="PDW365" s="221"/>
      <c r="PDX365" s="216"/>
      <c r="PDY365" s="221"/>
      <c r="PDZ365" s="216"/>
      <c r="PEA365" s="221"/>
      <c r="PEB365" s="216"/>
      <c r="PEC365" s="221"/>
      <c r="PED365" s="216"/>
      <c r="PEE365" s="221"/>
      <c r="PEF365" s="216"/>
      <c r="PEG365" s="221"/>
      <c r="PEH365" s="216"/>
      <c r="PEI365" s="221"/>
      <c r="PEJ365" s="216"/>
      <c r="PEK365" s="221"/>
      <c r="PEL365" s="216"/>
      <c r="PEM365" s="221"/>
      <c r="PEN365" s="216"/>
      <c r="PEO365" s="221"/>
      <c r="PEP365" s="216"/>
      <c r="PEQ365" s="221"/>
      <c r="PER365" s="216"/>
      <c r="PES365" s="221"/>
      <c r="PET365" s="216"/>
      <c r="PEU365" s="221"/>
      <c r="PEV365" s="216"/>
      <c r="PEW365" s="221"/>
      <c r="PEX365" s="216"/>
      <c r="PEY365" s="221"/>
      <c r="PEZ365" s="216"/>
      <c r="PFA365" s="221"/>
      <c r="PFB365" s="216"/>
      <c r="PFC365" s="221"/>
      <c r="PFD365" s="216"/>
      <c r="PFE365" s="221"/>
      <c r="PFF365" s="216"/>
      <c r="PFG365" s="221"/>
      <c r="PFH365" s="216"/>
      <c r="PFI365" s="221"/>
      <c r="PFJ365" s="216"/>
      <c r="PFK365" s="221"/>
      <c r="PFL365" s="216"/>
      <c r="PFM365" s="221"/>
      <c r="PFN365" s="216"/>
      <c r="PFO365" s="221"/>
      <c r="PFP365" s="216"/>
      <c r="PFQ365" s="221"/>
      <c r="PFR365" s="216"/>
      <c r="PFS365" s="221"/>
      <c r="PFT365" s="216"/>
      <c r="PFU365" s="221"/>
      <c r="PFV365" s="216"/>
      <c r="PFW365" s="221"/>
      <c r="PFX365" s="216"/>
      <c r="PFY365" s="221"/>
      <c r="PFZ365" s="216"/>
      <c r="PGA365" s="221"/>
      <c r="PGB365" s="216"/>
      <c r="PGC365" s="221"/>
      <c r="PGD365" s="216"/>
      <c r="PGE365" s="221"/>
      <c r="PGF365" s="216"/>
      <c r="PGG365" s="221"/>
      <c r="PGH365" s="216"/>
      <c r="PGI365" s="221"/>
      <c r="PGJ365" s="216"/>
      <c r="PGK365" s="221"/>
      <c r="PGL365" s="216"/>
      <c r="PGM365" s="221"/>
      <c r="PGN365" s="216"/>
      <c r="PGO365" s="221"/>
      <c r="PGP365" s="216"/>
      <c r="PGQ365" s="221"/>
      <c r="PGR365" s="216"/>
      <c r="PGS365" s="221"/>
      <c r="PGT365" s="216"/>
      <c r="PGU365" s="221"/>
      <c r="PGV365" s="216"/>
      <c r="PGW365" s="221"/>
      <c r="PGX365" s="216"/>
      <c r="PGY365" s="221"/>
      <c r="PGZ365" s="216"/>
      <c r="PHA365" s="221"/>
      <c r="PHB365" s="216"/>
      <c r="PHC365" s="221"/>
      <c r="PHD365" s="216"/>
      <c r="PHE365" s="221"/>
      <c r="PHF365" s="216"/>
      <c r="PHG365" s="221"/>
      <c r="PHH365" s="216"/>
      <c r="PHI365" s="221"/>
      <c r="PHJ365" s="216"/>
      <c r="PHK365" s="221"/>
      <c r="PHL365" s="216"/>
      <c r="PHM365" s="221"/>
      <c r="PHN365" s="216"/>
      <c r="PHO365" s="221"/>
      <c r="PHP365" s="216"/>
      <c r="PHQ365" s="221"/>
      <c r="PHR365" s="216"/>
      <c r="PHS365" s="221"/>
      <c r="PHT365" s="216"/>
      <c r="PHU365" s="221"/>
      <c r="PHV365" s="216"/>
      <c r="PHW365" s="221"/>
      <c r="PHX365" s="216"/>
      <c r="PHY365" s="221"/>
      <c r="PHZ365" s="216"/>
      <c r="PIA365" s="221"/>
      <c r="PIB365" s="216"/>
      <c r="PIC365" s="221"/>
      <c r="PID365" s="216"/>
      <c r="PIE365" s="221"/>
      <c r="PIF365" s="216"/>
      <c r="PIG365" s="221"/>
      <c r="PIH365" s="216"/>
      <c r="PII365" s="221"/>
      <c r="PIJ365" s="216"/>
      <c r="PIK365" s="221"/>
      <c r="PIL365" s="216"/>
      <c r="PIM365" s="221"/>
      <c r="PIN365" s="216"/>
      <c r="PIO365" s="221"/>
      <c r="PIP365" s="216"/>
      <c r="PIQ365" s="221"/>
      <c r="PIR365" s="216"/>
      <c r="PIS365" s="221"/>
      <c r="PIT365" s="216"/>
      <c r="PIU365" s="221"/>
      <c r="PIV365" s="216"/>
      <c r="PIW365" s="221"/>
      <c r="PIX365" s="216"/>
      <c r="PIY365" s="221"/>
      <c r="PIZ365" s="216"/>
      <c r="PJA365" s="221"/>
      <c r="PJB365" s="216"/>
      <c r="PJC365" s="221"/>
      <c r="PJD365" s="216"/>
      <c r="PJE365" s="221"/>
      <c r="PJF365" s="216"/>
      <c r="PJG365" s="221"/>
      <c r="PJH365" s="216"/>
      <c r="PJI365" s="221"/>
      <c r="PJJ365" s="216"/>
      <c r="PJK365" s="221"/>
      <c r="PJL365" s="216"/>
      <c r="PJM365" s="221"/>
      <c r="PJN365" s="216"/>
      <c r="PJO365" s="221"/>
      <c r="PJP365" s="216"/>
      <c r="PJQ365" s="221"/>
      <c r="PJR365" s="216"/>
      <c r="PJS365" s="221"/>
      <c r="PJT365" s="216"/>
      <c r="PJU365" s="221"/>
      <c r="PJV365" s="216"/>
      <c r="PJW365" s="221"/>
      <c r="PJX365" s="216"/>
      <c r="PJY365" s="221"/>
      <c r="PJZ365" s="216"/>
      <c r="PKA365" s="221"/>
      <c r="PKB365" s="216"/>
      <c r="PKC365" s="221"/>
      <c r="PKD365" s="216"/>
      <c r="PKE365" s="221"/>
      <c r="PKF365" s="216"/>
      <c r="PKG365" s="221"/>
      <c r="PKH365" s="216"/>
      <c r="PKI365" s="221"/>
      <c r="PKJ365" s="216"/>
      <c r="PKK365" s="221"/>
      <c r="PKL365" s="216"/>
      <c r="PKM365" s="221"/>
      <c r="PKN365" s="216"/>
      <c r="PKO365" s="221"/>
      <c r="PKP365" s="216"/>
      <c r="PKQ365" s="221"/>
      <c r="PKR365" s="216"/>
      <c r="PKS365" s="221"/>
      <c r="PKT365" s="216"/>
      <c r="PKU365" s="221"/>
      <c r="PKV365" s="216"/>
      <c r="PKW365" s="221"/>
      <c r="PKX365" s="216"/>
      <c r="PKY365" s="221"/>
      <c r="PKZ365" s="216"/>
      <c r="PLA365" s="221"/>
      <c r="PLB365" s="216"/>
      <c r="PLC365" s="221"/>
      <c r="PLD365" s="216"/>
      <c r="PLE365" s="221"/>
      <c r="PLF365" s="216"/>
      <c r="PLG365" s="221"/>
      <c r="PLH365" s="216"/>
      <c r="PLI365" s="221"/>
      <c r="PLJ365" s="216"/>
      <c r="PLK365" s="221"/>
      <c r="PLL365" s="216"/>
      <c r="PLM365" s="221"/>
      <c r="PLN365" s="216"/>
      <c r="PLO365" s="221"/>
      <c r="PLP365" s="216"/>
      <c r="PLQ365" s="221"/>
      <c r="PLR365" s="216"/>
      <c r="PLS365" s="221"/>
      <c r="PLT365" s="216"/>
      <c r="PLU365" s="221"/>
      <c r="PLV365" s="216"/>
      <c r="PLW365" s="221"/>
      <c r="PLX365" s="216"/>
      <c r="PLY365" s="221"/>
      <c r="PLZ365" s="216"/>
      <c r="PMA365" s="221"/>
      <c r="PMB365" s="216"/>
      <c r="PMC365" s="221"/>
      <c r="PMD365" s="216"/>
      <c r="PME365" s="221"/>
      <c r="PMF365" s="216"/>
      <c r="PMG365" s="221"/>
      <c r="PMH365" s="216"/>
      <c r="PMI365" s="221"/>
      <c r="PMJ365" s="216"/>
      <c r="PMK365" s="221"/>
      <c r="PML365" s="216"/>
      <c r="PMM365" s="221"/>
      <c r="PMN365" s="216"/>
      <c r="PMO365" s="221"/>
      <c r="PMP365" s="216"/>
      <c r="PMQ365" s="221"/>
      <c r="PMR365" s="216"/>
      <c r="PMS365" s="221"/>
      <c r="PMT365" s="216"/>
      <c r="PMU365" s="221"/>
      <c r="PMV365" s="216"/>
      <c r="PMW365" s="221"/>
      <c r="PMX365" s="216"/>
      <c r="PMY365" s="221"/>
      <c r="PMZ365" s="216"/>
      <c r="PNA365" s="221"/>
      <c r="PNB365" s="216"/>
      <c r="PNC365" s="221"/>
      <c r="PND365" s="216"/>
      <c r="PNE365" s="221"/>
      <c r="PNF365" s="216"/>
      <c r="PNG365" s="221"/>
      <c r="PNH365" s="216"/>
      <c r="PNI365" s="221"/>
      <c r="PNJ365" s="216"/>
      <c r="PNK365" s="221"/>
      <c r="PNL365" s="216"/>
      <c r="PNM365" s="221"/>
      <c r="PNN365" s="216"/>
      <c r="PNO365" s="221"/>
      <c r="PNP365" s="216"/>
      <c r="PNQ365" s="221"/>
      <c r="PNR365" s="216"/>
      <c r="PNS365" s="221"/>
      <c r="PNT365" s="216"/>
      <c r="PNU365" s="221"/>
      <c r="PNV365" s="216"/>
      <c r="PNW365" s="221"/>
      <c r="PNX365" s="216"/>
      <c r="PNY365" s="221"/>
      <c r="PNZ365" s="216"/>
      <c r="POA365" s="221"/>
      <c r="POB365" s="216"/>
      <c r="POC365" s="221"/>
      <c r="POD365" s="216"/>
      <c r="POE365" s="221"/>
      <c r="POF365" s="216"/>
      <c r="POG365" s="221"/>
      <c r="POH365" s="216"/>
      <c r="POI365" s="221"/>
      <c r="POJ365" s="216"/>
      <c r="POK365" s="221"/>
      <c r="POL365" s="216"/>
      <c r="POM365" s="221"/>
      <c r="PON365" s="216"/>
      <c r="POO365" s="221"/>
      <c r="POP365" s="216"/>
      <c r="POQ365" s="221"/>
      <c r="POR365" s="216"/>
      <c r="POS365" s="221"/>
      <c r="POT365" s="216"/>
      <c r="POU365" s="221"/>
      <c r="POV365" s="216"/>
      <c r="POW365" s="221"/>
      <c r="POX365" s="216"/>
      <c r="POY365" s="221"/>
      <c r="POZ365" s="216"/>
      <c r="PPA365" s="221"/>
      <c r="PPB365" s="216"/>
      <c r="PPC365" s="221"/>
      <c r="PPD365" s="216"/>
      <c r="PPE365" s="221"/>
      <c r="PPF365" s="216"/>
      <c r="PPG365" s="221"/>
      <c r="PPH365" s="216"/>
      <c r="PPI365" s="221"/>
      <c r="PPJ365" s="216"/>
      <c r="PPK365" s="221"/>
      <c r="PPL365" s="216"/>
      <c r="PPM365" s="221"/>
      <c r="PPN365" s="216"/>
      <c r="PPO365" s="221"/>
      <c r="PPP365" s="216"/>
      <c r="PPQ365" s="221"/>
      <c r="PPR365" s="216"/>
      <c r="PPS365" s="221"/>
      <c r="PPT365" s="216"/>
      <c r="PPU365" s="221"/>
      <c r="PPV365" s="216"/>
      <c r="PPW365" s="221"/>
      <c r="PPX365" s="216"/>
      <c r="PPY365" s="221"/>
      <c r="PPZ365" s="216"/>
      <c r="PQA365" s="221"/>
      <c r="PQB365" s="216"/>
      <c r="PQC365" s="221"/>
      <c r="PQD365" s="216"/>
      <c r="PQE365" s="221"/>
      <c r="PQF365" s="216"/>
      <c r="PQG365" s="221"/>
      <c r="PQH365" s="216"/>
      <c r="PQI365" s="221"/>
      <c r="PQJ365" s="216"/>
      <c r="PQK365" s="221"/>
      <c r="PQL365" s="216"/>
      <c r="PQM365" s="221"/>
      <c r="PQN365" s="216"/>
      <c r="PQO365" s="221"/>
      <c r="PQP365" s="216"/>
      <c r="PQQ365" s="221"/>
      <c r="PQR365" s="216"/>
      <c r="PQS365" s="221"/>
      <c r="PQT365" s="216"/>
      <c r="PQU365" s="221"/>
      <c r="PQV365" s="216"/>
      <c r="PQW365" s="221"/>
      <c r="PQX365" s="216"/>
      <c r="PQY365" s="221"/>
      <c r="PQZ365" s="216"/>
      <c r="PRA365" s="221"/>
      <c r="PRB365" s="216"/>
      <c r="PRC365" s="221"/>
      <c r="PRD365" s="216"/>
      <c r="PRE365" s="221"/>
      <c r="PRF365" s="216"/>
      <c r="PRG365" s="221"/>
      <c r="PRH365" s="216"/>
      <c r="PRI365" s="221"/>
      <c r="PRJ365" s="216"/>
      <c r="PRK365" s="221"/>
      <c r="PRL365" s="216"/>
      <c r="PRM365" s="221"/>
      <c r="PRN365" s="216"/>
      <c r="PRO365" s="221"/>
      <c r="PRP365" s="216"/>
      <c r="PRQ365" s="221"/>
      <c r="PRR365" s="216"/>
      <c r="PRS365" s="221"/>
      <c r="PRT365" s="216"/>
      <c r="PRU365" s="221"/>
      <c r="PRV365" s="216"/>
      <c r="PRW365" s="221"/>
      <c r="PRX365" s="216"/>
      <c r="PRY365" s="221"/>
      <c r="PRZ365" s="216"/>
      <c r="PSA365" s="221"/>
      <c r="PSB365" s="216"/>
      <c r="PSC365" s="221"/>
      <c r="PSD365" s="216"/>
      <c r="PSE365" s="221"/>
      <c r="PSF365" s="216"/>
      <c r="PSG365" s="221"/>
      <c r="PSH365" s="216"/>
      <c r="PSI365" s="221"/>
      <c r="PSJ365" s="216"/>
      <c r="PSK365" s="221"/>
      <c r="PSL365" s="216"/>
      <c r="PSM365" s="221"/>
      <c r="PSN365" s="216"/>
      <c r="PSO365" s="221"/>
      <c r="PSP365" s="216"/>
      <c r="PSQ365" s="221"/>
      <c r="PSR365" s="216"/>
      <c r="PSS365" s="221"/>
      <c r="PST365" s="216"/>
      <c r="PSU365" s="221"/>
      <c r="PSV365" s="216"/>
      <c r="PSW365" s="221"/>
      <c r="PSX365" s="216"/>
      <c r="PSY365" s="221"/>
      <c r="PSZ365" s="216"/>
      <c r="PTA365" s="221"/>
      <c r="PTB365" s="216"/>
      <c r="PTC365" s="221"/>
      <c r="PTD365" s="216"/>
      <c r="PTE365" s="221"/>
      <c r="PTF365" s="216"/>
      <c r="PTG365" s="221"/>
      <c r="PTH365" s="216"/>
      <c r="PTI365" s="221"/>
      <c r="PTJ365" s="216"/>
      <c r="PTK365" s="221"/>
      <c r="PTL365" s="216"/>
      <c r="PTM365" s="221"/>
      <c r="PTN365" s="216"/>
      <c r="PTO365" s="221"/>
      <c r="PTP365" s="216"/>
      <c r="PTQ365" s="221"/>
      <c r="PTR365" s="216"/>
      <c r="PTS365" s="221"/>
      <c r="PTT365" s="216"/>
      <c r="PTU365" s="221"/>
      <c r="PTV365" s="216"/>
      <c r="PTW365" s="221"/>
      <c r="PTX365" s="216"/>
      <c r="PTY365" s="221"/>
      <c r="PTZ365" s="216"/>
      <c r="PUA365" s="221"/>
      <c r="PUB365" s="216"/>
      <c r="PUC365" s="221"/>
      <c r="PUD365" s="216"/>
      <c r="PUE365" s="221"/>
      <c r="PUF365" s="216"/>
      <c r="PUG365" s="221"/>
      <c r="PUH365" s="216"/>
      <c r="PUI365" s="221"/>
      <c r="PUJ365" s="216"/>
      <c r="PUK365" s="221"/>
      <c r="PUL365" s="216"/>
      <c r="PUM365" s="221"/>
      <c r="PUN365" s="216"/>
      <c r="PUO365" s="221"/>
      <c r="PUP365" s="216"/>
      <c r="PUQ365" s="221"/>
      <c r="PUR365" s="216"/>
      <c r="PUS365" s="221"/>
      <c r="PUT365" s="216"/>
      <c r="PUU365" s="221"/>
      <c r="PUV365" s="216"/>
      <c r="PUW365" s="221"/>
      <c r="PUX365" s="216"/>
      <c r="PUY365" s="221"/>
      <c r="PUZ365" s="216"/>
      <c r="PVA365" s="221"/>
      <c r="PVB365" s="216"/>
      <c r="PVC365" s="221"/>
      <c r="PVD365" s="216"/>
      <c r="PVE365" s="221"/>
      <c r="PVF365" s="216"/>
      <c r="PVG365" s="221"/>
      <c r="PVH365" s="216"/>
      <c r="PVI365" s="221"/>
      <c r="PVJ365" s="216"/>
      <c r="PVK365" s="221"/>
      <c r="PVL365" s="216"/>
      <c r="PVM365" s="221"/>
      <c r="PVN365" s="216"/>
      <c r="PVO365" s="221"/>
      <c r="PVP365" s="216"/>
      <c r="PVQ365" s="221"/>
      <c r="PVR365" s="216"/>
      <c r="PVS365" s="221"/>
      <c r="PVT365" s="216"/>
      <c r="PVU365" s="221"/>
      <c r="PVV365" s="216"/>
      <c r="PVW365" s="221"/>
      <c r="PVX365" s="216"/>
      <c r="PVY365" s="221"/>
      <c r="PVZ365" s="216"/>
      <c r="PWA365" s="221"/>
      <c r="PWB365" s="216"/>
      <c r="PWC365" s="221"/>
      <c r="PWD365" s="216"/>
      <c r="PWE365" s="221"/>
      <c r="PWF365" s="216"/>
      <c r="PWG365" s="221"/>
      <c r="PWH365" s="216"/>
      <c r="PWI365" s="221"/>
      <c r="PWJ365" s="216"/>
      <c r="PWK365" s="221"/>
      <c r="PWL365" s="216"/>
      <c r="PWM365" s="221"/>
      <c r="PWN365" s="216"/>
      <c r="PWO365" s="221"/>
      <c r="PWP365" s="216"/>
      <c r="PWQ365" s="221"/>
      <c r="PWR365" s="216"/>
      <c r="PWS365" s="221"/>
      <c r="PWT365" s="216"/>
      <c r="PWU365" s="221"/>
      <c r="PWV365" s="216"/>
      <c r="PWW365" s="221"/>
      <c r="PWX365" s="216"/>
      <c r="PWY365" s="221"/>
      <c r="PWZ365" s="216"/>
      <c r="PXA365" s="221"/>
      <c r="PXB365" s="216"/>
      <c r="PXC365" s="221"/>
      <c r="PXD365" s="216"/>
      <c r="PXE365" s="221"/>
      <c r="PXF365" s="216"/>
      <c r="PXG365" s="221"/>
      <c r="PXH365" s="216"/>
      <c r="PXI365" s="221"/>
      <c r="PXJ365" s="216"/>
      <c r="PXK365" s="221"/>
      <c r="PXL365" s="216"/>
      <c r="PXM365" s="221"/>
      <c r="PXN365" s="216"/>
      <c r="PXO365" s="221"/>
      <c r="PXP365" s="216"/>
      <c r="PXQ365" s="221"/>
      <c r="PXR365" s="216"/>
      <c r="PXS365" s="221"/>
      <c r="PXT365" s="216"/>
      <c r="PXU365" s="221"/>
      <c r="PXV365" s="216"/>
      <c r="PXW365" s="221"/>
      <c r="PXX365" s="216"/>
      <c r="PXY365" s="221"/>
      <c r="PXZ365" s="216"/>
      <c r="PYA365" s="221"/>
      <c r="PYB365" s="216"/>
      <c r="PYC365" s="221"/>
      <c r="PYD365" s="216"/>
      <c r="PYE365" s="221"/>
      <c r="PYF365" s="216"/>
      <c r="PYG365" s="221"/>
      <c r="PYH365" s="216"/>
      <c r="PYI365" s="221"/>
      <c r="PYJ365" s="216"/>
      <c r="PYK365" s="221"/>
      <c r="PYL365" s="216"/>
      <c r="PYM365" s="221"/>
      <c r="PYN365" s="216"/>
      <c r="PYO365" s="221"/>
      <c r="PYP365" s="216"/>
      <c r="PYQ365" s="221"/>
      <c r="PYR365" s="216"/>
      <c r="PYS365" s="221"/>
      <c r="PYT365" s="216"/>
      <c r="PYU365" s="221"/>
      <c r="PYV365" s="216"/>
      <c r="PYW365" s="221"/>
      <c r="PYX365" s="216"/>
      <c r="PYY365" s="221"/>
      <c r="PYZ365" s="216"/>
      <c r="PZA365" s="221"/>
      <c r="PZB365" s="216"/>
      <c r="PZC365" s="221"/>
      <c r="PZD365" s="216"/>
      <c r="PZE365" s="221"/>
      <c r="PZF365" s="216"/>
      <c r="PZG365" s="221"/>
      <c r="PZH365" s="216"/>
      <c r="PZI365" s="221"/>
      <c r="PZJ365" s="216"/>
      <c r="PZK365" s="221"/>
      <c r="PZL365" s="216"/>
      <c r="PZM365" s="221"/>
      <c r="PZN365" s="216"/>
      <c r="PZO365" s="221"/>
      <c r="PZP365" s="216"/>
      <c r="PZQ365" s="221"/>
      <c r="PZR365" s="216"/>
      <c r="PZS365" s="221"/>
      <c r="PZT365" s="216"/>
      <c r="PZU365" s="221"/>
      <c r="PZV365" s="216"/>
      <c r="PZW365" s="221"/>
      <c r="PZX365" s="216"/>
      <c r="PZY365" s="221"/>
      <c r="PZZ365" s="216"/>
      <c r="QAA365" s="221"/>
      <c r="QAB365" s="216"/>
      <c r="QAC365" s="221"/>
      <c r="QAD365" s="216"/>
      <c r="QAE365" s="221"/>
      <c r="QAF365" s="216"/>
      <c r="QAG365" s="221"/>
      <c r="QAH365" s="216"/>
      <c r="QAI365" s="221"/>
      <c r="QAJ365" s="216"/>
      <c r="QAK365" s="221"/>
      <c r="QAL365" s="216"/>
      <c r="QAM365" s="221"/>
      <c r="QAN365" s="216"/>
      <c r="QAO365" s="221"/>
      <c r="QAP365" s="216"/>
      <c r="QAQ365" s="221"/>
      <c r="QAR365" s="216"/>
      <c r="QAS365" s="221"/>
      <c r="QAT365" s="216"/>
      <c r="QAU365" s="221"/>
      <c r="QAV365" s="216"/>
      <c r="QAW365" s="221"/>
      <c r="QAX365" s="216"/>
      <c r="QAY365" s="221"/>
      <c r="QAZ365" s="216"/>
      <c r="QBA365" s="221"/>
      <c r="QBB365" s="216"/>
      <c r="QBC365" s="221"/>
      <c r="QBD365" s="216"/>
      <c r="QBE365" s="221"/>
      <c r="QBF365" s="216"/>
      <c r="QBG365" s="221"/>
      <c r="QBH365" s="216"/>
      <c r="QBI365" s="221"/>
      <c r="QBJ365" s="216"/>
      <c r="QBK365" s="221"/>
      <c r="QBL365" s="216"/>
      <c r="QBM365" s="221"/>
      <c r="QBN365" s="216"/>
      <c r="QBO365" s="221"/>
      <c r="QBP365" s="216"/>
      <c r="QBQ365" s="221"/>
      <c r="QBR365" s="216"/>
      <c r="QBS365" s="221"/>
      <c r="QBT365" s="216"/>
      <c r="QBU365" s="221"/>
      <c r="QBV365" s="216"/>
      <c r="QBW365" s="221"/>
      <c r="QBX365" s="216"/>
      <c r="QBY365" s="221"/>
      <c r="QBZ365" s="216"/>
      <c r="QCA365" s="221"/>
      <c r="QCB365" s="216"/>
      <c r="QCC365" s="221"/>
      <c r="QCD365" s="216"/>
      <c r="QCE365" s="221"/>
      <c r="QCF365" s="216"/>
      <c r="QCG365" s="221"/>
      <c r="QCH365" s="216"/>
      <c r="QCI365" s="221"/>
      <c r="QCJ365" s="216"/>
      <c r="QCK365" s="221"/>
      <c r="QCL365" s="216"/>
      <c r="QCM365" s="221"/>
      <c r="QCN365" s="216"/>
      <c r="QCO365" s="221"/>
      <c r="QCP365" s="216"/>
      <c r="QCQ365" s="221"/>
      <c r="QCR365" s="216"/>
      <c r="QCS365" s="221"/>
      <c r="QCT365" s="216"/>
      <c r="QCU365" s="221"/>
      <c r="QCV365" s="216"/>
      <c r="QCW365" s="221"/>
      <c r="QCX365" s="216"/>
      <c r="QCY365" s="221"/>
      <c r="QCZ365" s="216"/>
      <c r="QDA365" s="221"/>
      <c r="QDB365" s="216"/>
      <c r="QDC365" s="221"/>
      <c r="QDD365" s="216"/>
      <c r="QDE365" s="221"/>
      <c r="QDF365" s="216"/>
      <c r="QDG365" s="221"/>
      <c r="QDH365" s="216"/>
      <c r="QDI365" s="221"/>
      <c r="QDJ365" s="216"/>
      <c r="QDK365" s="221"/>
      <c r="QDL365" s="216"/>
      <c r="QDM365" s="221"/>
      <c r="QDN365" s="216"/>
      <c r="QDO365" s="221"/>
      <c r="QDP365" s="216"/>
      <c r="QDQ365" s="221"/>
      <c r="QDR365" s="216"/>
      <c r="QDS365" s="221"/>
      <c r="QDT365" s="216"/>
      <c r="QDU365" s="221"/>
      <c r="QDV365" s="216"/>
      <c r="QDW365" s="221"/>
      <c r="QDX365" s="216"/>
      <c r="QDY365" s="221"/>
      <c r="QDZ365" s="216"/>
      <c r="QEA365" s="221"/>
      <c r="QEB365" s="216"/>
      <c r="QEC365" s="221"/>
      <c r="QED365" s="216"/>
      <c r="QEE365" s="221"/>
      <c r="QEF365" s="216"/>
      <c r="QEG365" s="221"/>
      <c r="QEH365" s="216"/>
      <c r="QEI365" s="221"/>
      <c r="QEJ365" s="216"/>
      <c r="QEK365" s="221"/>
      <c r="QEL365" s="216"/>
      <c r="QEM365" s="221"/>
      <c r="QEN365" s="216"/>
      <c r="QEO365" s="221"/>
      <c r="QEP365" s="216"/>
      <c r="QEQ365" s="221"/>
      <c r="QER365" s="216"/>
      <c r="QES365" s="221"/>
      <c r="QET365" s="216"/>
      <c r="QEU365" s="221"/>
      <c r="QEV365" s="216"/>
      <c r="QEW365" s="221"/>
      <c r="QEX365" s="216"/>
      <c r="QEY365" s="221"/>
      <c r="QEZ365" s="216"/>
      <c r="QFA365" s="221"/>
      <c r="QFB365" s="216"/>
      <c r="QFC365" s="221"/>
      <c r="QFD365" s="216"/>
      <c r="QFE365" s="221"/>
      <c r="QFF365" s="216"/>
      <c r="QFG365" s="221"/>
      <c r="QFH365" s="216"/>
      <c r="QFI365" s="221"/>
      <c r="QFJ365" s="216"/>
      <c r="QFK365" s="221"/>
      <c r="QFL365" s="216"/>
      <c r="QFM365" s="221"/>
      <c r="QFN365" s="216"/>
      <c r="QFO365" s="221"/>
      <c r="QFP365" s="216"/>
      <c r="QFQ365" s="221"/>
      <c r="QFR365" s="216"/>
      <c r="QFS365" s="221"/>
      <c r="QFT365" s="216"/>
      <c r="QFU365" s="221"/>
      <c r="QFV365" s="216"/>
      <c r="QFW365" s="221"/>
      <c r="QFX365" s="216"/>
      <c r="QFY365" s="221"/>
      <c r="QFZ365" s="216"/>
      <c r="QGA365" s="221"/>
      <c r="QGB365" s="216"/>
      <c r="QGC365" s="221"/>
      <c r="QGD365" s="216"/>
      <c r="QGE365" s="221"/>
      <c r="QGF365" s="216"/>
      <c r="QGG365" s="221"/>
      <c r="QGH365" s="216"/>
      <c r="QGI365" s="221"/>
      <c r="QGJ365" s="216"/>
      <c r="QGK365" s="221"/>
      <c r="QGL365" s="216"/>
      <c r="QGM365" s="221"/>
      <c r="QGN365" s="216"/>
      <c r="QGO365" s="221"/>
      <c r="QGP365" s="216"/>
      <c r="QGQ365" s="221"/>
      <c r="QGR365" s="216"/>
      <c r="QGS365" s="221"/>
      <c r="QGT365" s="216"/>
      <c r="QGU365" s="221"/>
      <c r="QGV365" s="216"/>
      <c r="QGW365" s="221"/>
      <c r="QGX365" s="216"/>
      <c r="QGY365" s="221"/>
      <c r="QGZ365" s="216"/>
      <c r="QHA365" s="221"/>
      <c r="QHB365" s="216"/>
      <c r="QHC365" s="221"/>
      <c r="QHD365" s="216"/>
      <c r="QHE365" s="221"/>
      <c r="QHF365" s="216"/>
      <c r="QHG365" s="221"/>
      <c r="QHH365" s="216"/>
      <c r="QHI365" s="221"/>
      <c r="QHJ365" s="216"/>
      <c r="QHK365" s="221"/>
      <c r="QHL365" s="216"/>
      <c r="QHM365" s="221"/>
      <c r="QHN365" s="216"/>
      <c r="QHO365" s="221"/>
      <c r="QHP365" s="216"/>
      <c r="QHQ365" s="221"/>
      <c r="QHR365" s="216"/>
      <c r="QHS365" s="221"/>
      <c r="QHT365" s="216"/>
      <c r="QHU365" s="221"/>
      <c r="QHV365" s="216"/>
      <c r="QHW365" s="221"/>
      <c r="QHX365" s="216"/>
      <c r="QHY365" s="221"/>
      <c r="QHZ365" s="216"/>
      <c r="QIA365" s="221"/>
      <c r="QIB365" s="216"/>
      <c r="QIC365" s="221"/>
      <c r="QID365" s="216"/>
      <c r="QIE365" s="221"/>
      <c r="QIF365" s="216"/>
      <c r="QIG365" s="221"/>
      <c r="QIH365" s="216"/>
      <c r="QII365" s="221"/>
      <c r="QIJ365" s="216"/>
      <c r="QIK365" s="221"/>
      <c r="QIL365" s="216"/>
      <c r="QIM365" s="221"/>
      <c r="QIN365" s="216"/>
      <c r="QIO365" s="221"/>
      <c r="QIP365" s="216"/>
      <c r="QIQ365" s="221"/>
      <c r="QIR365" s="216"/>
      <c r="QIS365" s="221"/>
      <c r="QIT365" s="216"/>
      <c r="QIU365" s="221"/>
      <c r="QIV365" s="216"/>
      <c r="QIW365" s="221"/>
      <c r="QIX365" s="216"/>
      <c r="QIY365" s="221"/>
      <c r="QIZ365" s="216"/>
      <c r="QJA365" s="221"/>
      <c r="QJB365" s="216"/>
      <c r="QJC365" s="221"/>
      <c r="QJD365" s="216"/>
      <c r="QJE365" s="221"/>
      <c r="QJF365" s="216"/>
      <c r="QJG365" s="221"/>
      <c r="QJH365" s="216"/>
      <c r="QJI365" s="221"/>
      <c r="QJJ365" s="216"/>
      <c r="QJK365" s="221"/>
      <c r="QJL365" s="216"/>
      <c r="QJM365" s="221"/>
      <c r="QJN365" s="216"/>
      <c r="QJO365" s="221"/>
      <c r="QJP365" s="216"/>
      <c r="QJQ365" s="221"/>
      <c r="QJR365" s="216"/>
      <c r="QJS365" s="221"/>
      <c r="QJT365" s="216"/>
      <c r="QJU365" s="221"/>
      <c r="QJV365" s="216"/>
      <c r="QJW365" s="221"/>
      <c r="QJX365" s="216"/>
      <c r="QJY365" s="221"/>
      <c r="QJZ365" s="216"/>
      <c r="QKA365" s="221"/>
      <c r="QKB365" s="216"/>
      <c r="QKC365" s="221"/>
      <c r="QKD365" s="216"/>
      <c r="QKE365" s="221"/>
      <c r="QKF365" s="216"/>
      <c r="QKG365" s="221"/>
      <c r="QKH365" s="216"/>
      <c r="QKI365" s="221"/>
      <c r="QKJ365" s="216"/>
      <c r="QKK365" s="221"/>
      <c r="QKL365" s="216"/>
      <c r="QKM365" s="221"/>
      <c r="QKN365" s="216"/>
      <c r="QKO365" s="221"/>
      <c r="QKP365" s="216"/>
      <c r="QKQ365" s="221"/>
      <c r="QKR365" s="216"/>
      <c r="QKS365" s="221"/>
      <c r="QKT365" s="216"/>
      <c r="QKU365" s="221"/>
      <c r="QKV365" s="216"/>
      <c r="QKW365" s="221"/>
      <c r="QKX365" s="216"/>
      <c r="QKY365" s="221"/>
      <c r="QKZ365" s="216"/>
      <c r="QLA365" s="221"/>
      <c r="QLB365" s="216"/>
      <c r="QLC365" s="221"/>
      <c r="QLD365" s="216"/>
      <c r="QLE365" s="221"/>
      <c r="QLF365" s="216"/>
      <c r="QLG365" s="221"/>
      <c r="QLH365" s="216"/>
      <c r="QLI365" s="221"/>
      <c r="QLJ365" s="216"/>
      <c r="QLK365" s="221"/>
      <c r="QLL365" s="216"/>
      <c r="QLM365" s="221"/>
      <c r="QLN365" s="216"/>
      <c r="QLO365" s="221"/>
      <c r="QLP365" s="216"/>
      <c r="QLQ365" s="221"/>
      <c r="QLR365" s="216"/>
      <c r="QLS365" s="221"/>
      <c r="QLT365" s="216"/>
      <c r="QLU365" s="221"/>
      <c r="QLV365" s="216"/>
      <c r="QLW365" s="221"/>
      <c r="QLX365" s="216"/>
      <c r="QLY365" s="221"/>
      <c r="QLZ365" s="216"/>
      <c r="QMA365" s="221"/>
      <c r="QMB365" s="216"/>
      <c r="QMC365" s="221"/>
      <c r="QMD365" s="216"/>
      <c r="QME365" s="221"/>
      <c r="QMF365" s="216"/>
      <c r="QMG365" s="221"/>
      <c r="QMH365" s="216"/>
      <c r="QMI365" s="221"/>
      <c r="QMJ365" s="216"/>
      <c r="QMK365" s="221"/>
      <c r="QML365" s="216"/>
      <c r="QMM365" s="221"/>
      <c r="QMN365" s="216"/>
      <c r="QMO365" s="221"/>
      <c r="QMP365" s="216"/>
      <c r="QMQ365" s="221"/>
      <c r="QMR365" s="216"/>
      <c r="QMS365" s="221"/>
      <c r="QMT365" s="216"/>
      <c r="QMU365" s="221"/>
      <c r="QMV365" s="216"/>
      <c r="QMW365" s="221"/>
      <c r="QMX365" s="216"/>
      <c r="QMY365" s="221"/>
      <c r="QMZ365" s="216"/>
      <c r="QNA365" s="221"/>
      <c r="QNB365" s="216"/>
      <c r="QNC365" s="221"/>
      <c r="QND365" s="216"/>
      <c r="QNE365" s="221"/>
      <c r="QNF365" s="216"/>
      <c r="QNG365" s="221"/>
      <c r="QNH365" s="216"/>
      <c r="QNI365" s="221"/>
      <c r="QNJ365" s="216"/>
      <c r="QNK365" s="221"/>
      <c r="QNL365" s="216"/>
      <c r="QNM365" s="221"/>
      <c r="QNN365" s="216"/>
      <c r="QNO365" s="221"/>
      <c r="QNP365" s="216"/>
      <c r="QNQ365" s="221"/>
      <c r="QNR365" s="216"/>
      <c r="QNS365" s="221"/>
      <c r="QNT365" s="216"/>
      <c r="QNU365" s="221"/>
      <c r="QNV365" s="216"/>
      <c r="QNW365" s="221"/>
      <c r="QNX365" s="216"/>
      <c r="QNY365" s="221"/>
      <c r="QNZ365" s="216"/>
      <c r="QOA365" s="221"/>
      <c r="QOB365" s="216"/>
      <c r="QOC365" s="221"/>
      <c r="QOD365" s="216"/>
      <c r="QOE365" s="221"/>
      <c r="QOF365" s="216"/>
      <c r="QOG365" s="221"/>
      <c r="QOH365" s="216"/>
      <c r="QOI365" s="221"/>
      <c r="QOJ365" s="216"/>
      <c r="QOK365" s="221"/>
      <c r="QOL365" s="216"/>
      <c r="QOM365" s="221"/>
      <c r="QON365" s="216"/>
      <c r="QOO365" s="221"/>
      <c r="QOP365" s="216"/>
      <c r="QOQ365" s="221"/>
      <c r="QOR365" s="216"/>
      <c r="QOS365" s="221"/>
      <c r="QOT365" s="216"/>
      <c r="QOU365" s="221"/>
      <c r="QOV365" s="216"/>
      <c r="QOW365" s="221"/>
      <c r="QOX365" s="216"/>
      <c r="QOY365" s="221"/>
      <c r="QOZ365" s="216"/>
      <c r="QPA365" s="221"/>
      <c r="QPB365" s="216"/>
      <c r="QPC365" s="221"/>
      <c r="QPD365" s="216"/>
      <c r="QPE365" s="221"/>
      <c r="QPF365" s="216"/>
      <c r="QPG365" s="221"/>
      <c r="QPH365" s="216"/>
      <c r="QPI365" s="221"/>
      <c r="QPJ365" s="216"/>
      <c r="QPK365" s="221"/>
      <c r="QPL365" s="216"/>
      <c r="QPM365" s="221"/>
      <c r="QPN365" s="216"/>
      <c r="QPO365" s="221"/>
      <c r="QPP365" s="216"/>
      <c r="QPQ365" s="221"/>
      <c r="QPR365" s="216"/>
      <c r="QPS365" s="221"/>
      <c r="QPT365" s="216"/>
      <c r="QPU365" s="221"/>
      <c r="QPV365" s="216"/>
      <c r="QPW365" s="221"/>
      <c r="QPX365" s="216"/>
      <c r="QPY365" s="221"/>
      <c r="QPZ365" s="216"/>
      <c r="QQA365" s="221"/>
      <c r="QQB365" s="216"/>
      <c r="QQC365" s="221"/>
      <c r="QQD365" s="216"/>
      <c r="QQE365" s="221"/>
      <c r="QQF365" s="216"/>
      <c r="QQG365" s="221"/>
      <c r="QQH365" s="216"/>
      <c r="QQI365" s="221"/>
      <c r="QQJ365" s="216"/>
      <c r="QQK365" s="221"/>
      <c r="QQL365" s="216"/>
      <c r="QQM365" s="221"/>
      <c r="QQN365" s="216"/>
      <c r="QQO365" s="221"/>
      <c r="QQP365" s="216"/>
      <c r="QQQ365" s="221"/>
      <c r="QQR365" s="216"/>
      <c r="QQS365" s="221"/>
      <c r="QQT365" s="216"/>
      <c r="QQU365" s="221"/>
      <c r="QQV365" s="216"/>
      <c r="QQW365" s="221"/>
      <c r="QQX365" s="216"/>
      <c r="QQY365" s="221"/>
      <c r="QQZ365" s="216"/>
      <c r="QRA365" s="221"/>
      <c r="QRB365" s="216"/>
      <c r="QRC365" s="221"/>
      <c r="QRD365" s="216"/>
      <c r="QRE365" s="221"/>
      <c r="QRF365" s="216"/>
      <c r="QRG365" s="221"/>
      <c r="QRH365" s="216"/>
      <c r="QRI365" s="221"/>
      <c r="QRJ365" s="216"/>
      <c r="QRK365" s="221"/>
      <c r="QRL365" s="216"/>
      <c r="QRM365" s="221"/>
      <c r="QRN365" s="216"/>
      <c r="QRO365" s="221"/>
      <c r="QRP365" s="216"/>
      <c r="QRQ365" s="221"/>
      <c r="QRR365" s="216"/>
      <c r="QRS365" s="221"/>
      <c r="QRT365" s="216"/>
      <c r="QRU365" s="221"/>
      <c r="QRV365" s="216"/>
      <c r="QRW365" s="221"/>
      <c r="QRX365" s="216"/>
      <c r="QRY365" s="221"/>
      <c r="QRZ365" s="216"/>
      <c r="QSA365" s="221"/>
      <c r="QSB365" s="216"/>
      <c r="QSC365" s="221"/>
      <c r="QSD365" s="216"/>
      <c r="QSE365" s="221"/>
      <c r="QSF365" s="216"/>
      <c r="QSG365" s="221"/>
      <c r="QSH365" s="216"/>
      <c r="QSI365" s="221"/>
      <c r="QSJ365" s="216"/>
      <c r="QSK365" s="221"/>
      <c r="QSL365" s="216"/>
      <c r="QSM365" s="221"/>
      <c r="QSN365" s="216"/>
      <c r="QSO365" s="221"/>
      <c r="QSP365" s="216"/>
      <c r="QSQ365" s="221"/>
      <c r="QSR365" s="216"/>
      <c r="QSS365" s="221"/>
      <c r="QST365" s="216"/>
      <c r="QSU365" s="221"/>
      <c r="QSV365" s="216"/>
      <c r="QSW365" s="221"/>
      <c r="QSX365" s="216"/>
      <c r="QSY365" s="221"/>
      <c r="QSZ365" s="216"/>
      <c r="QTA365" s="221"/>
      <c r="QTB365" s="216"/>
      <c r="QTC365" s="221"/>
      <c r="QTD365" s="216"/>
      <c r="QTE365" s="221"/>
      <c r="QTF365" s="216"/>
      <c r="QTG365" s="221"/>
      <c r="QTH365" s="216"/>
      <c r="QTI365" s="221"/>
      <c r="QTJ365" s="216"/>
      <c r="QTK365" s="221"/>
      <c r="QTL365" s="216"/>
      <c r="QTM365" s="221"/>
      <c r="QTN365" s="216"/>
      <c r="QTO365" s="221"/>
      <c r="QTP365" s="216"/>
      <c r="QTQ365" s="221"/>
      <c r="QTR365" s="216"/>
      <c r="QTS365" s="221"/>
      <c r="QTT365" s="216"/>
      <c r="QTU365" s="221"/>
      <c r="QTV365" s="216"/>
      <c r="QTW365" s="221"/>
      <c r="QTX365" s="216"/>
      <c r="QTY365" s="221"/>
      <c r="QTZ365" s="216"/>
      <c r="QUA365" s="221"/>
      <c r="QUB365" s="216"/>
      <c r="QUC365" s="221"/>
      <c r="QUD365" s="216"/>
      <c r="QUE365" s="221"/>
      <c r="QUF365" s="216"/>
      <c r="QUG365" s="221"/>
      <c r="QUH365" s="216"/>
      <c r="QUI365" s="221"/>
      <c r="QUJ365" s="216"/>
      <c r="QUK365" s="221"/>
      <c r="QUL365" s="216"/>
      <c r="QUM365" s="221"/>
      <c r="QUN365" s="216"/>
      <c r="QUO365" s="221"/>
      <c r="QUP365" s="216"/>
      <c r="QUQ365" s="221"/>
      <c r="QUR365" s="216"/>
      <c r="QUS365" s="221"/>
      <c r="QUT365" s="216"/>
      <c r="QUU365" s="221"/>
      <c r="QUV365" s="216"/>
      <c r="QUW365" s="221"/>
      <c r="QUX365" s="216"/>
      <c r="QUY365" s="221"/>
      <c r="QUZ365" s="216"/>
      <c r="QVA365" s="221"/>
      <c r="QVB365" s="216"/>
      <c r="QVC365" s="221"/>
      <c r="QVD365" s="216"/>
      <c r="QVE365" s="221"/>
      <c r="QVF365" s="216"/>
      <c r="QVG365" s="221"/>
      <c r="QVH365" s="216"/>
      <c r="QVI365" s="221"/>
      <c r="QVJ365" s="216"/>
      <c r="QVK365" s="221"/>
      <c r="QVL365" s="216"/>
      <c r="QVM365" s="221"/>
      <c r="QVN365" s="216"/>
      <c r="QVO365" s="221"/>
      <c r="QVP365" s="216"/>
      <c r="QVQ365" s="221"/>
      <c r="QVR365" s="216"/>
      <c r="QVS365" s="221"/>
      <c r="QVT365" s="216"/>
      <c r="QVU365" s="221"/>
      <c r="QVV365" s="216"/>
      <c r="QVW365" s="221"/>
      <c r="QVX365" s="216"/>
      <c r="QVY365" s="221"/>
      <c r="QVZ365" s="216"/>
      <c r="QWA365" s="221"/>
      <c r="QWB365" s="216"/>
      <c r="QWC365" s="221"/>
      <c r="QWD365" s="216"/>
      <c r="QWE365" s="221"/>
      <c r="QWF365" s="216"/>
      <c r="QWG365" s="221"/>
      <c r="QWH365" s="216"/>
      <c r="QWI365" s="221"/>
      <c r="QWJ365" s="216"/>
      <c r="QWK365" s="221"/>
      <c r="QWL365" s="216"/>
      <c r="QWM365" s="221"/>
      <c r="QWN365" s="216"/>
      <c r="QWO365" s="221"/>
      <c r="QWP365" s="216"/>
      <c r="QWQ365" s="221"/>
      <c r="QWR365" s="216"/>
      <c r="QWS365" s="221"/>
      <c r="QWT365" s="216"/>
      <c r="QWU365" s="221"/>
      <c r="QWV365" s="216"/>
      <c r="QWW365" s="221"/>
      <c r="QWX365" s="216"/>
      <c r="QWY365" s="221"/>
      <c r="QWZ365" s="216"/>
      <c r="QXA365" s="221"/>
      <c r="QXB365" s="216"/>
      <c r="QXC365" s="221"/>
      <c r="QXD365" s="216"/>
      <c r="QXE365" s="221"/>
      <c r="QXF365" s="216"/>
      <c r="QXG365" s="221"/>
      <c r="QXH365" s="216"/>
      <c r="QXI365" s="221"/>
      <c r="QXJ365" s="216"/>
      <c r="QXK365" s="221"/>
      <c r="QXL365" s="216"/>
      <c r="QXM365" s="221"/>
      <c r="QXN365" s="216"/>
      <c r="QXO365" s="221"/>
      <c r="QXP365" s="216"/>
      <c r="QXQ365" s="221"/>
      <c r="QXR365" s="216"/>
      <c r="QXS365" s="221"/>
      <c r="QXT365" s="216"/>
      <c r="QXU365" s="221"/>
      <c r="QXV365" s="216"/>
      <c r="QXW365" s="221"/>
      <c r="QXX365" s="216"/>
      <c r="QXY365" s="221"/>
      <c r="QXZ365" s="216"/>
      <c r="QYA365" s="221"/>
      <c r="QYB365" s="216"/>
      <c r="QYC365" s="221"/>
      <c r="QYD365" s="216"/>
      <c r="QYE365" s="221"/>
      <c r="QYF365" s="216"/>
      <c r="QYG365" s="221"/>
      <c r="QYH365" s="216"/>
      <c r="QYI365" s="221"/>
      <c r="QYJ365" s="216"/>
      <c r="QYK365" s="221"/>
      <c r="QYL365" s="216"/>
      <c r="QYM365" s="221"/>
      <c r="QYN365" s="216"/>
      <c r="QYO365" s="221"/>
      <c r="QYP365" s="216"/>
      <c r="QYQ365" s="221"/>
      <c r="QYR365" s="216"/>
      <c r="QYS365" s="221"/>
      <c r="QYT365" s="216"/>
      <c r="QYU365" s="221"/>
      <c r="QYV365" s="216"/>
      <c r="QYW365" s="221"/>
      <c r="QYX365" s="216"/>
      <c r="QYY365" s="221"/>
      <c r="QYZ365" s="216"/>
      <c r="QZA365" s="221"/>
      <c r="QZB365" s="216"/>
      <c r="QZC365" s="221"/>
      <c r="QZD365" s="216"/>
      <c r="QZE365" s="221"/>
      <c r="QZF365" s="216"/>
      <c r="QZG365" s="221"/>
      <c r="QZH365" s="216"/>
      <c r="QZI365" s="221"/>
      <c r="QZJ365" s="216"/>
      <c r="QZK365" s="221"/>
      <c r="QZL365" s="216"/>
      <c r="QZM365" s="221"/>
      <c r="QZN365" s="216"/>
      <c r="QZO365" s="221"/>
      <c r="QZP365" s="216"/>
      <c r="QZQ365" s="221"/>
      <c r="QZR365" s="216"/>
      <c r="QZS365" s="221"/>
      <c r="QZT365" s="216"/>
      <c r="QZU365" s="221"/>
      <c r="QZV365" s="216"/>
      <c r="QZW365" s="221"/>
      <c r="QZX365" s="216"/>
      <c r="QZY365" s="221"/>
      <c r="QZZ365" s="216"/>
      <c r="RAA365" s="221"/>
      <c r="RAB365" s="216"/>
      <c r="RAC365" s="221"/>
      <c r="RAD365" s="216"/>
      <c r="RAE365" s="221"/>
      <c r="RAF365" s="216"/>
      <c r="RAG365" s="221"/>
      <c r="RAH365" s="216"/>
      <c r="RAI365" s="221"/>
      <c r="RAJ365" s="216"/>
      <c r="RAK365" s="221"/>
      <c r="RAL365" s="216"/>
      <c r="RAM365" s="221"/>
      <c r="RAN365" s="216"/>
      <c r="RAO365" s="221"/>
      <c r="RAP365" s="216"/>
      <c r="RAQ365" s="221"/>
      <c r="RAR365" s="216"/>
      <c r="RAS365" s="221"/>
      <c r="RAT365" s="216"/>
      <c r="RAU365" s="221"/>
      <c r="RAV365" s="216"/>
      <c r="RAW365" s="221"/>
      <c r="RAX365" s="216"/>
      <c r="RAY365" s="221"/>
      <c r="RAZ365" s="216"/>
      <c r="RBA365" s="221"/>
      <c r="RBB365" s="216"/>
      <c r="RBC365" s="221"/>
      <c r="RBD365" s="216"/>
      <c r="RBE365" s="221"/>
      <c r="RBF365" s="216"/>
      <c r="RBG365" s="221"/>
      <c r="RBH365" s="216"/>
      <c r="RBI365" s="221"/>
      <c r="RBJ365" s="216"/>
      <c r="RBK365" s="221"/>
      <c r="RBL365" s="216"/>
      <c r="RBM365" s="221"/>
      <c r="RBN365" s="216"/>
      <c r="RBO365" s="221"/>
      <c r="RBP365" s="216"/>
      <c r="RBQ365" s="221"/>
      <c r="RBR365" s="216"/>
      <c r="RBS365" s="221"/>
      <c r="RBT365" s="216"/>
      <c r="RBU365" s="221"/>
      <c r="RBV365" s="216"/>
      <c r="RBW365" s="221"/>
      <c r="RBX365" s="216"/>
      <c r="RBY365" s="221"/>
      <c r="RBZ365" s="216"/>
      <c r="RCA365" s="221"/>
      <c r="RCB365" s="216"/>
      <c r="RCC365" s="221"/>
      <c r="RCD365" s="216"/>
      <c r="RCE365" s="221"/>
      <c r="RCF365" s="216"/>
      <c r="RCG365" s="221"/>
      <c r="RCH365" s="216"/>
      <c r="RCI365" s="221"/>
      <c r="RCJ365" s="216"/>
      <c r="RCK365" s="221"/>
      <c r="RCL365" s="216"/>
      <c r="RCM365" s="221"/>
      <c r="RCN365" s="216"/>
      <c r="RCO365" s="221"/>
      <c r="RCP365" s="216"/>
      <c r="RCQ365" s="221"/>
      <c r="RCR365" s="216"/>
      <c r="RCS365" s="221"/>
      <c r="RCT365" s="216"/>
      <c r="RCU365" s="221"/>
      <c r="RCV365" s="216"/>
      <c r="RCW365" s="221"/>
      <c r="RCX365" s="216"/>
      <c r="RCY365" s="221"/>
      <c r="RCZ365" s="216"/>
      <c r="RDA365" s="221"/>
      <c r="RDB365" s="216"/>
      <c r="RDC365" s="221"/>
      <c r="RDD365" s="216"/>
      <c r="RDE365" s="221"/>
      <c r="RDF365" s="216"/>
      <c r="RDG365" s="221"/>
      <c r="RDH365" s="216"/>
      <c r="RDI365" s="221"/>
      <c r="RDJ365" s="216"/>
      <c r="RDK365" s="221"/>
      <c r="RDL365" s="216"/>
      <c r="RDM365" s="221"/>
      <c r="RDN365" s="216"/>
      <c r="RDO365" s="221"/>
      <c r="RDP365" s="216"/>
      <c r="RDQ365" s="221"/>
      <c r="RDR365" s="216"/>
      <c r="RDS365" s="221"/>
      <c r="RDT365" s="216"/>
      <c r="RDU365" s="221"/>
      <c r="RDV365" s="216"/>
      <c r="RDW365" s="221"/>
      <c r="RDX365" s="216"/>
      <c r="RDY365" s="221"/>
      <c r="RDZ365" s="216"/>
      <c r="REA365" s="221"/>
      <c r="REB365" s="216"/>
      <c r="REC365" s="221"/>
      <c r="RED365" s="216"/>
      <c r="REE365" s="221"/>
      <c r="REF365" s="216"/>
      <c r="REG365" s="221"/>
      <c r="REH365" s="216"/>
      <c r="REI365" s="221"/>
      <c r="REJ365" s="216"/>
      <c r="REK365" s="221"/>
      <c r="REL365" s="216"/>
      <c r="REM365" s="221"/>
      <c r="REN365" s="216"/>
      <c r="REO365" s="221"/>
      <c r="REP365" s="216"/>
      <c r="REQ365" s="221"/>
      <c r="RER365" s="216"/>
      <c r="RES365" s="221"/>
      <c r="RET365" s="216"/>
      <c r="REU365" s="221"/>
      <c r="REV365" s="216"/>
      <c r="REW365" s="221"/>
      <c r="REX365" s="216"/>
      <c r="REY365" s="221"/>
      <c r="REZ365" s="216"/>
      <c r="RFA365" s="221"/>
      <c r="RFB365" s="216"/>
      <c r="RFC365" s="221"/>
      <c r="RFD365" s="216"/>
      <c r="RFE365" s="221"/>
      <c r="RFF365" s="216"/>
      <c r="RFG365" s="221"/>
      <c r="RFH365" s="216"/>
      <c r="RFI365" s="221"/>
      <c r="RFJ365" s="216"/>
      <c r="RFK365" s="221"/>
      <c r="RFL365" s="216"/>
      <c r="RFM365" s="221"/>
      <c r="RFN365" s="216"/>
      <c r="RFO365" s="221"/>
      <c r="RFP365" s="216"/>
      <c r="RFQ365" s="221"/>
      <c r="RFR365" s="216"/>
      <c r="RFS365" s="221"/>
      <c r="RFT365" s="216"/>
      <c r="RFU365" s="221"/>
      <c r="RFV365" s="216"/>
      <c r="RFW365" s="221"/>
      <c r="RFX365" s="216"/>
      <c r="RFY365" s="221"/>
      <c r="RFZ365" s="216"/>
      <c r="RGA365" s="221"/>
      <c r="RGB365" s="216"/>
      <c r="RGC365" s="221"/>
      <c r="RGD365" s="216"/>
      <c r="RGE365" s="221"/>
      <c r="RGF365" s="216"/>
      <c r="RGG365" s="221"/>
      <c r="RGH365" s="216"/>
      <c r="RGI365" s="221"/>
      <c r="RGJ365" s="216"/>
      <c r="RGK365" s="221"/>
      <c r="RGL365" s="216"/>
      <c r="RGM365" s="221"/>
      <c r="RGN365" s="216"/>
      <c r="RGO365" s="221"/>
      <c r="RGP365" s="216"/>
      <c r="RGQ365" s="221"/>
      <c r="RGR365" s="216"/>
      <c r="RGS365" s="221"/>
      <c r="RGT365" s="216"/>
      <c r="RGU365" s="221"/>
      <c r="RGV365" s="216"/>
      <c r="RGW365" s="221"/>
      <c r="RGX365" s="216"/>
      <c r="RGY365" s="221"/>
      <c r="RGZ365" s="216"/>
      <c r="RHA365" s="221"/>
      <c r="RHB365" s="216"/>
      <c r="RHC365" s="221"/>
      <c r="RHD365" s="216"/>
      <c r="RHE365" s="221"/>
      <c r="RHF365" s="216"/>
      <c r="RHG365" s="221"/>
      <c r="RHH365" s="216"/>
      <c r="RHI365" s="221"/>
      <c r="RHJ365" s="216"/>
      <c r="RHK365" s="221"/>
      <c r="RHL365" s="216"/>
      <c r="RHM365" s="221"/>
      <c r="RHN365" s="216"/>
      <c r="RHO365" s="221"/>
      <c r="RHP365" s="216"/>
      <c r="RHQ365" s="221"/>
      <c r="RHR365" s="216"/>
      <c r="RHS365" s="221"/>
      <c r="RHT365" s="216"/>
      <c r="RHU365" s="221"/>
      <c r="RHV365" s="216"/>
      <c r="RHW365" s="221"/>
      <c r="RHX365" s="216"/>
      <c r="RHY365" s="221"/>
      <c r="RHZ365" s="216"/>
      <c r="RIA365" s="221"/>
      <c r="RIB365" s="216"/>
      <c r="RIC365" s="221"/>
      <c r="RID365" s="216"/>
      <c r="RIE365" s="221"/>
      <c r="RIF365" s="216"/>
      <c r="RIG365" s="221"/>
      <c r="RIH365" s="216"/>
      <c r="RII365" s="221"/>
      <c r="RIJ365" s="216"/>
      <c r="RIK365" s="221"/>
      <c r="RIL365" s="216"/>
      <c r="RIM365" s="221"/>
      <c r="RIN365" s="216"/>
      <c r="RIO365" s="221"/>
      <c r="RIP365" s="216"/>
      <c r="RIQ365" s="221"/>
      <c r="RIR365" s="216"/>
      <c r="RIS365" s="221"/>
      <c r="RIT365" s="216"/>
      <c r="RIU365" s="221"/>
      <c r="RIV365" s="216"/>
      <c r="RIW365" s="221"/>
      <c r="RIX365" s="216"/>
      <c r="RIY365" s="221"/>
      <c r="RIZ365" s="216"/>
      <c r="RJA365" s="221"/>
      <c r="RJB365" s="216"/>
      <c r="RJC365" s="221"/>
      <c r="RJD365" s="216"/>
      <c r="RJE365" s="221"/>
      <c r="RJF365" s="216"/>
      <c r="RJG365" s="221"/>
      <c r="RJH365" s="216"/>
      <c r="RJI365" s="221"/>
      <c r="RJJ365" s="216"/>
      <c r="RJK365" s="221"/>
      <c r="RJL365" s="216"/>
      <c r="RJM365" s="221"/>
      <c r="RJN365" s="216"/>
      <c r="RJO365" s="221"/>
      <c r="RJP365" s="216"/>
      <c r="RJQ365" s="221"/>
      <c r="RJR365" s="216"/>
      <c r="RJS365" s="221"/>
      <c r="RJT365" s="216"/>
      <c r="RJU365" s="221"/>
      <c r="RJV365" s="216"/>
      <c r="RJW365" s="221"/>
      <c r="RJX365" s="216"/>
      <c r="RJY365" s="221"/>
      <c r="RJZ365" s="216"/>
      <c r="RKA365" s="221"/>
      <c r="RKB365" s="216"/>
      <c r="RKC365" s="221"/>
      <c r="RKD365" s="216"/>
      <c r="RKE365" s="221"/>
      <c r="RKF365" s="216"/>
      <c r="RKG365" s="221"/>
      <c r="RKH365" s="216"/>
      <c r="RKI365" s="221"/>
      <c r="RKJ365" s="216"/>
      <c r="RKK365" s="221"/>
      <c r="RKL365" s="216"/>
      <c r="RKM365" s="221"/>
      <c r="RKN365" s="216"/>
      <c r="RKO365" s="221"/>
      <c r="RKP365" s="216"/>
      <c r="RKQ365" s="221"/>
      <c r="RKR365" s="216"/>
      <c r="RKS365" s="221"/>
      <c r="RKT365" s="216"/>
      <c r="RKU365" s="221"/>
      <c r="RKV365" s="216"/>
      <c r="RKW365" s="221"/>
      <c r="RKX365" s="216"/>
      <c r="RKY365" s="221"/>
      <c r="RKZ365" s="216"/>
      <c r="RLA365" s="221"/>
      <c r="RLB365" s="216"/>
      <c r="RLC365" s="221"/>
      <c r="RLD365" s="216"/>
      <c r="RLE365" s="221"/>
      <c r="RLF365" s="216"/>
      <c r="RLG365" s="221"/>
      <c r="RLH365" s="216"/>
      <c r="RLI365" s="221"/>
      <c r="RLJ365" s="216"/>
      <c r="RLK365" s="221"/>
      <c r="RLL365" s="216"/>
      <c r="RLM365" s="221"/>
      <c r="RLN365" s="216"/>
      <c r="RLO365" s="221"/>
      <c r="RLP365" s="216"/>
      <c r="RLQ365" s="221"/>
      <c r="RLR365" s="216"/>
      <c r="RLS365" s="221"/>
      <c r="RLT365" s="216"/>
      <c r="RLU365" s="221"/>
      <c r="RLV365" s="216"/>
      <c r="RLW365" s="221"/>
      <c r="RLX365" s="216"/>
      <c r="RLY365" s="221"/>
      <c r="RLZ365" s="216"/>
      <c r="RMA365" s="221"/>
      <c r="RMB365" s="216"/>
      <c r="RMC365" s="221"/>
      <c r="RMD365" s="216"/>
      <c r="RME365" s="221"/>
      <c r="RMF365" s="216"/>
      <c r="RMG365" s="221"/>
      <c r="RMH365" s="216"/>
      <c r="RMI365" s="221"/>
      <c r="RMJ365" s="216"/>
      <c r="RMK365" s="221"/>
      <c r="RML365" s="216"/>
      <c r="RMM365" s="221"/>
      <c r="RMN365" s="216"/>
      <c r="RMO365" s="221"/>
      <c r="RMP365" s="216"/>
      <c r="RMQ365" s="221"/>
      <c r="RMR365" s="216"/>
      <c r="RMS365" s="221"/>
      <c r="RMT365" s="216"/>
      <c r="RMU365" s="221"/>
      <c r="RMV365" s="216"/>
      <c r="RMW365" s="221"/>
      <c r="RMX365" s="216"/>
      <c r="RMY365" s="221"/>
      <c r="RMZ365" s="216"/>
      <c r="RNA365" s="221"/>
      <c r="RNB365" s="216"/>
      <c r="RNC365" s="221"/>
      <c r="RND365" s="216"/>
      <c r="RNE365" s="221"/>
      <c r="RNF365" s="216"/>
      <c r="RNG365" s="221"/>
      <c r="RNH365" s="216"/>
      <c r="RNI365" s="221"/>
      <c r="RNJ365" s="216"/>
      <c r="RNK365" s="221"/>
      <c r="RNL365" s="216"/>
      <c r="RNM365" s="221"/>
      <c r="RNN365" s="216"/>
      <c r="RNO365" s="221"/>
      <c r="RNP365" s="216"/>
      <c r="RNQ365" s="221"/>
      <c r="RNR365" s="216"/>
      <c r="RNS365" s="221"/>
      <c r="RNT365" s="216"/>
      <c r="RNU365" s="221"/>
      <c r="RNV365" s="216"/>
      <c r="RNW365" s="221"/>
      <c r="RNX365" s="216"/>
      <c r="RNY365" s="221"/>
      <c r="RNZ365" s="216"/>
      <c r="ROA365" s="221"/>
      <c r="ROB365" s="216"/>
      <c r="ROC365" s="221"/>
      <c r="ROD365" s="216"/>
      <c r="ROE365" s="221"/>
      <c r="ROF365" s="216"/>
      <c r="ROG365" s="221"/>
      <c r="ROH365" s="216"/>
      <c r="ROI365" s="221"/>
      <c r="ROJ365" s="216"/>
      <c r="ROK365" s="221"/>
      <c r="ROL365" s="216"/>
      <c r="ROM365" s="221"/>
      <c r="RON365" s="216"/>
      <c r="ROO365" s="221"/>
      <c r="ROP365" s="216"/>
      <c r="ROQ365" s="221"/>
      <c r="ROR365" s="216"/>
      <c r="ROS365" s="221"/>
      <c r="ROT365" s="216"/>
      <c r="ROU365" s="221"/>
      <c r="ROV365" s="216"/>
      <c r="ROW365" s="221"/>
      <c r="ROX365" s="216"/>
      <c r="ROY365" s="221"/>
      <c r="ROZ365" s="216"/>
      <c r="RPA365" s="221"/>
      <c r="RPB365" s="216"/>
      <c r="RPC365" s="221"/>
      <c r="RPD365" s="216"/>
      <c r="RPE365" s="221"/>
      <c r="RPF365" s="216"/>
      <c r="RPG365" s="221"/>
      <c r="RPH365" s="216"/>
      <c r="RPI365" s="221"/>
      <c r="RPJ365" s="216"/>
      <c r="RPK365" s="221"/>
      <c r="RPL365" s="216"/>
      <c r="RPM365" s="221"/>
      <c r="RPN365" s="216"/>
      <c r="RPO365" s="221"/>
      <c r="RPP365" s="216"/>
      <c r="RPQ365" s="221"/>
      <c r="RPR365" s="216"/>
      <c r="RPS365" s="221"/>
      <c r="RPT365" s="216"/>
      <c r="RPU365" s="221"/>
      <c r="RPV365" s="216"/>
      <c r="RPW365" s="221"/>
      <c r="RPX365" s="216"/>
      <c r="RPY365" s="221"/>
      <c r="RPZ365" s="216"/>
      <c r="RQA365" s="221"/>
      <c r="RQB365" s="216"/>
      <c r="RQC365" s="221"/>
      <c r="RQD365" s="216"/>
      <c r="RQE365" s="221"/>
      <c r="RQF365" s="216"/>
      <c r="RQG365" s="221"/>
      <c r="RQH365" s="216"/>
      <c r="RQI365" s="221"/>
      <c r="RQJ365" s="216"/>
      <c r="RQK365" s="221"/>
      <c r="RQL365" s="216"/>
      <c r="RQM365" s="221"/>
      <c r="RQN365" s="216"/>
      <c r="RQO365" s="221"/>
      <c r="RQP365" s="216"/>
      <c r="RQQ365" s="221"/>
      <c r="RQR365" s="216"/>
      <c r="RQS365" s="221"/>
      <c r="RQT365" s="216"/>
      <c r="RQU365" s="221"/>
      <c r="RQV365" s="216"/>
      <c r="RQW365" s="221"/>
      <c r="RQX365" s="216"/>
      <c r="RQY365" s="221"/>
      <c r="RQZ365" s="216"/>
      <c r="RRA365" s="221"/>
      <c r="RRB365" s="216"/>
      <c r="RRC365" s="221"/>
      <c r="RRD365" s="216"/>
      <c r="RRE365" s="221"/>
      <c r="RRF365" s="216"/>
      <c r="RRG365" s="221"/>
      <c r="RRH365" s="216"/>
      <c r="RRI365" s="221"/>
      <c r="RRJ365" s="216"/>
      <c r="RRK365" s="221"/>
      <c r="RRL365" s="216"/>
      <c r="RRM365" s="221"/>
      <c r="RRN365" s="216"/>
      <c r="RRO365" s="221"/>
      <c r="RRP365" s="216"/>
      <c r="RRQ365" s="221"/>
      <c r="RRR365" s="216"/>
      <c r="RRS365" s="221"/>
      <c r="RRT365" s="216"/>
      <c r="RRU365" s="221"/>
      <c r="RRV365" s="216"/>
      <c r="RRW365" s="221"/>
      <c r="RRX365" s="216"/>
      <c r="RRY365" s="221"/>
      <c r="RRZ365" s="216"/>
      <c r="RSA365" s="221"/>
      <c r="RSB365" s="216"/>
      <c r="RSC365" s="221"/>
      <c r="RSD365" s="216"/>
      <c r="RSE365" s="221"/>
      <c r="RSF365" s="216"/>
      <c r="RSG365" s="221"/>
      <c r="RSH365" s="216"/>
      <c r="RSI365" s="221"/>
      <c r="RSJ365" s="216"/>
      <c r="RSK365" s="221"/>
      <c r="RSL365" s="216"/>
      <c r="RSM365" s="221"/>
      <c r="RSN365" s="216"/>
      <c r="RSO365" s="221"/>
      <c r="RSP365" s="216"/>
      <c r="RSQ365" s="221"/>
      <c r="RSR365" s="216"/>
      <c r="RSS365" s="221"/>
      <c r="RST365" s="216"/>
      <c r="RSU365" s="221"/>
      <c r="RSV365" s="216"/>
      <c r="RSW365" s="221"/>
      <c r="RSX365" s="216"/>
      <c r="RSY365" s="221"/>
      <c r="RSZ365" s="216"/>
      <c r="RTA365" s="221"/>
      <c r="RTB365" s="216"/>
      <c r="RTC365" s="221"/>
      <c r="RTD365" s="216"/>
      <c r="RTE365" s="221"/>
      <c r="RTF365" s="216"/>
      <c r="RTG365" s="221"/>
      <c r="RTH365" s="216"/>
      <c r="RTI365" s="221"/>
      <c r="RTJ365" s="216"/>
      <c r="RTK365" s="221"/>
      <c r="RTL365" s="216"/>
      <c r="RTM365" s="221"/>
      <c r="RTN365" s="216"/>
      <c r="RTO365" s="221"/>
      <c r="RTP365" s="216"/>
      <c r="RTQ365" s="221"/>
      <c r="RTR365" s="216"/>
      <c r="RTS365" s="221"/>
      <c r="RTT365" s="216"/>
      <c r="RTU365" s="221"/>
      <c r="RTV365" s="216"/>
      <c r="RTW365" s="221"/>
      <c r="RTX365" s="216"/>
      <c r="RTY365" s="221"/>
      <c r="RTZ365" s="216"/>
      <c r="RUA365" s="221"/>
      <c r="RUB365" s="216"/>
      <c r="RUC365" s="221"/>
      <c r="RUD365" s="216"/>
      <c r="RUE365" s="221"/>
      <c r="RUF365" s="216"/>
      <c r="RUG365" s="221"/>
      <c r="RUH365" s="216"/>
      <c r="RUI365" s="221"/>
      <c r="RUJ365" s="216"/>
      <c r="RUK365" s="221"/>
      <c r="RUL365" s="216"/>
      <c r="RUM365" s="221"/>
      <c r="RUN365" s="216"/>
      <c r="RUO365" s="221"/>
      <c r="RUP365" s="216"/>
      <c r="RUQ365" s="221"/>
      <c r="RUR365" s="216"/>
      <c r="RUS365" s="221"/>
      <c r="RUT365" s="216"/>
      <c r="RUU365" s="221"/>
      <c r="RUV365" s="216"/>
      <c r="RUW365" s="221"/>
      <c r="RUX365" s="216"/>
      <c r="RUY365" s="221"/>
      <c r="RUZ365" s="216"/>
      <c r="RVA365" s="221"/>
      <c r="RVB365" s="216"/>
      <c r="RVC365" s="221"/>
      <c r="RVD365" s="216"/>
      <c r="RVE365" s="221"/>
      <c r="RVF365" s="216"/>
      <c r="RVG365" s="221"/>
      <c r="RVH365" s="216"/>
      <c r="RVI365" s="221"/>
      <c r="RVJ365" s="216"/>
      <c r="RVK365" s="221"/>
      <c r="RVL365" s="216"/>
      <c r="RVM365" s="221"/>
      <c r="RVN365" s="216"/>
      <c r="RVO365" s="221"/>
      <c r="RVP365" s="216"/>
      <c r="RVQ365" s="221"/>
      <c r="RVR365" s="216"/>
      <c r="RVS365" s="221"/>
      <c r="RVT365" s="216"/>
      <c r="RVU365" s="221"/>
      <c r="RVV365" s="216"/>
      <c r="RVW365" s="221"/>
      <c r="RVX365" s="216"/>
      <c r="RVY365" s="221"/>
      <c r="RVZ365" s="216"/>
      <c r="RWA365" s="221"/>
      <c r="RWB365" s="216"/>
      <c r="RWC365" s="221"/>
      <c r="RWD365" s="216"/>
      <c r="RWE365" s="221"/>
      <c r="RWF365" s="216"/>
      <c r="RWG365" s="221"/>
      <c r="RWH365" s="216"/>
      <c r="RWI365" s="221"/>
      <c r="RWJ365" s="216"/>
      <c r="RWK365" s="221"/>
      <c r="RWL365" s="216"/>
      <c r="RWM365" s="221"/>
      <c r="RWN365" s="216"/>
      <c r="RWO365" s="221"/>
      <c r="RWP365" s="216"/>
      <c r="RWQ365" s="221"/>
      <c r="RWR365" s="216"/>
      <c r="RWS365" s="221"/>
      <c r="RWT365" s="216"/>
      <c r="RWU365" s="221"/>
      <c r="RWV365" s="216"/>
      <c r="RWW365" s="221"/>
      <c r="RWX365" s="216"/>
      <c r="RWY365" s="221"/>
      <c r="RWZ365" s="216"/>
      <c r="RXA365" s="221"/>
      <c r="RXB365" s="216"/>
      <c r="RXC365" s="221"/>
      <c r="RXD365" s="216"/>
      <c r="RXE365" s="221"/>
      <c r="RXF365" s="216"/>
      <c r="RXG365" s="221"/>
      <c r="RXH365" s="216"/>
      <c r="RXI365" s="221"/>
      <c r="RXJ365" s="216"/>
      <c r="RXK365" s="221"/>
      <c r="RXL365" s="216"/>
      <c r="RXM365" s="221"/>
      <c r="RXN365" s="216"/>
      <c r="RXO365" s="221"/>
      <c r="RXP365" s="216"/>
      <c r="RXQ365" s="221"/>
      <c r="RXR365" s="216"/>
      <c r="RXS365" s="221"/>
      <c r="RXT365" s="216"/>
      <c r="RXU365" s="221"/>
      <c r="RXV365" s="216"/>
      <c r="RXW365" s="221"/>
      <c r="RXX365" s="216"/>
      <c r="RXY365" s="221"/>
      <c r="RXZ365" s="216"/>
      <c r="RYA365" s="221"/>
      <c r="RYB365" s="216"/>
      <c r="RYC365" s="221"/>
      <c r="RYD365" s="216"/>
      <c r="RYE365" s="221"/>
      <c r="RYF365" s="216"/>
      <c r="RYG365" s="221"/>
      <c r="RYH365" s="216"/>
      <c r="RYI365" s="221"/>
      <c r="RYJ365" s="216"/>
      <c r="RYK365" s="221"/>
      <c r="RYL365" s="216"/>
      <c r="RYM365" s="221"/>
      <c r="RYN365" s="216"/>
      <c r="RYO365" s="221"/>
      <c r="RYP365" s="216"/>
      <c r="RYQ365" s="221"/>
      <c r="RYR365" s="216"/>
      <c r="RYS365" s="221"/>
      <c r="RYT365" s="216"/>
      <c r="RYU365" s="221"/>
      <c r="RYV365" s="216"/>
      <c r="RYW365" s="221"/>
      <c r="RYX365" s="216"/>
      <c r="RYY365" s="221"/>
      <c r="RYZ365" s="216"/>
      <c r="RZA365" s="221"/>
      <c r="RZB365" s="216"/>
      <c r="RZC365" s="221"/>
      <c r="RZD365" s="216"/>
      <c r="RZE365" s="221"/>
      <c r="RZF365" s="216"/>
      <c r="RZG365" s="221"/>
      <c r="RZH365" s="216"/>
      <c r="RZI365" s="221"/>
      <c r="RZJ365" s="216"/>
      <c r="RZK365" s="221"/>
      <c r="RZL365" s="216"/>
      <c r="RZM365" s="221"/>
      <c r="RZN365" s="216"/>
      <c r="RZO365" s="221"/>
      <c r="RZP365" s="216"/>
      <c r="RZQ365" s="221"/>
      <c r="RZR365" s="216"/>
      <c r="RZS365" s="221"/>
      <c r="RZT365" s="216"/>
      <c r="RZU365" s="221"/>
      <c r="RZV365" s="216"/>
      <c r="RZW365" s="221"/>
      <c r="RZX365" s="216"/>
      <c r="RZY365" s="221"/>
      <c r="RZZ365" s="216"/>
      <c r="SAA365" s="221"/>
      <c r="SAB365" s="216"/>
      <c r="SAC365" s="221"/>
      <c r="SAD365" s="216"/>
      <c r="SAE365" s="221"/>
      <c r="SAF365" s="216"/>
      <c r="SAG365" s="221"/>
      <c r="SAH365" s="216"/>
      <c r="SAI365" s="221"/>
      <c r="SAJ365" s="216"/>
      <c r="SAK365" s="221"/>
      <c r="SAL365" s="216"/>
      <c r="SAM365" s="221"/>
      <c r="SAN365" s="216"/>
      <c r="SAO365" s="221"/>
      <c r="SAP365" s="216"/>
      <c r="SAQ365" s="221"/>
      <c r="SAR365" s="216"/>
      <c r="SAS365" s="221"/>
      <c r="SAT365" s="216"/>
      <c r="SAU365" s="221"/>
      <c r="SAV365" s="216"/>
      <c r="SAW365" s="221"/>
      <c r="SAX365" s="216"/>
      <c r="SAY365" s="221"/>
      <c r="SAZ365" s="216"/>
      <c r="SBA365" s="221"/>
      <c r="SBB365" s="216"/>
      <c r="SBC365" s="221"/>
      <c r="SBD365" s="216"/>
      <c r="SBE365" s="221"/>
      <c r="SBF365" s="216"/>
      <c r="SBG365" s="221"/>
      <c r="SBH365" s="216"/>
      <c r="SBI365" s="221"/>
      <c r="SBJ365" s="216"/>
      <c r="SBK365" s="221"/>
      <c r="SBL365" s="216"/>
      <c r="SBM365" s="221"/>
      <c r="SBN365" s="216"/>
      <c r="SBO365" s="221"/>
      <c r="SBP365" s="216"/>
      <c r="SBQ365" s="221"/>
      <c r="SBR365" s="216"/>
      <c r="SBS365" s="221"/>
      <c r="SBT365" s="216"/>
      <c r="SBU365" s="221"/>
      <c r="SBV365" s="216"/>
      <c r="SBW365" s="221"/>
      <c r="SBX365" s="216"/>
      <c r="SBY365" s="221"/>
      <c r="SBZ365" s="216"/>
      <c r="SCA365" s="221"/>
      <c r="SCB365" s="216"/>
      <c r="SCC365" s="221"/>
      <c r="SCD365" s="216"/>
      <c r="SCE365" s="221"/>
      <c r="SCF365" s="216"/>
      <c r="SCG365" s="221"/>
      <c r="SCH365" s="216"/>
      <c r="SCI365" s="221"/>
      <c r="SCJ365" s="216"/>
      <c r="SCK365" s="221"/>
      <c r="SCL365" s="216"/>
      <c r="SCM365" s="221"/>
      <c r="SCN365" s="216"/>
      <c r="SCO365" s="221"/>
      <c r="SCP365" s="216"/>
      <c r="SCQ365" s="221"/>
      <c r="SCR365" s="216"/>
      <c r="SCS365" s="221"/>
      <c r="SCT365" s="216"/>
      <c r="SCU365" s="221"/>
      <c r="SCV365" s="216"/>
      <c r="SCW365" s="221"/>
      <c r="SCX365" s="216"/>
      <c r="SCY365" s="221"/>
      <c r="SCZ365" s="216"/>
      <c r="SDA365" s="221"/>
      <c r="SDB365" s="216"/>
      <c r="SDC365" s="221"/>
      <c r="SDD365" s="216"/>
      <c r="SDE365" s="221"/>
      <c r="SDF365" s="216"/>
      <c r="SDG365" s="221"/>
      <c r="SDH365" s="216"/>
      <c r="SDI365" s="221"/>
      <c r="SDJ365" s="216"/>
      <c r="SDK365" s="221"/>
      <c r="SDL365" s="216"/>
      <c r="SDM365" s="221"/>
      <c r="SDN365" s="216"/>
      <c r="SDO365" s="221"/>
      <c r="SDP365" s="216"/>
      <c r="SDQ365" s="221"/>
      <c r="SDR365" s="216"/>
      <c r="SDS365" s="221"/>
      <c r="SDT365" s="216"/>
      <c r="SDU365" s="221"/>
      <c r="SDV365" s="216"/>
      <c r="SDW365" s="221"/>
      <c r="SDX365" s="216"/>
      <c r="SDY365" s="221"/>
      <c r="SDZ365" s="216"/>
      <c r="SEA365" s="221"/>
      <c r="SEB365" s="216"/>
      <c r="SEC365" s="221"/>
      <c r="SED365" s="216"/>
      <c r="SEE365" s="221"/>
      <c r="SEF365" s="216"/>
      <c r="SEG365" s="221"/>
      <c r="SEH365" s="216"/>
      <c r="SEI365" s="221"/>
      <c r="SEJ365" s="216"/>
      <c r="SEK365" s="221"/>
      <c r="SEL365" s="216"/>
      <c r="SEM365" s="221"/>
      <c r="SEN365" s="216"/>
      <c r="SEO365" s="221"/>
      <c r="SEP365" s="216"/>
      <c r="SEQ365" s="221"/>
      <c r="SER365" s="216"/>
      <c r="SES365" s="221"/>
      <c r="SET365" s="216"/>
      <c r="SEU365" s="221"/>
      <c r="SEV365" s="216"/>
      <c r="SEW365" s="221"/>
      <c r="SEX365" s="216"/>
      <c r="SEY365" s="221"/>
      <c r="SEZ365" s="216"/>
      <c r="SFA365" s="221"/>
      <c r="SFB365" s="216"/>
      <c r="SFC365" s="221"/>
      <c r="SFD365" s="216"/>
      <c r="SFE365" s="221"/>
      <c r="SFF365" s="216"/>
      <c r="SFG365" s="221"/>
      <c r="SFH365" s="216"/>
      <c r="SFI365" s="221"/>
      <c r="SFJ365" s="216"/>
      <c r="SFK365" s="221"/>
      <c r="SFL365" s="216"/>
      <c r="SFM365" s="221"/>
      <c r="SFN365" s="216"/>
      <c r="SFO365" s="221"/>
      <c r="SFP365" s="216"/>
      <c r="SFQ365" s="221"/>
      <c r="SFR365" s="216"/>
      <c r="SFS365" s="221"/>
      <c r="SFT365" s="216"/>
      <c r="SFU365" s="221"/>
      <c r="SFV365" s="216"/>
      <c r="SFW365" s="221"/>
      <c r="SFX365" s="216"/>
      <c r="SFY365" s="221"/>
      <c r="SFZ365" s="216"/>
      <c r="SGA365" s="221"/>
      <c r="SGB365" s="216"/>
      <c r="SGC365" s="221"/>
      <c r="SGD365" s="216"/>
      <c r="SGE365" s="221"/>
      <c r="SGF365" s="216"/>
      <c r="SGG365" s="221"/>
      <c r="SGH365" s="216"/>
      <c r="SGI365" s="221"/>
      <c r="SGJ365" s="216"/>
      <c r="SGK365" s="221"/>
      <c r="SGL365" s="216"/>
      <c r="SGM365" s="221"/>
      <c r="SGN365" s="216"/>
      <c r="SGO365" s="221"/>
      <c r="SGP365" s="216"/>
      <c r="SGQ365" s="221"/>
      <c r="SGR365" s="216"/>
      <c r="SGS365" s="221"/>
      <c r="SGT365" s="216"/>
      <c r="SGU365" s="221"/>
      <c r="SGV365" s="216"/>
      <c r="SGW365" s="221"/>
      <c r="SGX365" s="216"/>
      <c r="SGY365" s="221"/>
      <c r="SGZ365" s="216"/>
      <c r="SHA365" s="221"/>
      <c r="SHB365" s="216"/>
      <c r="SHC365" s="221"/>
      <c r="SHD365" s="216"/>
      <c r="SHE365" s="221"/>
      <c r="SHF365" s="216"/>
      <c r="SHG365" s="221"/>
      <c r="SHH365" s="216"/>
      <c r="SHI365" s="221"/>
      <c r="SHJ365" s="216"/>
      <c r="SHK365" s="221"/>
      <c r="SHL365" s="216"/>
      <c r="SHM365" s="221"/>
      <c r="SHN365" s="216"/>
      <c r="SHO365" s="221"/>
      <c r="SHP365" s="216"/>
      <c r="SHQ365" s="221"/>
      <c r="SHR365" s="216"/>
      <c r="SHS365" s="221"/>
      <c r="SHT365" s="216"/>
      <c r="SHU365" s="221"/>
      <c r="SHV365" s="216"/>
      <c r="SHW365" s="221"/>
      <c r="SHX365" s="216"/>
      <c r="SHY365" s="221"/>
      <c r="SHZ365" s="216"/>
      <c r="SIA365" s="221"/>
      <c r="SIB365" s="216"/>
      <c r="SIC365" s="221"/>
      <c r="SID365" s="216"/>
      <c r="SIE365" s="221"/>
      <c r="SIF365" s="216"/>
      <c r="SIG365" s="221"/>
      <c r="SIH365" s="216"/>
      <c r="SII365" s="221"/>
      <c r="SIJ365" s="216"/>
      <c r="SIK365" s="221"/>
      <c r="SIL365" s="216"/>
      <c r="SIM365" s="221"/>
      <c r="SIN365" s="216"/>
      <c r="SIO365" s="221"/>
      <c r="SIP365" s="216"/>
      <c r="SIQ365" s="221"/>
      <c r="SIR365" s="216"/>
      <c r="SIS365" s="221"/>
      <c r="SIT365" s="216"/>
      <c r="SIU365" s="221"/>
      <c r="SIV365" s="216"/>
      <c r="SIW365" s="221"/>
      <c r="SIX365" s="216"/>
      <c r="SIY365" s="221"/>
      <c r="SIZ365" s="216"/>
      <c r="SJA365" s="221"/>
      <c r="SJB365" s="216"/>
      <c r="SJC365" s="221"/>
      <c r="SJD365" s="216"/>
      <c r="SJE365" s="221"/>
      <c r="SJF365" s="216"/>
      <c r="SJG365" s="221"/>
      <c r="SJH365" s="216"/>
      <c r="SJI365" s="221"/>
      <c r="SJJ365" s="216"/>
      <c r="SJK365" s="221"/>
      <c r="SJL365" s="216"/>
      <c r="SJM365" s="221"/>
      <c r="SJN365" s="216"/>
      <c r="SJO365" s="221"/>
      <c r="SJP365" s="216"/>
      <c r="SJQ365" s="221"/>
      <c r="SJR365" s="216"/>
      <c r="SJS365" s="221"/>
      <c r="SJT365" s="216"/>
      <c r="SJU365" s="221"/>
      <c r="SJV365" s="216"/>
      <c r="SJW365" s="221"/>
      <c r="SJX365" s="216"/>
      <c r="SJY365" s="221"/>
      <c r="SJZ365" s="216"/>
      <c r="SKA365" s="221"/>
      <c r="SKB365" s="216"/>
      <c r="SKC365" s="221"/>
      <c r="SKD365" s="216"/>
      <c r="SKE365" s="221"/>
      <c r="SKF365" s="216"/>
      <c r="SKG365" s="221"/>
      <c r="SKH365" s="216"/>
      <c r="SKI365" s="221"/>
      <c r="SKJ365" s="216"/>
      <c r="SKK365" s="221"/>
      <c r="SKL365" s="216"/>
      <c r="SKM365" s="221"/>
      <c r="SKN365" s="216"/>
      <c r="SKO365" s="221"/>
      <c r="SKP365" s="216"/>
      <c r="SKQ365" s="221"/>
      <c r="SKR365" s="216"/>
      <c r="SKS365" s="221"/>
      <c r="SKT365" s="216"/>
      <c r="SKU365" s="221"/>
      <c r="SKV365" s="216"/>
      <c r="SKW365" s="221"/>
      <c r="SKX365" s="216"/>
      <c r="SKY365" s="221"/>
      <c r="SKZ365" s="216"/>
      <c r="SLA365" s="221"/>
      <c r="SLB365" s="216"/>
      <c r="SLC365" s="221"/>
      <c r="SLD365" s="216"/>
      <c r="SLE365" s="221"/>
      <c r="SLF365" s="216"/>
      <c r="SLG365" s="221"/>
      <c r="SLH365" s="216"/>
      <c r="SLI365" s="221"/>
      <c r="SLJ365" s="216"/>
      <c r="SLK365" s="221"/>
      <c r="SLL365" s="216"/>
      <c r="SLM365" s="221"/>
      <c r="SLN365" s="216"/>
      <c r="SLO365" s="221"/>
      <c r="SLP365" s="216"/>
      <c r="SLQ365" s="221"/>
      <c r="SLR365" s="216"/>
      <c r="SLS365" s="221"/>
      <c r="SLT365" s="216"/>
      <c r="SLU365" s="221"/>
      <c r="SLV365" s="216"/>
      <c r="SLW365" s="221"/>
      <c r="SLX365" s="216"/>
      <c r="SLY365" s="221"/>
      <c r="SLZ365" s="216"/>
      <c r="SMA365" s="221"/>
      <c r="SMB365" s="216"/>
      <c r="SMC365" s="221"/>
      <c r="SMD365" s="216"/>
      <c r="SME365" s="221"/>
      <c r="SMF365" s="216"/>
      <c r="SMG365" s="221"/>
      <c r="SMH365" s="216"/>
      <c r="SMI365" s="221"/>
      <c r="SMJ365" s="216"/>
      <c r="SMK365" s="221"/>
      <c r="SML365" s="216"/>
      <c r="SMM365" s="221"/>
      <c r="SMN365" s="216"/>
      <c r="SMO365" s="221"/>
      <c r="SMP365" s="216"/>
      <c r="SMQ365" s="221"/>
      <c r="SMR365" s="216"/>
      <c r="SMS365" s="221"/>
      <c r="SMT365" s="216"/>
      <c r="SMU365" s="221"/>
      <c r="SMV365" s="216"/>
      <c r="SMW365" s="221"/>
      <c r="SMX365" s="216"/>
      <c r="SMY365" s="221"/>
      <c r="SMZ365" s="216"/>
      <c r="SNA365" s="221"/>
      <c r="SNB365" s="216"/>
      <c r="SNC365" s="221"/>
      <c r="SND365" s="216"/>
      <c r="SNE365" s="221"/>
      <c r="SNF365" s="216"/>
      <c r="SNG365" s="221"/>
      <c r="SNH365" s="216"/>
      <c r="SNI365" s="221"/>
      <c r="SNJ365" s="216"/>
      <c r="SNK365" s="221"/>
      <c r="SNL365" s="216"/>
      <c r="SNM365" s="221"/>
      <c r="SNN365" s="216"/>
      <c r="SNO365" s="221"/>
      <c r="SNP365" s="216"/>
      <c r="SNQ365" s="221"/>
      <c r="SNR365" s="216"/>
      <c r="SNS365" s="221"/>
      <c r="SNT365" s="216"/>
      <c r="SNU365" s="221"/>
      <c r="SNV365" s="216"/>
      <c r="SNW365" s="221"/>
      <c r="SNX365" s="216"/>
      <c r="SNY365" s="221"/>
      <c r="SNZ365" s="216"/>
      <c r="SOA365" s="221"/>
      <c r="SOB365" s="216"/>
      <c r="SOC365" s="221"/>
      <c r="SOD365" s="216"/>
      <c r="SOE365" s="221"/>
      <c r="SOF365" s="216"/>
      <c r="SOG365" s="221"/>
      <c r="SOH365" s="216"/>
      <c r="SOI365" s="221"/>
      <c r="SOJ365" s="216"/>
      <c r="SOK365" s="221"/>
      <c r="SOL365" s="216"/>
      <c r="SOM365" s="221"/>
      <c r="SON365" s="216"/>
      <c r="SOO365" s="221"/>
      <c r="SOP365" s="216"/>
      <c r="SOQ365" s="221"/>
      <c r="SOR365" s="216"/>
      <c r="SOS365" s="221"/>
      <c r="SOT365" s="216"/>
      <c r="SOU365" s="221"/>
      <c r="SOV365" s="216"/>
      <c r="SOW365" s="221"/>
      <c r="SOX365" s="216"/>
      <c r="SOY365" s="221"/>
      <c r="SOZ365" s="216"/>
      <c r="SPA365" s="221"/>
      <c r="SPB365" s="216"/>
      <c r="SPC365" s="221"/>
      <c r="SPD365" s="216"/>
      <c r="SPE365" s="221"/>
      <c r="SPF365" s="216"/>
      <c r="SPG365" s="221"/>
      <c r="SPH365" s="216"/>
      <c r="SPI365" s="221"/>
      <c r="SPJ365" s="216"/>
      <c r="SPK365" s="221"/>
      <c r="SPL365" s="216"/>
      <c r="SPM365" s="221"/>
      <c r="SPN365" s="216"/>
      <c r="SPO365" s="221"/>
      <c r="SPP365" s="216"/>
      <c r="SPQ365" s="221"/>
      <c r="SPR365" s="216"/>
      <c r="SPS365" s="221"/>
      <c r="SPT365" s="216"/>
      <c r="SPU365" s="221"/>
      <c r="SPV365" s="216"/>
      <c r="SPW365" s="221"/>
      <c r="SPX365" s="216"/>
      <c r="SPY365" s="221"/>
      <c r="SPZ365" s="216"/>
      <c r="SQA365" s="221"/>
      <c r="SQB365" s="216"/>
      <c r="SQC365" s="221"/>
      <c r="SQD365" s="216"/>
      <c r="SQE365" s="221"/>
      <c r="SQF365" s="216"/>
      <c r="SQG365" s="221"/>
      <c r="SQH365" s="216"/>
      <c r="SQI365" s="221"/>
      <c r="SQJ365" s="216"/>
      <c r="SQK365" s="221"/>
      <c r="SQL365" s="216"/>
      <c r="SQM365" s="221"/>
      <c r="SQN365" s="216"/>
      <c r="SQO365" s="221"/>
      <c r="SQP365" s="216"/>
      <c r="SQQ365" s="221"/>
      <c r="SQR365" s="216"/>
      <c r="SQS365" s="221"/>
      <c r="SQT365" s="216"/>
      <c r="SQU365" s="221"/>
      <c r="SQV365" s="216"/>
      <c r="SQW365" s="221"/>
      <c r="SQX365" s="216"/>
      <c r="SQY365" s="221"/>
      <c r="SQZ365" s="216"/>
      <c r="SRA365" s="221"/>
      <c r="SRB365" s="216"/>
      <c r="SRC365" s="221"/>
      <c r="SRD365" s="216"/>
      <c r="SRE365" s="221"/>
      <c r="SRF365" s="216"/>
      <c r="SRG365" s="221"/>
      <c r="SRH365" s="216"/>
      <c r="SRI365" s="221"/>
      <c r="SRJ365" s="216"/>
      <c r="SRK365" s="221"/>
      <c r="SRL365" s="216"/>
      <c r="SRM365" s="221"/>
      <c r="SRN365" s="216"/>
      <c r="SRO365" s="221"/>
      <c r="SRP365" s="216"/>
      <c r="SRQ365" s="221"/>
      <c r="SRR365" s="216"/>
      <c r="SRS365" s="221"/>
      <c r="SRT365" s="216"/>
      <c r="SRU365" s="221"/>
      <c r="SRV365" s="216"/>
      <c r="SRW365" s="221"/>
      <c r="SRX365" s="216"/>
      <c r="SRY365" s="221"/>
      <c r="SRZ365" s="216"/>
      <c r="SSA365" s="221"/>
      <c r="SSB365" s="216"/>
      <c r="SSC365" s="221"/>
      <c r="SSD365" s="216"/>
      <c r="SSE365" s="221"/>
      <c r="SSF365" s="216"/>
      <c r="SSG365" s="221"/>
      <c r="SSH365" s="216"/>
      <c r="SSI365" s="221"/>
      <c r="SSJ365" s="216"/>
      <c r="SSK365" s="221"/>
      <c r="SSL365" s="216"/>
      <c r="SSM365" s="221"/>
      <c r="SSN365" s="216"/>
      <c r="SSO365" s="221"/>
      <c r="SSP365" s="216"/>
      <c r="SSQ365" s="221"/>
      <c r="SSR365" s="216"/>
      <c r="SSS365" s="221"/>
      <c r="SST365" s="216"/>
      <c r="SSU365" s="221"/>
      <c r="SSV365" s="216"/>
      <c r="SSW365" s="221"/>
      <c r="SSX365" s="216"/>
      <c r="SSY365" s="221"/>
      <c r="SSZ365" s="216"/>
      <c r="STA365" s="221"/>
      <c r="STB365" s="216"/>
      <c r="STC365" s="221"/>
      <c r="STD365" s="216"/>
      <c r="STE365" s="221"/>
      <c r="STF365" s="216"/>
      <c r="STG365" s="221"/>
      <c r="STH365" s="216"/>
      <c r="STI365" s="221"/>
      <c r="STJ365" s="216"/>
      <c r="STK365" s="221"/>
      <c r="STL365" s="216"/>
      <c r="STM365" s="221"/>
      <c r="STN365" s="216"/>
      <c r="STO365" s="221"/>
      <c r="STP365" s="216"/>
      <c r="STQ365" s="221"/>
      <c r="STR365" s="216"/>
      <c r="STS365" s="221"/>
      <c r="STT365" s="216"/>
      <c r="STU365" s="221"/>
      <c r="STV365" s="216"/>
      <c r="STW365" s="221"/>
      <c r="STX365" s="216"/>
      <c r="STY365" s="221"/>
      <c r="STZ365" s="216"/>
      <c r="SUA365" s="221"/>
      <c r="SUB365" s="216"/>
      <c r="SUC365" s="221"/>
      <c r="SUD365" s="216"/>
      <c r="SUE365" s="221"/>
      <c r="SUF365" s="216"/>
      <c r="SUG365" s="221"/>
      <c r="SUH365" s="216"/>
      <c r="SUI365" s="221"/>
      <c r="SUJ365" s="216"/>
      <c r="SUK365" s="221"/>
      <c r="SUL365" s="216"/>
      <c r="SUM365" s="221"/>
      <c r="SUN365" s="216"/>
      <c r="SUO365" s="221"/>
      <c r="SUP365" s="216"/>
      <c r="SUQ365" s="221"/>
      <c r="SUR365" s="216"/>
      <c r="SUS365" s="221"/>
      <c r="SUT365" s="216"/>
      <c r="SUU365" s="221"/>
      <c r="SUV365" s="216"/>
      <c r="SUW365" s="221"/>
      <c r="SUX365" s="216"/>
      <c r="SUY365" s="221"/>
      <c r="SUZ365" s="216"/>
      <c r="SVA365" s="221"/>
      <c r="SVB365" s="216"/>
      <c r="SVC365" s="221"/>
      <c r="SVD365" s="216"/>
      <c r="SVE365" s="221"/>
      <c r="SVF365" s="216"/>
      <c r="SVG365" s="221"/>
      <c r="SVH365" s="216"/>
      <c r="SVI365" s="221"/>
      <c r="SVJ365" s="216"/>
      <c r="SVK365" s="221"/>
      <c r="SVL365" s="216"/>
      <c r="SVM365" s="221"/>
      <c r="SVN365" s="216"/>
      <c r="SVO365" s="221"/>
      <c r="SVP365" s="216"/>
      <c r="SVQ365" s="221"/>
      <c r="SVR365" s="216"/>
      <c r="SVS365" s="221"/>
      <c r="SVT365" s="216"/>
      <c r="SVU365" s="221"/>
      <c r="SVV365" s="216"/>
      <c r="SVW365" s="221"/>
      <c r="SVX365" s="216"/>
      <c r="SVY365" s="221"/>
      <c r="SVZ365" s="216"/>
      <c r="SWA365" s="221"/>
      <c r="SWB365" s="216"/>
      <c r="SWC365" s="221"/>
      <c r="SWD365" s="216"/>
      <c r="SWE365" s="221"/>
      <c r="SWF365" s="216"/>
      <c r="SWG365" s="221"/>
      <c r="SWH365" s="216"/>
      <c r="SWI365" s="221"/>
      <c r="SWJ365" s="216"/>
      <c r="SWK365" s="221"/>
      <c r="SWL365" s="216"/>
      <c r="SWM365" s="221"/>
      <c r="SWN365" s="216"/>
      <c r="SWO365" s="221"/>
      <c r="SWP365" s="216"/>
      <c r="SWQ365" s="221"/>
      <c r="SWR365" s="216"/>
      <c r="SWS365" s="221"/>
      <c r="SWT365" s="216"/>
      <c r="SWU365" s="221"/>
      <c r="SWV365" s="216"/>
      <c r="SWW365" s="221"/>
      <c r="SWX365" s="216"/>
      <c r="SWY365" s="221"/>
      <c r="SWZ365" s="216"/>
      <c r="SXA365" s="221"/>
      <c r="SXB365" s="216"/>
      <c r="SXC365" s="221"/>
      <c r="SXD365" s="216"/>
      <c r="SXE365" s="221"/>
      <c r="SXF365" s="216"/>
      <c r="SXG365" s="221"/>
      <c r="SXH365" s="216"/>
      <c r="SXI365" s="221"/>
      <c r="SXJ365" s="216"/>
      <c r="SXK365" s="221"/>
      <c r="SXL365" s="216"/>
      <c r="SXM365" s="221"/>
      <c r="SXN365" s="216"/>
      <c r="SXO365" s="221"/>
      <c r="SXP365" s="216"/>
      <c r="SXQ365" s="221"/>
      <c r="SXR365" s="216"/>
      <c r="SXS365" s="221"/>
      <c r="SXT365" s="216"/>
      <c r="SXU365" s="221"/>
      <c r="SXV365" s="216"/>
      <c r="SXW365" s="221"/>
      <c r="SXX365" s="216"/>
      <c r="SXY365" s="221"/>
      <c r="SXZ365" s="216"/>
      <c r="SYA365" s="221"/>
      <c r="SYB365" s="216"/>
      <c r="SYC365" s="221"/>
      <c r="SYD365" s="216"/>
      <c r="SYE365" s="221"/>
      <c r="SYF365" s="216"/>
      <c r="SYG365" s="221"/>
      <c r="SYH365" s="216"/>
      <c r="SYI365" s="221"/>
      <c r="SYJ365" s="216"/>
      <c r="SYK365" s="221"/>
      <c r="SYL365" s="216"/>
      <c r="SYM365" s="221"/>
      <c r="SYN365" s="216"/>
      <c r="SYO365" s="221"/>
      <c r="SYP365" s="216"/>
      <c r="SYQ365" s="221"/>
      <c r="SYR365" s="216"/>
      <c r="SYS365" s="221"/>
      <c r="SYT365" s="216"/>
      <c r="SYU365" s="221"/>
      <c r="SYV365" s="216"/>
      <c r="SYW365" s="221"/>
      <c r="SYX365" s="216"/>
      <c r="SYY365" s="221"/>
      <c r="SYZ365" s="216"/>
      <c r="SZA365" s="221"/>
      <c r="SZB365" s="216"/>
      <c r="SZC365" s="221"/>
      <c r="SZD365" s="216"/>
      <c r="SZE365" s="221"/>
      <c r="SZF365" s="216"/>
      <c r="SZG365" s="221"/>
      <c r="SZH365" s="216"/>
      <c r="SZI365" s="221"/>
      <c r="SZJ365" s="216"/>
      <c r="SZK365" s="221"/>
      <c r="SZL365" s="216"/>
      <c r="SZM365" s="221"/>
      <c r="SZN365" s="216"/>
      <c r="SZO365" s="221"/>
      <c r="SZP365" s="216"/>
      <c r="SZQ365" s="221"/>
      <c r="SZR365" s="216"/>
      <c r="SZS365" s="221"/>
      <c r="SZT365" s="216"/>
      <c r="SZU365" s="221"/>
      <c r="SZV365" s="216"/>
      <c r="SZW365" s="221"/>
      <c r="SZX365" s="216"/>
      <c r="SZY365" s="221"/>
      <c r="SZZ365" s="216"/>
      <c r="TAA365" s="221"/>
      <c r="TAB365" s="216"/>
      <c r="TAC365" s="221"/>
      <c r="TAD365" s="216"/>
      <c r="TAE365" s="221"/>
      <c r="TAF365" s="216"/>
      <c r="TAG365" s="221"/>
      <c r="TAH365" s="216"/>
      <c r="TAI365" s="221"/>
      <c r="TAJ365" s="216"/>
      <c r="TAK365" s="221"/>
      <c r="TAL365" s="216"/>
      <c r="TAM365" s="221"/>
      <c r="TAN365" s="216"/>
      <c r="TAO365" s="221"/>
      <c r="TAP365" s="216"/>
      <c r="TAQ365" s="221"/>
      <c r="TAR365" s="216"/>
      <c r="TAS365" s="221"/>
      <c r="TAT365" s="216"/>
      <c r="TAU365" s="221"/>
      <c r="TAV365" s="216"/>
      <c r="TAW365" s="221"/>
      <c r="TAX365" s="216"/>
      <c r="TAY365" s="221"/>
      <c r="TAZ365" s="216"/>
      <c r="TBA365" s="221"/>
      <c r="TBB365" s="216"/>
      <c r="TBC365" s="221"/>
      <c r="TBD365" s="216"/>
      <c r="TBE365" s="221"/>
      <c r="TBF365" s="216"/>
      <c r="TBG365" s="221"/>
      <c r="TBH365" s="216"/>
      <c r="TBI365" s="221"/>
      <c r="TBJ365" s="216"/>
      <c r="TBK365" s="221"/>
      <c r="TBL365" s="216"/>
      <c r="TBM365" s="221"/>
      <c r="TBN365" s="216"/>
      <c r="TBO365" s="221"/>
      <c r="TBP365" s="216"/>
      <c r="TBQ365" s="221"/>
      <c r="TBR365" s="216"/>
      <c r="TBS365" s="221"/>
      <c r="TBT365" s="216"/>
      <c r="TBU365" s="221"/>
      <c r="TBV365" s="216"/>
      <c r="TBW365" s="221"/>
      <c r="TBX365" s="216"/>
      <c r="TBY365" s="221"/>
      <c r="TBZ365" s="216"/>
      <c r="TCA365" s="221"/>
      <c r="TCB365" s="216"/>
      <c r="TCC365" s="221"/>
      <c r="TCD365" s="216"/>
      <c r="TCE365" s="221"/>
      <c r="TCF365" s="216"/>
      <c r="TCG365" s="221"/>
      <c r="TCH365" s="216"/>
      <c r="TCI365" s="221"/>
      <c r="TCJ365" s="216"/>
      <c r="TCK365" s="221"/>
      <c r="TCL365" s="216"/>
      <c r="TCM365" s="221"/>
      <c r="TCN365" s="216"/>
      <c r="TCO365" s="221"/>
      <c r="TCP365" s="216"/>
      <c r="TCQ365" s="221"/>
      <c r="TCR365" s="216"/>
      <c r="TCS365" s="221"/>
      <c r="TCT365" s="216"/>
      <c r="TCU365" s="221"/>
      <c r="TCV365" s="216"/>
      <c r="TCW365" s="221"/>
      <c r="TCX365" s="216"/>
      <c r="TCY365" s="221"/>
      <c r="TCZ365" s="216"/>
      <c r="TDA365" s="221"/>
      <c r="TDB365" s="216"/>
      <c r="TDC365" s="221"/>
      <c r="TDD365" s="216"/>
      <c r="TDE365" s="221"/>
      <c r="TDF365" s="216"/>
      <c r="TDG365" s="221"/>
      <c r="TDH365" s="216"/>
      <c r="TDI365" s="221"/>
      <c r="TDJ365" s="216"/>
      <c r="TDK365" s="221"/>
      <c r="TDL365" s="216"/>
      <c r="TDM365" s="221"/>
      <c r="TDN365" s="216"/>
      <c r="TDO365" s="221"/>
      <c r="TDP365" s="216"/>
      <c r="TDQ365" s="221"/>
      <c r="TDR365" s="216"/>
      <c r="TDS365" s="221"/>
      <c r="TDT365" s="216"/>
      <c r="TDU365" s="221"/>
      <c r="TDV365" s="216"/>
      <c r="TDW365" s="221"/>
      <c r="TDX365" s="216"/>
      <c r="TDY365" s="221"/>
      <c r="TDZ365" s="216"/>
      <c r="TEA365" s="221"/>
      <c r="TEB365" s="216"/>
      <c r="TEC365" s="221"/>
      <c r="TED365" s="216"/>
      <c r="TEE365" s="221"/>
      <c r="TEF365" s="216"/>
      <c r="TEG365" s="221"/>
      <c r="TEH365" s="216"/>
      <c r="TEI365" s="221"/>
      <c r="TEJ365" s="216"/>
      <c r="TEK365" s="221"/>
      <c r="TEL365" s="216"/>
      <c r="TEM365" s="221"/>
      <c r="TEN365" s="216"/>
      <c r="TEO365" s="221"/>
      <c r="TEP365" s="216"/>
      <c r="TEQ365" s="221"/>
      <c r="TER365" s="216"/>
      <c r="TES365" s="221"/>
      <c r="TET365" s="216"/>
      <c r="TEU365" s="221"/>
      <c r="TEV365" s="216"/>
      <c r="TEW365" s="221"/>
      <c r="TEX365" s="216"/>
      <c r="TEY365" s="221"/>
      <c r="TEZ365" s="216"/>
      <c r="TFA365" s="221"/>
      <c r="TFB365" s="216"/>
      <c r="TFC365" s="221"/>
      <c r="TFD365" s="216"/>
      <c r="TFE365" s="221"/>
      <c r="TFF365" s="216"/>
      <c r="TFG365" s="221"/>
      <c r="TFH365" s="216"/>
      <c r="TFI365" s="221"/>
      <c r="TFJ365" s="216"/>
      <c r="TFK365" s="221"/>
      <c r="TFL365" s="216"/>
      <c r="TFM365" s="221"/>
      <c r="TFN365" s="216"/>
      <c r="TFO365" s="221"/>
      <c r="TFP365" s="216"/>
      <c r="TFQ365" s="221"/>
      <c r="TFR365" s="216"/>
      <c r="TFS365" s="221"/>
      <c r="TFT365" s="216"/>
      <c r="TFU365" s="221"/>
      <c r="TFV365" s="216"/>
      <c r="TFW365" s="221"/>
      <c r="TFX365" s="216"/>
      <c r="TFY365" s="221"/>
      <c r="TFZ365" s="216"/>
      <c r="TGA365" s="221"/>
      <c r="TGB365" s="216"/>
      <c r="TGC365" s="221"/>
      <c r="TGD365" s="216"/>
      <c r="TGE365" s="221"/>
      <c r="TGF365" s="216"/>
      <c r="TGG365" s="221"/>
      <c r="TGH365" s="216"/>
      <c r="TGI365" s="221"/>
      <c r="TGJ365" s="216"/>
      <c r="TGK365" s="221"/>
      <c r="TGL365" s="216"/>
      <c r="TGM365" s="221"/>
      <c r="TGN365" s="216"/>
      <c r="TGO365" s="221"/>
      <c r="TGP365" s="216"/>
      <c r="TGQ365" s="221"/>
      <c r="TGR365" s="216"/>
      <c r="TGS365" s="221"/>
      <c r="TGT365" s="216"/>
      <c r="TGU365" s="221"/>
      <c r="TGV365" s="216"/>
      <c r="TGW365" s="221"/>
      <c r="TGX365" s="216"/>
      <c r="TGY365" s="221"/>
      <c r="TGZ365" s="216"/>
      <c r="THA365" s="221"/>
      <c r="THB365" s="216"/>
      <c r="THC365" s="221"/>
      <c r="THD365" s="216"/>
      <c r="THE365" s="221"/>
      <c r="THF365" s="216"/>
      <c r="THG365" s="221"/>
      <c r="THH365" s="216"/>
      <c r="THI365" s="221"/>
      <c r="THJ365" s="216"/>
      <c r="THK365" s="221"/>
      <c r="THL365" s="216"/>
      <c r="THM365" s="221"/>
      <c r="THN365" s="216"/>
      <c r="THO365" s="221"/>
      <c r="THP365" s="216"/>
      <c r="THQ365" s="221"/>
      <c r="THR365" s="216"/>
      <c r="THS365" s="221"/>
      <c r="THT365" s="216"/>
      <c r="THU365" s="221"/>
      <c r="THV365" s="216"/>
      <c r="THW365" s="221"/>
      <c r="THX365" s="216"/>
      <c r="THY365" s="221"/>
      <c r="THZ365" s="216"/>
      <c r="TIA365" s="221"/>
      <c r="TIB365" s="216"/>
      <c r="TIC365" s="221"/>
      <c r="TID365" s="216"/>
      <c r="TIE365" s="221"/>
      <c r="TIF365" s="216"/>
      <c r="TIG365" s="221"/>
      <c r="TIH365" s="216"/>
      <c r="TII365" s="221"/>
      <c r="TIJ365" s="216"/>
      <c r="TIK365" s="221"/>
      <c r="TIL365" s="216"/>
      <c r="TIM365" s="221"/>
      <c r="TIN365" s="216"/>
      <c r="TIO365" s="221"/>
      <c r="TIP365" s="216"/>
      <c r="TIQ365" s="221"/>
      <c r="TIR365" s="216"/>
      <c r="TIS365" s="221"/>
      <c r="TIT365" s="216"/>
      <c r="TIU365" s="221"/>
      <c r="TIV365" s="216"/>
      <c r="TIW365" s="221"/>
      <c r="TIX365" s="216"/>
      <c r="TIY365" s="221"/>
      <c r="TIZ365" s="216"/>
      <c r="TJA365" s="221"/>
      <c r="TJB365" s="216"/>
      <c r="TJC365" s="221"/>
      <c r="TJD365" s="216"/>
      <c r="TJE365" s="221"/>
      <c r="TJF365" s="216"/>
      <c r="TJG365" s="221"/>
      <c r="TJH365" s="216"/>
      <c r="TJI365" s="221"/>
      <c r="TJJ365" s="216"/>
      <c r="TJK365" s="221"/>
      <c r="TJL365" s="216"/>
      <c r="TJM365" s="221"/>
      <c r="TJN365" s="216"/>
      <c r="TJO365" s="221"/>
      <c r="TJP365" s="216"/>
      <c r="TJQ365" s="221"/>
      <c r="TJR365" s="216"/>
      <c r="TJS365" s="221"/>
      <c r="TJT365" s="216"/>
      <c r="TJU365" s="221"/>
      <c r="TJV365" s="216"/>
      <c r="TJW365" s="221"/>
      <c r="TJX365" s="216"/>
      <c r="TJY365" s="221"/>
      <c r="TJZ365" s="216"/>
      <c r="TKA365" s="221"/>
      <c r="TKB365" s="216"/>
      <c r="TKC365" s="221"/>
      <c r="TKD365" s="216"/>
      <c r="TKE365" s="221"/>
      <c r="TKF365" s="216"/>
      <c r="TKG365" s="221"/>
      <c r="TKH365" s="216"/>
      <c r="TKI365" s="221"/>
      <c r="TKJ365" s="216"/>
      <c r="TKK365" s="221"/>
      <c r="TKL365" s="216"/>
      <c r="TKM365" s="221"/>
      <c r="TKN365" s="216"/>
      <c r="TKO365" s="221"/>
      <c r="TKP365" s="216"/>
      <c r="TKQ365" s="221"/>
      <c r="TKR365" s="216"/>
      <c r="TKS365" s="221"/>
      <c r="TKT365" s="216"/>
      <c r="TKU365" s="221"/>
      <c r="TKV365" s="216"/>
      <c r="TKW365" s="221"/>
      <c r="TKX365" s="216"/>
      <c r="TKY365" s="221"/>
      <c r="TKZ365" s="216"/>
      <c r="TLA365" s="221"/>
      <c r="TLB365" s="216"/>
      <c r="TLC365" s="221"/>
      <c r="TLD365" s="216"/>
      <c r="TLE365" s="221"/>
      <c r="TLF365" s="216"/>
      <c r="TLG365" s="221"/>
      <c r="TLH365" s="216"/>
      <c r="TLI365" s="221"/>
      <c r="TLJ365" s="216"/>
      <c r="TLK365" s="221"/>
      <c r="TLL365" s="216"/>
      <c r="TLM365" s="221"/>
      <c r="TLN365" s="216"/>
      <c r="TLO365" s="221"/>
      <c r="TLP365" s="216"/>
      <c r="TLQ365" s="221"/>
      <c r="TLR365" s="216"/>
      <c r="TLS365" s="221"/>
      <c r="TLT365" s="216"/>
      <c r="TLU365" s="221"/>
      <c r="TLV365" s="216"/>
      <c r="TLW365" s="221"/>
      <c r="TLX365" s="216"/>
      <c r="TLY365" s="221"/>
      <c r="TLZ365" s="216"/>
      <c r="TMA365" s="221"/>
      <c r="TMB365" s="216"/>
      <c r="TMC365" s="221"/>
      <c r="TMD365" s="216"/>
      <c r="TME365" s="221"/>
      <c r="TMF365" s="216"/>
      <c r="TMG365" s="221"/>
      <c r="TMH365" s="216"/>
      <c r="TMI365" s="221"/>
      <c r="TMJ365" s="216"/>
      <c r="TMK365" s="221"/>
      <c r="TML365" s="216"/>
      <c r="TMM365" s="221"/>
      <c r="TMN365" s="216"/>
      <c r="TMO365" s="221"/>
      <c r="TMP365" s="216"/>
      <c r="TMQ365" s="221"/>
      <c r="TMR365" s="216"/>
      <c r="TMS365" s="221"/>
      <c r="TMT365" s="216"/>
      <c r="TMU365" s="221"/>
      <c r="TMV365" s="216"/>
      <c r="TMW365" s="221"/>
      <c r="TMX365" s="216"/>
      <c r="TMY365" s="221"/>
      <c r="TMZ365" s="216"/>
      <c r="TNA365" s="221"/>
      <c r="TNB365" s="216"/>
      <c r="TNC365" s="221"/>
      <c r="TND365" s="216"/>
      <c r="TNE365" s="221"/>
      <c r="TNF365" s="216"/>
      <c r="TNG365" s="221"/>
      <c r="TNH365" s="216"/>
      <c r="TNI365" s="221"/>
      <c r="TNJ365" s="216"/>
      <c r="TNK365" s="221"/>
      <c r="TNL365" s="216"/>
      <c r="TNM365" s="221"/>
      <c r="TNN365" s="216"/>
      <c r="TNO365" s="221"/>
      <c r="TNP365" s="216"/>
      <c r="TNQ365" s="221"/>
      <c r="TNR365" s="216"/>
      <c r="TNS365" s="221"/>
      <c r="TNT365" s="216"/>
      <c r="TNU365" s="221"/>
      <c r="TNV365" s="216"/>
      <c r="TNW365" s="221"/>
      <c r="TNX365" s="216"/>
      <c r="TNY365" s="221"/>
      <c r="TNZ365" s="216"/>
      <c r="TOA365" s="221"/>
      <c r="TOB365" s="216"/>
      <c r="TOC365" s="221"/>
      <c r="TOD365" s="216"/>
      <c r="TOE365" s="221"/>
      <c r="TOF365" s="216"/>
      <c r="TOG365" s="221"/>
      <c r="TOH365" s="216"/>
      <c r="TOI365" s="221"/>
      <c r="TOJ365" s="216"/>
      <c r="TOK365" s="221"/>
      <c r="TOL365" s="216"/>
      <c r="TOM365" s="221"/>
      <c r="TON365" s="216"/>
      <c r="TOO365" s="221"/>
      <c r="TOP365" s="216"/>
      <c r="TOQ365" s="221"/>
      <c r="TOR365" s="216"/>
      <c r="TOS365" s="221"/>
      <c r="TOT365" s="216"/>
      <c r="TOU365" s="221"/>
      <c r="TOV365" s="216"/>
      <c r="TOW365" s="221"/>
      <c r="TOX365" s="216"/>
      <c r="TOY365" s="221"/>
      <c r="TOZ365" s="216"/>
      <c r="TPA365" s="221"/>
      <c r="TPB365" s="216"/>
      <c r="TPC365" s="221"/>
      <c r="TPD365" s="216"/>
      <c r="TPE365" s="221"/>
      <c r="TPF365" s="216"/>
      <c r="TPG365" s="221"/>
      <c r="TPH365" s="216"/>
      <c r="TPI365" s="221"/>
      <c r="TPJ365" s="216"/>
      <c r="TPK365" s="221"/>
      <c r="TPL365" s="216"/>
      <c r="TPM365" s="221"/>
      <c r="TPN365" s="216"/>
      <c r="TPO365" s="221"/>
      <c r="TPP365" s="216"/>
      <c r="TPQ365" s="221"/>
      <c r="TPR365" s="216"/>
      <c r="TPS365" s="221"/>
      <c r="TPT365" s="216"/>
      <c r="TPU365" s="221"/>
      <c r="TPV365" s="216"/>
      <c r="TPW365" s="221"/>
      <c r="TPX365" s="216"/>
      <c r="TPY365" s="221"/>
      <c r="TPZ365" s="216"/>
      <c r="TQA365" s="221"/>
      <c r="TQB365" s="216"/>
      <c r="TQC365" s="221"/>
      <c r="TQD365" s="216"/>
      <c r="TQE365" s="221"/>
      <c r="TQF365" s="216"/>
      <c r="TQG365" s="221"/>
      <c r="TQH365" s="216"/>
      <c r="TQI365" s="221"/>
      <c r="TQJ365" s="216"/>
      <c r="TQK365" s="221"/>
      <c r="TQL365" s="216"/>
      <c r="TQM365" s="221"/>
      <c r="TQN365" s="216"/>
      <c r="TQO365" s="221"/>
      <c r="TQP365" s="216"/>
      <c r="TQQ365" s="221"/>
      <c r="TQR365" s="216"/>
      <c r="TQS365" s="221"/>
      <c r="TQT365" s="216"/>
      <c r="TQU365" s="221"/>
      <c r="TQV365" s="216"/>
      <c r="TQW365" s="221"/>
      <c r="TQX365" s="216"/>
      <c r="TQY365" s="221"/>
      <c r="TQZ365" s="216"/>
      <c r="TRA365" s="221"/>
      <c r="TRB365" s="216"/>
      <c r="TRC365" s="221"/>
      <c r="TRD365" s="216"/>
      <c r="TRE365" s="221"/>
      <c r="TRF365" s="216"/>
      <c r="TRG365" s="221"/>
      <c r="TRH365" s="216"/>
      <c r="TRI365" s="221"/>
      <c r="TRJ365" s="216"/>
      <c r="TRK365" s="221"/>
      <c r="TRL365" s="216"/>
      <c r="TRM365" s="221"/>
      <c r="TRN365" s="216"/>
      <c r="TRO365" s="221"/>
      <c r="TRP365" s="216"/>
      <c r="TRQ365" s="221"/>
      <c r="TRR365" s="216"/>
      <c r="TRS365" s="221"/>
      <c r="TRT365" s="216"/>
      <c r="TRU365" s="221"/>
      <c r="TRV365" s="216"/>
      <c r="TRW365" s="221"/>
      <c r="TRX365" s="216"/>
      <c r="TRY365" s="221"/>
      <c r="TRZ365" s="216"/>
      <c r="TSA365" s="221"/>
      <c r="TSB365" s="216"/>
      <c r="TSC365" s="221"/>
      <c r="TSD365" s="216"/>
      <c r="TSE365" s="221"/>
      <c r="TSF365" s="216"/>
      <c r="TSG365" s="221"/>
      <c r="TSH365" s="216"/>
      <c r="TSI365" s="221"/>
      <c r="TSJ365" s="216"/>
      <c r="TSK365" s="221"/>
      <c r="TSL365" s="216"/>
      <c r="TSM365" s="221"/>
      <c r="TSN365" s="216"/>
      <c r="TSO365" s="221"/>
      <c r="TSP365" s="216"/>
      <c r="TSQ365" s="221"/>
      <c r="TSR365" s="216"/>
      <c r="TSS365" s="221"/>
      <c r="TST365" s="216"/>
      <c r="TSU365" s="221"/>
      <c r="TSV365" s="216"/>
      <c r="TSW365" s="221"/>
      <c r="TSX365" s="216"/>
      <c r="TSY365" s="221"/>
      <c r="TSZ365" s="216"/>
      <c r="TTA365" s="221"/>
      <c r="TTB365" s="216"/>
      <c r="TTC365" s="221"/>
      <c r="TTD365" s="216"/>
      <c r="TTE365" s="221"/>
      <c r="TTF365" s="216"/>
      <c r="TTG365" s="221"/>
      <c r="TTH365" s="216"/>
      <c r="TTI365" s="221"/>
      <c r="TTJ365" s="216"/>
      <c r="TTK365" s="221"/>
      <c r="TTL365" s="216"/>
      <c r="TTM365" s="221"/>
      <c r="TTN365" s="216"/>
      <c r="TTO365" s="221"/>
      <c r="TTP365" s="216"/>
      <c r="TTQ365" s="221"/>
      <c r="TTR365" s="216"/>
      <c r="TTS365" s="221"/>
      <c r="TTT365" s="216"/>
      <c r="TTU365" s="221"/>
      <c r="TTV365" s="216"/>
      <c r="TTW365" s="221"/>
      <c r="TTX365" s="216"/>
      <c r="TTY365" s="221"/>
      <c r="TTZ365" s="216"/>
      <c r="TUA365" s="221"/>
      <c r="TUB365" s="216"/>
      <c r="TUC365" s="221"/>
      <c r="TUD365" s="216"/>
      <c r="TUE365" s="221"/>
      <c r="TUF365" s="216"/>
      <c r="TUG365" s="221"/>
      <c r="TUH365" s="216"/>
      <c r="TUI365" s="221"/>
      <c r="TUJ365" s="216"/>
      <c r="TUK365" s="221"/>
      <c r="TUL365" s="216"/>
      <c r="TUM365" s="221"/>
      <c r="TUN365" s="216"/>
      <c r="TUO365" s="221"/>
      <c r="TUP365" s="216"/>
      <c r="TUQ365" s="221"/>
      <c r="TUR365" s="216"/>
      <c r="TUS365" s="221"/>
      <c r="TUT365" s="216"/>
      <c r="TUU365" s="221"/>
      <c r="TUV365" s="216"/>
      <c r="TUW365" s="221"/>
      <c r="TUX365" s="216"/>
      <c r="TUY365" s="221"/>
      <c r="TUZ365" s="216"/>
      <c r="TVA365" s="221"/>
      <c r="TVB365" s="216"/>
      <c r="TVC365" s="221"/>
      <c r="TVD365" s="216"/>
      <c r="TVE365" s="221"/>
      <c r="TVF365" s="216"/>
      <c r="TVG365" s="221"/>
      <c r="TVH365" s="216"/>
      <c r="TVI365" s="221"/>
      <c r="TVJ365" s="216"/>
      <c r="TVK365" s="221"/>
      <c r="TVL365" s="216"/>
      <c r="TVM365" s="221"/>
      <c r="TVN365" s="216"/>
      <c r="TVO365" s="221"/>
      <c r="TVP365" s="216"/>
      <c r="TVQ365" s="221"/>
      <c r="TVR365" s="216"/>
      <c r="TVS365" s="221"/>
      <c r="TVT365" s="216"/>
      <c r="TVU365" s="221"/>
      <c r="TVV365" s="216"/>
      <c r="TVW365" s="221"/>
      <c r="TVX365" s="216"/>
      <c r="TVY365" s="221"/>
      <c r="TVZ365" s="216"/>
      <c r="TWA365" s="221"/>
      <c r="TWB365" s="216"/>
      <c r="TWC365" s="221"/>
      <c r="TWD365" s="216"/>
      <c r="TWE365" s="221"/>
      <c r="TWF365" s="216"/>
      <c r="TWG365" s="221"/>
      <c r="TWH365" s="216"/>
      <c r="TWI365" s="221"/>
      <c r="TWJ365" s="216"/>
      <c r="TWK365" s="221"/>
      <c r="TWL365" s="216"/>
      <c r="TWM365" s="221"/>
      <c r="TWN365" s="216"/>
      <c r="TWO365" s="221"/>
      <c r="TWP365" s="216"/>
      <c r="TWQ365" s="221"/>
      <c r="TWR365" s="216"/>
      <c r="TWS365" s="221"/>
      <c r="TWT365" s="216"/>
      <c r="TWU365" s="221"/>
      <c r="TWV365" s="216"/>
      <c r="TWW365" s="221"/>
      <c r="TWX365" s="216"/>
      <c r="TWY365" s="221"/>
      <c r="TWZ365" s="216"/>
      <c r="TXA365" s="221"/>
      <c r="TXB365" s="216"/>
      <c r="TXC365" s="221"/>
      <c r="TXD365" s="216"/>
      <c r="TXE365" s="221"/>
      <c r="TXF365" s="216"/>
      <c r="TXG365" s="221"/>
      <c r="TXH365" s="216"/>
      <c r="TXI365" s="221"/>
      <c r="TXJ365" s="216"/>
      <c r="TXK365" s="221"/>
      <c r="TXL365" s="216"/>
      <c r="TXM365" s="221"/>
      <c r="TXN365" s="216"/>
      <c r="TXO365" s="221"/>
      <c r="TXP365" s="216"/>
      <c r="TXQ365" s="221"/>
      <c r="TXR365" s="216"/>
      <c r="TXS365" s="221"/>
      <c r="TXT365" s="216"/>
      <c r="TXU365" s="221"/>
      <c r="TXV365" s="216"/>
      <c r="TXW365" s="221"/>
      <c r="TXX365" s="216"/>
      <c r="TXY365" s="221"/>
      <c r="TXZ365" s="216"/>
      <c r="TYA365" s="221"/>
      <c r="TYB365" s="216"/>
      <c r="TYC365" s="221"/>
      <c r="TYD365" s="216"/>
      <c r="TYE365" s="221"/>
      <c r="TYF365" s="216"/>
      <c r="TYG365" s="221"/>
      <c r="TYH365" s="216"/>
      <c r="TYI365" s="221"/>
      <c r="TYJ365" s="216"/>
      <c r="TYK365" s="221"/>
      <c r="TYL365" s="216"/>
      <c r="TYM365" s="221"/>
      <c r="TYN365" s="216"/>
      <c r="TYO365" s="221"/>
      <c r="TYP365" s="216"/>
      <c r="TYQ365" s="221"/>
      <c r="TYR365" s="216"/>
      <c r="TYS365" s="221"/>
      <c r="TYT365" s="216"/>
      <c r="TYU365" s="221"/>
      <c r="TYV365" s="216"/>
      <c r="TYW365" s="221"/>
      <c r="TYX365" s="216"/>
      <c r="TYY365" s="221"/>
      <c r="TYZ365" s="216"/>
      <c r="TZA365" s="221"/>
      <c r="TZB365" s="216"/>
      <c r="TZC365" s="221"/>
      <c r="TZD365" s="216"/>
      <c r="TZE365" s="221"/>
      <c r="TZF365" s="216"/>
      <c r="TZG365" s="221"/>
      <c r="TZH365" s="216"/>
      <c r="TZI365" s="221"/>
      <c r="TZJ365" s="216"/>
      <c r="TZK365" s="221"/>
      <c r="TZL365" s="216"/>
      <c r="TZM365" s="221"/>
      <c r="TZN365" s="216"/>
      <c r="TZO365" s="221"/>
      <c r="TZP365" s="216"/>
      <c r="TZQ365" s="221"/>
      <c r="TZR365" s="216"/>
      <c r="TZS365" s="221"/>
      <c r="TZT365" s="216"/>
      <c r="TZU365" s="221"/>
      <c r="TZV365" s="216"/>
      <c r="TZW365" s="221"/>
      <c r="TZX365" s="216"/>
      <c r="TZY365" s="221"/>
      <c r="TZZ365" s="216"/>
      <c r="UAA365" s="221"/>
      <c r="UAB365" s="216"/>
      <c r="UAC365" s="221"/>
      <c r="UAD365" s="216"/>
      <c r="UAE365" s="221"/>
      <c r="UAF365" s="216"/>
      <c r="UAG365" s="221"/>
      <c r="UAH365" s="216"/>
      <c r="UAI365" s="221"/>
      <c r="UAJ365" s="216"/>
      <c r="UAK365" s="221"/>
      <c r="UAL365" s="216"/>
      <c r="UAM365" s="221"/>
      <c r="UAN365" s="216"/>
      <c r="UAO365" s="221"/>
      <c r="UAP365" s="216"/>
      <c r="UAQ365" s="221"/>
      <c r="UAR365" s="216"/>
      <c r="UAS365" s="221"/>
      <c r="UAT365" s="216"/>
      <c r="UAU365" s="221"/>
      <c r="UAV365" s="216"/>
      <c r="UAW365" s="221"/>
      <c r="UAX365" s="216"/>
      <c r="UAY365" s="221"/>
      <c r="UAZ365" s="216"/>
      <c r="UBA365" s="221"/>
      <c r="UBB365" s="216"/>
      <c r="UBC365" s="221"/>
      <c r="UBD365" s="216"/>
      <c r="UBE365" s="221"/>
      <c r="UBF365" s="216"/>
      <c r="UBG365" s="221"/>
      <c r="UBH365" s="216"/>
      <c r="UBI365" s="221"/>
      <c r="UBJ365" s="216"/>
      <c r="UBK365" s="221"/>
      <c r="UBL365" s="216"/>
      <c r="UBM365" s="221"/>
      <c r="UBN365" s="216"/>
      <c r="UBO365" s="221"/>
      <c r="UBP365" s="216"/>
      <c r="UBQ365" s="221"/>
      <c r="UBR365" s="216"/>
      <c r="UBS365" s="221"/>
      <c r="UBT365" s="216"/>
      <c r="UBU365" s="221"/>
      <c r="UBV365" s="216"/>
      <c r="UBW365" s="221"/>
      <c r="UBX365" s="216"/>
      <c r="UBY365" s="221"/>
      <c r="UBZ365" s="216"/>
      <c r="UCA365" s="221"/>
      <c r="UCB365" s="216"/>
      <c r="UCC365" s="221"/>
      <c r="UCD365" s="216"/>
      <c r="UCE365" s="221"/>
      <c r="UCF365" s="216"/>
      <c r="UCG365" s="221"/>
      <c r="UCH365" s="216"/>
      <c r="UCI365" s="221"/>
      <c r="UCJ365" s="216"/>
      <c r="UCK365" s="221"/>
      <c r="UCL365" s="216"/>
      <c r="UCM365" s="221"/>
      <c r="UCN365" s="216"/>
      <c r="UCO365" s="221"/>
      <c r="UCP365" s="216"/>
      <c r="UCQ365" s="221"/>
      <c r="UCR365" s="216"/>
      <c r="UCS365" s="221"/>
      <c r="UCT365" s="216"/>
      <c r="UCU365" s="221"/>
      <c r="UCV365" s="216"/>
      <c r="UCW365" s="221"/>
      <c r="UCX365" s="216"/>
      <c r="UCY365" s="221"/>
      <c r="UCZ365" s="216"/>
      <c r="UDA365" s="221"/>
      <c r="UDB365" s="216"/>
      <c r="UDC365" s="221"/>
      <c r="UDD365" s="216"/>
      <c r="UDE365" s="221"/>
      <c r="UDF365" s="216"/>
      <c r="UDG365" s="221"/>
      <c r="UDH365" s="216"/>
      <c r="UDI365" s="221"/>
      <c r="UDJ365" s="216"/>
      <c r="UDK365" s="221"/>
      <c r="UDL365" s="216"/>
      <c r="UDM365" s="221"/>
      <c r="UDN365" s="216"/>
      <c r="UDO365" s="221"/>
      <c r="UDP365" s="216"/>
      <c r="UDQ365" s="221"/>
      <c r="UDR365" s="216"/>
      <c r="UDS365" s="221"/>
      <c r="UDT365" s="216"/>
      <c r="UDU365" s="221"/>
      <c r="UDV365" s="216"/>
      <c r="UDW365" s="221"/>
      <c r="UDX365" s="216"/>
      <c r="UDY365" s="221"/>
      <c r="UDZ365" s="216"/>
      <c r="UEA365" s="221"/>
      <c r="UEB365" s="216"/>
      <c r="UEC365" s="221"/>
      <c r="UED365" s="216"/>
      <c r="UEE365" s="221"/>
      <c r="UEF365" s="216"/>
      <c r="UEG365" s="221"/>
      <c r="UEH365" s="216"/>
      <c r="UEI365" s="221"/>
      <c r="UEJ365" s="216"/>
      <c r="UEK365" s="221"/>
      <c r="UEL365" s="216"/>
      <c r="UEM365" s="221"/>
      <c r="UEN365" s="216"/>
      <c r="UEO365" s="221"/>
      <c r="UEP365" s="216"/>
      <c r="UEQ365" s="221"/>
      <c r="UER365" s="216"/>
      <c r="UES365" s="221"/>
      <c r="UET365" s="216"/>
      <c r="UEU365" s="221"/>
      <c r="UEV365" s="216"/>
      <c r="UEW365" s="221"/>
      <c r="UEX365" s="216"/>
      <c r="UEY365" s="221"/>
      <c r="UEZ365" s="216"/>
      <c r="UFA365" s="221"/>
      <c r="UFB365" s="216"/>
      <c r="UFC365" s="221"/>
      <c r="UFD365" s="216"/>
      <c r="UFE365" s="221"/>
      <c r="UFF365" s="216"/>
      <c r="UFG365" s="221"/>
      <c r="UFH365" s="216"/>
      <c r="UFI365" s="221"/>
      <c r="UFJ365" s="216"/>
      <c r="UFK365" s="221"/>
      <c r="UFL365" s="216"/>
      <c r="UFM365" s="221"/>
      <c r="UFN365" s="216"/>
      <c r="UFO365" s="221"/>
      <c r="UFP365" s="216"/>
      <c r="UFQ365" s="221"/>
      <c r="UFR365" s="216"/>
      <c r="UFS365" s="221"/>
      <c r="UFT365" s="216"/>
      <c r="UFU365" s="221"/>
      <c r="UFV365" s="216"/>
      <c r="UFW365" s="221"/>
      <c r="UFX365" s="216"/>
      <c r="UFY365" s="221"/>
      <c r="UFZ365" s="216"/>
      <c r="UGA365" s="221"/>
      <c r="UGB365" s="216"/>
      <c r="UGC365" s="221"/>
      <c r="UGD365" s="216"/>
      <c r="UGE365" s="221"/>
      <c r="UGF365" s="216"/>
      <c r="UGG365" s="221"/>
      <c r="UGH365" s="216"/>
      <c r="UGI365" s="221"/>
      <c r="UGJ365" s="216"/>
      <c r="UGK365" s="221"/>
      <c r="UGL365" s="216"/>
      <c r="UGM365" s="221"/>
      <c r="UGN365" s="216"/>
      <c r="UGO365" s="221"/>
      <c r="UGP365" s="216"/>
      <c r="UGQ365" s="221"/>
      <c r="UGR365" s="216"/>
      <c r="UGS365" s="221"/>
      <c r="UGT365" s="216"/>
      <c r="UGU365" s="221"/>
      <c r="UGV365" s="216"/>
      <c r="UGW365" s="221"/>
      <c r="UGX365" s="216"/>
      <c r="UGY365" s="221"/>
      <c r="UGZ365" s="216"/>
      <c r="UHA365" s="221"/>
      <c r="UHB365" s="216"/>
      <c r="UHC365" s="221"/>
      <c r="UHD365" s="216"/>
      <c r="UHE365" s="221"/>
      <c r="UHF365" s="216"/>
      <c r="UHG365" s="221"/>
      <c r="UHH365" s="216"/>
      <c r="UHI365" s="221"/>
      <c r="UHJ365" s="216"/>
      <c r="UHK365" s="221"/>
      <c r="UHL365" s="216"/>
      <c r="UHM365" s="221"/>
      <c r="UHN365" s="216"/>
      <c r="UHO365" s="221"/>
      <c r="UHP365" s="216"/>
      <c r="UHQ365" s="221"/>
      <c r="UHR365" s="216"/>
      <c r="UHS365" s="221"/>
      <c r="UHT365" s="216"/>
      <c r="UHU365" s="221"/>
      <c r="UHV365" s="216"/>
      <c r="UHW365" s="221"/>
      <c r="UHX365" s="216"/>
      <c r="UHY365" s="221"/>
      <c r="UHZ365" s="216"/>
      <c r="UIA365" s="221"/>
      <c r="UIB365" s="216"/>
      <c r="UIC365" s="221"/>
      <c r="UID365" s="216"/>
      <c r="UIE365" s="221"/>
      <c r="UIF365" s="216"/>
      <c r="UIG365" s="221"/>
      <c r="UIH365" s="216"/>
      <c r="UII365" s="221"/>
      <c r="UIJ365" s="216"/>
      <c r="UIK365" s="221"/>
      <c r="UIL365" s="216"/>
      <c r="UIM365" s="221"/>
      <c r="UIN365" s="216"/>
      <c r="UIO365" s="221"/>
      <c r="UIP365" s="216"/>
      <c r="UIQ365" s="221"/>
      <c r="UIR365" s="216"/>
      <c r="UIS365" s="221"/>
      <c r="UIT365" s="216"/>
      <c r="UIU365" s="221"/>
      <c r="UIV365" s="216"/>
      <c r="UIW365" s="221"/>
      <c r="UIX365" s="216"/>
      <c r="UIY365" s="221"/>
      <c r="UIZ365" s="216"/>
      <c r="UJA365" s="221"/>
      <c r="UJB365" s="216"/>
      <c r="UJC365" s="221"/>
      <c r="UJD365" s="216"/>
      <c r="UJE365" s="221"/>
      <c r="UJF365" s="216"/>
      <c r="UJG365" s="221"/>
      <c r="UJH365" s="216"/>
      <c r="UJI365" s="221"/>
      <c r="UJJ365" s="216"/>
      <c r="UJK365" s="221"/>
      <c r="UJL365" s="216"/>
      <c r="UJM365" s="221"/>
      <c r="UJN365" s="216"/>
      <c r="UJO365" s="221"/>
      <c r="UJP365" s="216"/>
      <c r="UJQ365" s="221"/>
      <c r="UJR365" s="216"/>
      <c r="UJS365" s="221"/>
      <c r="UJT365" s="216"/>
      <c r="UJU365" s="221"/>
      <c r="UJV365" s="216"/>
      <c r="UJW365" s="221"/>
      <c r="UJX365" s="216"/>
      <c r="UJY365" s="221"/>
      <c r="UJZ365" s="216"/>
      <c r="UKA365" s="221"/>
      <c r="UKB365" s="216"/>
      <c r="UKC365" s="221"/>
      <c r="UKD365" s="216"/>
      <c r="UKE365" s="221"/>
      <c r="UKF365" s="216"/>
      <c r="UKG365" s="221"/>
      <c r="UKH365" s="216"/>
      <c r="UKI365" s="221"/>
      <c r="UKJ365" s="216"/>
      <c r="UKK365" s="221"/>
      <c r="UKL365" s="216"/>
      <c r="UKM365" s="221"/>
      <c r="UKN365" s="216"/>
      <c r="UKO365" s="221"/>
      <c r="UKP365" s="216"/>
      <c r="UKQ365" s="221"/>
      <c r="UKR365" s="216"/>
      <c r="UKS365" s="221"/>
      <c r="UKT365" s="216"/>
      <c r="UKU365" s="221"/>
      <c r="UKV365" s="216"/>
      <c r="UKW365" s="221"/>
      <c r="UKX365" s="216"/>
      <c r="UKY365" s="221"/>
      <c r="UKZ365" s="216"/>
      <c r="ULA365" s="221"/>
      <c r="ULB365" s="216"/>
      <c r="ULC365" s="221"/>
      <c r="ULD365" s="216"/>
      <c r="ULE365" s="221"/>
      <c r="ULF365" s="216"/>
      <c r="ULG365" s="221"/>
      <c r="ULH365" s="216"/>
      <c r="ULI365" s="221"/>
      <c r="ULJ365" s="216"/>
      <c r="ULK365" s="221"/>
      <c r="ULL365" s="216"/>
      <c r="ULM365" s="221"/>
      <c r="ULN365" s="216"/>
      <c r="ULO365" s="221"/>
      <c r="ULP365" s="216"/>
      <c r="ULQ365" s="221"/>
      <c r="ULR365" s="216"/>
      <c r="ULS365" s="221"/>
      <c r="ULT365" s="216"/>
      <c r="ULU365" s="221"/>
      <c r="ULV365" s="216"/>
      <c r="ULW365" s="221"/>
      <c r="ULX365" s="216"/>
      <c r="ULY365" s="221"/>
      <c r="ULZ365" s="216"/>
      <c r="UMA365" s="221"/>
      <c r="UMB365" s="216"/>
      <c r="UMC365" s="221"/>
      <c r="UMD365" s="216"/>
      <c r="UME365" s="221"/>
      <c r="UMF365" s="216"/>
      <c r="UMG365" s="221"/>
      <c r="UMH365" s="216"/>
      <c r="UMI365" s="221"/>
      <c r="UMJ365" s="216"/>
      <c r="UMK365" s="221"/>
      <c r="UML365" s="216"/>
      <c r="UMM365" s="221"/>
      <c r="UMN365" s="216"/>
      <c r="UMO365" s="221"/>
      <c r="UMP365" s="216"/>
      <c r="UMQ365" s="221"/>
      <c r="UMR365" s="216"/>
      <c r="UMS365" s="221"/>
      <c r="UMT365" s="216"/>
      <c r="UMU365" s="221"/>
      <c r="UMV365" s="216"/>
      <c r="UMW365" s="221"/>
      <c r="UMX365" s="216"/>
      <c r="UMY365" s="221"/>
      <c r="UMZ365" s="216"/>
      <c r="UNA365" s="221"/>
      <c r="UNB365" s="216"/>
      <c r="UNC365" s="221"/>
      <c r="UND365" s="216"/>
      <c r="UNE365" s="221"/>
      <c r="UNF365" s="216"/>
      <c r="UNG365" s="221"/>
      <c r="UNH365" s="216"/>
      <c r="UNI365" s="221"/>
      <c r="UNJ365" s="216"/>
      <c r="UNK365" s="221"/>
      <c r="UNL365" s="216"/>
      <c r="UNM365" s="221"/>
      <c r="UNN365" s="216"/>
      <c r="UNO365" s="221"/>
      <c r="UNP365" s="216"/>
      <c r="UNQ365" s="221"/>
      <c r="UNR365" s="216"/>
      <c r="UNS365" s="221"/>
      <c r="UNT365" s="216"/>
      <c r="UNU365" s="221"/>
      <c r="UNV365" s="216"/>
      <c r="UNW365" s="221"/>
      <c r="UNX365" s="216"/>
      <c r="UNY365" s="221"/>
      <c r="UNZ365" s="216"/>
      <c r="UOA365" s="221"/>
      <c r="UOB365" s="216"/>
      <c r="UOC365" s="221"/>
      <c r="UOD365" s="216"/>
      <c r="UOE365" s="221"/>
      <c r="UOF365" s="216"/>
      <c r="UOG365" s="221"/>
      <c r="UOH365" s="216"/>
      <c r="UOI365" s="221"/>
      <c r="UOJ365" s="216"/>
      <c r="UOK365" s="221"/>
      <c r="UOL365" s="216"/>
      <c r="UOM365" s="221"/>
      <c r="UON365" s="216"/>
      <c r="UOO365" s="221"/>
      <c r="UOP365" s="216"/>
      <c r="UOQ365" s="221"/>
      <c r="UOR365" s="216"/>
      <c r="UOS365" s="221"/>
      <c r="UOT365" s="216"/>
      <c r="UOU365" s="221"/>
      <c r="UOV365" s="216"/>
      <c r="UOW365" s="221"/>
      <c r="UOX365" s="216"/>
      <c r="UOY365" s="221"/>
      <c r="UOZ365" s="216"/>
      <c r="UPA365" s="221"/>
      <c r="UPB365" s="216"/>
      <c r="UPC365" s="221"/>
      <c r="UPD365" s="216"/>
      <c r="UPE365" s="221"/>
      <c r="UPF365" s="216"/>
      <c r="UPG365" s="221"/>
      <c r="UPH365" s="216"/>
      <c r="UPI365" s="221"/>
      <c r="UPJ365" s="216"/>
      <c r="UPK365" s="221"/>
      <c r="UPL365" s="216"/>
      <c r="UPM365" s="221"/>
      <c r="UPN365" s="216"/>
      <c r="UPO365" s="221"/>
      <c r="UPP365" s="216"/>
      <c r="UPQ365" s="221"/>
      <c r="UPR365" s="216"/>
      <c r="UPS365" s="221"/>
      <c r="UPT365" s="216"/>
      <c r="UPU365" s="221"/>
      <c r="UPV365" s="216"/>
      <c r="UPW365" s="221"/>
      <c r="UPX365" s="216"/>
      <c r="UPY365" s="221"/>
      <c r="UPZ365" s="216"/>
      <c r="UQA365" s="221"/>
      <c r="UQB365" s="216"/>
      <c r="UQC365" s="221"/>
      <c r="UQD365" s="216"/>
      <c r="UQE365" s="221"/>
      <c r="UQF365" s="216"/>
      <c r="UQG365" s="221"/>
      <c r="UQH365" s="216"/>
      <c r="UQI365" s="221"/>
      <c r="UQJ365" s="216"/>
      <c r="UQK365" s="221"/>
      <c r="UQL365" s="216"/>
      <c r="UQM365" s="221"/>
      <c r="UQN365" s="216"/>
      <c r="UQO365" s="221"/>
      <c r="UQP365" s="216"/>
      <c r="UQQ365" s="221"/>
      <c r="UQR365" s="216"/>
      <c r="UQS365" s="221"/>
      <c r="UQT365" s="216"/>
      <c r="UQU365" s="221"/>
      <c r="UQV365" s="216"/>
      <c r="UQW365" s="221"/>
      <c r="UQX365" s="216"/>
      <c r="UQY365" s="221"/>
      <c r="UQZ365" s="216"/>
      <c r="URA365" s="221"/>
      <c r="URB365" s="216"/>
      <c r="URC365" s="221"/>
      <c r="URD365" s="216"/>
      <c r="URE365" s="221"/>
      <c r="URF365" s="216"/>
      <c r="URG365" s="221"/>
      <c r="URH365" s="216"/>
      <c r="URI365" s="221"/>
      <c r="URJ365" s="216"/>
      <c r="URK365" s="221"/>
      <c r="URL365" s="216"/>
      <c r="URM365" s="221"/>
      <c r="URN365" s="216"/>
      <c r="URO365" s="221"/>
      <c r="URP365" s="216"/>
      <c r="URQ365" s="221"/>
      <c r="URR365" s="216"/>
      <c r="URS365" s="221"/>
      <c r="URT365" s="216"/>
      <c r="URU365" s="221"/>
      <c r="URV365" s="216"/>
      <c r="URW365" s="221"/>
      <c r="URX365" s="216"/>
      <c r="URY365" s="221"/>
      <c r="URZ365" s="216"/>
      <c r="USA365" s="221"/>
      <c r="USB365" s="216"/>
      <c r="USC365" s="221"/>
      <c r="USD365" s="216"/>
      <c r="USE365" s="221"/>
      <c r="USF365" s="216"/>
      <c r="USG365" s="221"/>
      <c r="USH365" s="216"/>
      <c r="USI365" s="221"/>
      <c r="USJ365" s="216"/>
      <c r="USK365" s="221"/>
      <c r="USL365" s="216"/>
      <c r="USM365" s="221"/>
      <c r="USN365" s="216"/>
      <c r="USO365" s="221"/>
      <c r="USP365" s="216"/>
      <c r="USQ365" s="221"/>
      <c r="USR365" s="216"/>
      <c r="USS365" s="221"/>
      <c r="UST365" s="216"/>
      <c r="USU365" s="221"/>
      <c r="USV365" s="216"/>
      <c r="USW365" s="221"/>
      <c r="USX365" s="216"/>
      <c r="USY365" s="221"/>
      <c r="USZ365" s="216"/>
      <c r="UTA365" s="221"/>
      <c r="UTB365" s="216"/>
      <c r="UTC365" s="221"/>
      <c r="UTD365" s="216"/>
      <c r="UTE365" s="221"/>
      <c r="UTF365" s="216"/>
      <c r="UTG365" s="221"/>
      <c r="UTH365" s="216"/>
      <c r="UTI365" s="221"/>
      <c r="UTJ365" s="216"/>
      <c r="UTK365" s="221"/>
      <c r="UTL365" s="216"/>
      <c r="UTM365" s="221"/>
      <c r="UTN365" s="216"/>
      <c r="UTO365" s="221"/>
      <c r="UTP365" s="216"/>
      <c r="UTQ365" s="221"/>
      <c r="UTR365" s="216"/>
      <c r="UTS365" s="221"/>
      <c r="UTT365" s="216"/>
      <c r="UTU365" s="221"/>
      <c r="UTV365" s="216"/>
      <c r="UTW365" s="221"/>
      <c r="UTX365" s="216"/>
      <c r="UTY365" s="221"/>
      <c r="UTZ365" s="216"/>
      <c r="UUA365" s="221"/>
      <c r="UUB365" s="216"/>
      <c r="UUC365" s="221"/>
      <c r="UUD365" s="216"/>
      <c r="UUE365" s="221"/>
      <c r="UUF365" s="216"/>
      <c r="UUG365" s="221"/>
      <c r="UUH365" s="216"/>
      <c r="UUI365" s="221"/>
      <c r="UUJ365" s="216"/>
      <c r="UUK365" s="221"/>
      <c r="UUL365" s="216"/>
      <c r="UUM365" s="221"/>
      <c r="UUN365" s="216"/>
      <c r="UUO365" s="221"/>
      <c r="UUP365" s="216"/>
      <c r="UUQ365" s="221"/>
      <c r="UUR365" s="216"/>
      <c r="UUS365" s="221"/>
      <c r="UUT365" s="216"/>
      <c r="UUU365" s="221"/>
      <c r="UUV365" s="216"/>
      <c r="UUW365" s="221"/>
      <c r="UUX365" s="216"/>
      <c r="UUY365" s="221"/>
      <c r="UUZ365" s="216"/>
      <c r="UVA365" s="221"/>
      <c r="UVB365" s="216"/>
      <c r="UVC365" s="221"/>
      <c r="UVD365" s="216"/>
      <c r="UVE365" s="221"/>
      <c r="UVF365" s="216"/>
      <c r="UVG365" s="221"/>
      <c r="UVH365" s="216"/>
      <c r="UVI365" s="221"/>
      <c r="UVJ365" s="216"/>
      <c r="UVK365" s="221"/>
      <c r="UVL365" s="216"/>
      <c r="UVM365" s="221"/>
      <c r="UVN365" s="216"/>
      <c r="UVO365" s="221"/>
      <c r="UVP365" s="216"/>
      <c r="UVQ365" s="221"/>
      <c r="UVR365" s="216"/>
      <c r="UVS365" s="221"/>
      <c r="UVT365" s="216"/>
      <c r="UVU365" s="221"/>
      <c r="UVV365" s="216"/>
      <c r="UVW365" s="221"/>
      <c r="UVX365" s="216"/>
      <c r="UVY365" s="221"/>
      <c r="UVZ365" s="216"/>
      <c r="UWA365" s="221"/>
      <c r="UWB365" s="216"/>
      <c r="UWC365" s="221"/>
      <c r="UWD365" s="216"/>
      <c r="UWE365" s="221"/>
      <c r="UWF365" s="216"/>
      <c r="UWG365" s="221"/>
      <c r="UWH365" s="216"/>
      <c r="UWI365" s="221"/>
      <c r="UWJ365" s="216"/>
      <c r="UWK365" s="221"/>
      <c r="UWL365" s="216"/>
      <c r="UWM365" s="221"/>
      <c r="UWN365" s="216"/>
      <c r="UWO365" s="221"/>
      <c r="UWP365" s="216"/>
      <c r="UWQ365" s="221"/>
      <c r="UWR365" s="216"/>
      <c r="UWS365" s="221"/>
      <c r="UWT365" s="216"/>
      <c r="UWU365" s="221"/>
      <c r="UWV365" s="216"/>
      <c r="UWW365" s="221"/>
      <c r="UWX365" s="216"/>
      <c r="UWY365" s="221"/>
      <c r="UWZ365" s="216"/>
      <c r="UXA365" s="221"/>
      <c r="UXB365" s="216"/>
      <c r="UXC365" s="221"/>
      <c r="UXD365" s="216"/>
      <c r="UXE365" s="221"/>
      <c r="UXF365" s="216"/>
      <c r="UXG365" s="221"/>
      <c r="UXH365" s="216"/>
      <c r="UXI365" s="221"/>
      <c r="UXJ365" s="216"/>
      <c r="UXK365" s="221"/>
      <c r="UXL365" s="216"/>
      <c r="UXM365" s="221"/>
      <c r="UXN365" s="216"/>
      <c r="UXO365" s="221"/>
      <c r="UXP365" s="216"/>
      <c r="UXQ365" s="221"/>
      <c r="UXR365" s="216"/>
      <c r="UXS365" s="221"/>
      <c r="UXT365" s="216"/>
      <c r="UXU365" s="221"/>
      <c r="UXV365" s="216"/>
      <c r="UXW365" s="221"/>
      <c r="UXX365" s="216"/>
      <c r="UXY365" s="221"/>
      <c r="UXZ365" s="216"/>
      <c r="UYA365" s="221"/>
      <c r="UYB365" s="216"/>
      <c r="UYC365" s="221"/>
      <c r="UYD365" s="216"/>
      <c r="UYE365" s="221"/>
      <c r="UYF365" s="216"/>
      <c r="UYG365" s="221"/>
      <c r="UYH365" s="216"/>
      <c r="UYI365" s="221"/>
      <c r="UYJ365" s="216"/>
      <c r="UYK365" s="221"/>
      <c r="UYL365" s="216"/>
      <c r="UYM365" s="221"/>
      <c r="UYN365" s="216"/>
      <c r="UYO365" s="221"/>
      <c r="UYP365" s="216"/>
      <c r="UYQ365" s="221"/>
      <c r="UYR365" s="216"/>
      <c r="UYS365" s="221"/>
      <c r="UYT365" s="216"/>
      <c r="UYU365" s="221"/>
      <c r="UYV365" s="216"/>
      <c r="UYW365" s="221"/>
      <c r="UYX365" s="216"/>
      <c r="UYY365" s="221"/>
      <c r="UYZ365" s="216"/>
      <c r="UZA365" s="221"/>
      <c r="UZB365" s="216"/>
      <c r="UZC365" s="221"/>
      <c r="UZD365" s="216"/>
      <c r="UZE365" s="221"/>
      <c r="UZF365" s="216"/>
      <c r="UZG365" s="221"/>
      <c r="UZH365" s="216"/>
      <c r="UZI365" s="221"/>
      <c r="UZJ365" s="216"/>
      <c r="UZK365" s="221"/>
      <c r="UZL365" s="216"/>
      <c r="UZM365" s="221"/>
      <c r="UZN365" s="216"/>
      <c r="UZO365" s="221"/>
      <c r="UZP365" s="216"/>
      <c r="UZQ365" s="221"/>
      <c r="UZR365" s="216"/>
      <c r="UZS365" s="221"/>
      <c r="UZT365" s="216"/>
      <c r="UZU365" s="221"/>
      <c r="UZV365" s="216"/>
      <c r="UZW365" s="221"/>
      <c r="UZX365" s="216"/>
      <c r="UZY365" s="221"/>
      <c r="UZZ365" s="216"/>
      <c r="VAA365" s="221"/>
      <c r="VAB365" s="216"/>
      <c r="VAC365" s="221"/>
      <c r="VAD365" s="216"/>
      <c r="VAE365" s="221"/>
      <c r="VAF365" s="216"/>
      <c r="VAG365" s="221"/>
      <c r="VAH365" s="216"/>
      <c r="VAI365" s="221"/>
      <c r="VAJ365" s="216"/>
      <c r="VAK365" s="221"/>
      <c r="VAL365" s="216"/>
      <c r="VAM365" s="221"/>
      <c r="VAN365" s="216"/>
      <c r="VAO365" s="221"/>
      <c r="VAP365" s="216"/>
      <c r="VAQ365" s="221"/>
      <c r="VAR365" s="216"/>
      <c r="VAS365" s="221"/>
      <c r="VAT365" s="216"/>
      <c r="VAU365" s="221"/>
      <c r="VAV365" s="216"/>
      <c r="VAW365" s="221"/>
      <c r="VAX365" s="216"/>
      <c r="VAY365" s="221"/>
      <c r="VAZ365" s="216"/>
      <c r="VBA365" s="221"/>
      <c r="VBB365" s="216"/>
      <c r="VBC365" s="221"/>
      <c r="VBD365" s="216"/>
      <c r="VBE365" s="221"/>
      <c r="VBF365" s="216"/>
      <c r="VBG365" s="221"/>
      <c r="VBH365" s="216"/>
      <c r="VBI365" s="221"/>
      <c r="VBJ365" s="216"/>
      <c r="VBK365" s="221"/>
      <c r="VBL365" s="216"/>
      <c r="VBM365" s="221"/>
      <c r="VBN365" s="216"/>
      <c r="VBO365" s="221"/>
      <c r="VBP365" s="216"/>
      <c r="VBQ365" s="221"/>
      <c r="VBR365" s="216"/>
      <c r="VBS365" s="221"/>
      <c r="VBT365" s="216"/>
      <c r="VBU365" s="221"/>
      <c r="VBV365" s="216"/>
      <c r="VBW365" s="221"/>
      <c r="VBX365" s="216"/>
      <c r="VBY365" s="221"/>
      <c r="VBZ365" s="216"/>
      <c r="VCA365" s="221"/>
      <c r="VCB365" s="216"/>
      <c r="VCC365" s="221"/>
      <c r="VCD365" s="216"/>
      <c r="VCE365" s="221"/>
      <c r="VCF365" s="216"/>
      <c r="VCG365" s="221"/>
      <c r="VCH365" s="216"/>
      <c r="VCI365" s="221"/>
      <c r="VCJ365" s="216"/>
      <c r="VCK365" s="221"/>
      <c r="VCL365" s="216"/>
      <c r="VCM365" s="221"/>
      <c r="VCN365" s="216"/>
      <c r="VCO365" s="221"/>
      <c r="VCP365" s="216"/>
      <c r="VCQ365" s="221"/>
      <c r="VCR365" s="216"/>
      <c r="VCS365" s="221"/>
      <c r="VCT365" s="216"/>
      <c r="VCU365" s="221"/>
      <c r="VCV365" s="216"/>
      <c r="VCW365" s="221"/>
      <c r="VCX365" s="216"/>
      <c r="VCY365" s="221"/>
      <c r="VCZ365" s="216"/>
      <c r="VDA365" s="221"/>
      <c r="VDB365" s="216"/>
      <c r="VDC365" s="221"/>
      <c r="VDD365" s="216"/>
      <c r="VDE365" s="221"/>
      <c r="VDF365" s="216"/>
      <c r="VDG365" s="221"/>
      <c r="VDH365" s="216"/>
      <c r="VDI365" s="221"/>
      <c r="VDJ365" s="216"/>
      <c r="VDK365" s="221"/>
      <c r="VDL365" s="216"/>
      <c r="VDM365" s="221"/>
      <c r="VDN365" s="216"/>
      <c r="VDO365" s="221"/>
      <c r="VDP365" s="216"/>
      <c r="VDQ365" s="221"/>
      <c r="VDR365" s="216"/>
      <c r="VDS365" s="221"/>
      <c r="VDT365" s="216"/>
      <c r="VDU365" s="221"/>
      <c r="VDV365" s="216"/>
      <c r="VDW365" s="221"/>
      <c r="VDX365" s="216"/>
      <c r="VDY365" s="221"/>
      <c r="VDZ365" s="216"/>
      <c r="VEA365" s="221"/>
      <c r="VEB365" s="216"/>
      <c r="VEC365" s="221"/>
      <c r="VED365" s="216"/>
      <c r="VEE365" s="221"/>
      <c r="VEF365" s="216"/>
      <c r="VEG365" s="221"/>
      <c r="VEH365" s="216"/>
      <c r="VEI365" s="221"/>
      <c r="VEJ365" s="216"/>
      <c r="VEK365" s="221"/>
      <c r="VEL365" s="216"/>
      <c r="VEM365" s="221"/>
      <c r="VEN365" s="216"/>
      <c r="VEO365" s="221"/>
      <c r="VEP365" s="216"/>
      <c r="VEQ365" s="221"/>
      <c r="VER365" s="216"/>
      <c r="VES365" s="221"/>
      <c r="VET365" s="216"/>
      <c r="VEU365" s="221"/>
      <c r="VEV365" s="216"/>
      <c r="VEW365" s="221"/>
      <c r="VEX365" s="216"/>
      <c r="VEY365" s="221"/>
      <c r="VEZ365" s="216"/>
      <c r="VFA365" s="221"/>
      <c r="VFB365" s="216"/>
      <c r="VFC365" s="221"/>
      <c r="VFD365" s="216"/>
      <c r="VFE365" s="221"/>
      <c r="VFF365" s="216"/>
      <c r="VFG365" s="221"/>
      <c r="VFH365" s="216"/>
      <c r="VFI365" s="221"/>
      <c r="VFJ365" s="216"/>
      <c r="VFK365" s="221"/>
      <c r="VFL365" s="216"/>
      <c r="VFM365" s="221"/>
      <c r="VFN365" s="216"/>
      <c r="VFO365" s="221"/>
      <c r="VFP365" s="216"/>
      <c r="VFQ365" s="221"/>
      <c r="VFR365" s="216"/>
      <c r="VFS365" s="221"/>
      <c r="VFT365" s="216"/>
      <c r="VFU365" s="221"/>
      <c r="VFV365" s="216"/>
      <c r="VFW365" s="221"/>
      <c r="VFX365" s="216"/>
      <c r="VFY365" s="221"/>
      <c r="VFZ365" s="216"/>
      <c r="VGA365" s="221"/>
      <c r="VGB365" s="216"/>
      <c r="VGC365" s="221"/>
      <c r="VGD365" s="216"/>
      <c r="VGE365" s="221"/>
      <c r="VGF365" s="216"/>
      <c r="VGG365" s="221"/>
      <c r="VGH365" s="216"/>
      <c r="VGI365" s="221"/>
      <c r="VGJ365" s="216"/>
      <c r="VGK365" s="221"/>
      <c r="VGL365" s="216"/>
      <c r="VGM365" s="221"/>
      <c r="VGN365" s="216"/>
      <c r="VGO365" s="221"/>
      <c r="VGP365" s="216"/>
      <c r="VGQ365" s="221"/>
      <c r="VGR365" s="216"/>
      <c r="VGS365" s="221"/>
      <c r="VGT365" s="216"/>
      <c r="VGU365" s="221"/>
      <c r="VGV365" s="216"/>
      <c r="VGW365" s="221"/>
      <c r="VGX365" s="216"/>
      <c r="VGY365" s="221"/>
      <c r="VGZ365" s="216"/>
      <c r="VHA365" s="221"/>
      <c r="VHB365" s="216"/>
      <c r="VHC365" s="221"/>
      <c r="VHD365" s="216"/>
      <c r="VHE365" s="221"/>
      <c r="VHF365" s="216"/>
      <c r="VHG365" s="221"/>
      <c r="VHH365" s="216"/>
      <c r="VHI365" s="221"/>
      <c r="VHJ365" s="216"/>
      <c r="VHK365" s="221"/>
      <c r="VHL365" s="216"/>
      <c r="VHM365" s="221"/>
      <c r="VHN365" s="216"/>
      <c r="VHO365" s="221"/>
      <c r="VHP365" s="216"/>
      <c r="VHQ365" s="221"/>
      <c r="VHR365" s="216"/>
      <c r="VHS365" s="221"/>
      <c r="VHT365" s="216"/>
      <c r="VHU365" s="221"/>
      <c r="VHV365" s="216"/>
      <c r="VHW365" s="221"/>
      <c r="VHX365" s="216"/>
      <c r="VHY365" s="221"/>
      <c r="VHZ365" s="216"/>
      <c r="VIA365" s="221"/>
      <c r="VIB365" s="216"/>
      <c r="VIC365" s="221"/>
      <c r="VID365" s="216"/>
      <c r="VIE365" s="221"/>
      <c r="VIF365" s="216"/>
      <c r="VIG365" s="221"/>
      <c r="VIH365" s="216"/>
      <c r="VII365" s="221"/>
      <c r="VIJ365" s="216"/>
      <c r="VIK365" s="221"/>
      <c r="VIL365" s="216"/>
      <c r="VIM365" s="221"/>
      <c r="VIN365" s="216"/>
      <c r="VIO365" s="221"/>
      <c r="VIP365" s="216"/>
      <c r="VIQ365" s="221"/>
      <c r="VIR365" s="216"/>
      <c r="VIS365" s="221"/>
      <c r="VIT365" s="216"/>
      <c r="VIU365" s="221"/>
      <c r="VIV365" s="216"/>
      <c r="VIW365" s="221"/>
      <c r="VIX365" s="216"/>
      <c r="VIY365" s="221"/>
      <c r="VIZ365" s="216"/>
      <c r="VJA365" s="221"/>
      <c r="VJB365" s="216"/>
      <c r="VJC365" s="221"/>
      <c r="VJD365" s="216"/>
      <c r="VJE365" s="221"/>
      <c r="VJF365" s="216"/>
      <c r="VJG365" s="221"/>
      <c r="VJH365" s="216"/>
      <c r="VJI365" s="221"/>
      <c r="VJJ365" s="216"/>
      <c r="VJK365" s="221"/>
      <c r="VJL365" s="216"/>
      <c r="VJM365" s="221"/>
      <c r="VJN365" s="216"/>
      <c r="VJO365" s="221"/>
      <c r="VJP365" s="216"/>
      <c r="VJQ365" s="221"/>
      <c r="VJR365" s="216"/>
      <c r="VJS365" s="221"/>
      <c r="VJT365" s="216"/>
      <c r="VJU365" s="221"/>
      <c r="VJV365" s="216"/>
      <c r="VJW365" s="221"/>
      <c r="VJX365" s="216"/>
      <c r="VJY365" s="221"/>
      <c r="VJZ365" s="216"/>
      <c r="VKA365" s="221"/>
      <c r="VKB365" s="216"/>
      <c r="VKC365" s="221"/>
      <c r="VKD365" s="216"/>
      <c r="VKE365" s="221"/>
      <c r="VKF365" s="216"/>
      <c r="VKG365" s="221"/>
      <c r="VKH365" s="216"/>
      <c r="VKI365" s="221"/>
      <c r="VKJ365" s="216"/>
      <c r="VKK365" s="221"/>
      <c r="VKL365" s="216"/>
      <c r="VKM365" s="221"/>
      <c r="VKN365" s="216"/>
      <c r="VKO365" s="221"/>
      <c r="VKP365" s="216"/>
      <c r="VKQ365" s="221"/>
      <c r="VKR365" s="216"/>
      <c r="VKS365" s="221"/>
      <c r="VKT365" s="216"/>
      <c r="VKU365" s="221"/>
      <c r="VKV365" s="216"/>
      <c r="VKW365" s="221"/>
      <c r="VKX365" s="216"/>
      <c r="VKY365" s="221"/>
      <c r="VKZ365" s="216"/>
      <c r="VLA365" s="221"/>
      <c r="VLB365" s="216"/>
      <c r="VLC365" s="221"/>
      <c r="VLD365" s="216"/>
      <c r="VLE365" s="221"/>
      <c r="VLF365" s="216"/>
      <c r="VLG365" s="221"/>
      <c r="VLH365" s="216"/>
      <c r="VLI365" s="221"/>
      <c r="VLJ365" s="216"/>
      <c r="VLK365" s="221"/>
      <c r="VLL365" s="216"/>
      <c r="VLM365" s="221"/>
      <c r="VLN365" s="216"/>
      <c r="VLO365" s="221"/>
      <c r="VLP365" s="216"/>
      <c r="VLQ365" s="221"/>
      <c r="VLR365" s="216"/>
      <c r="VLS365" s="221"/>
      <c r="VLT365" s="216"/>
      <c r="VLU365" s="221"/>
      <c r="VLV365" s="216"/>
      <c r="VLW365" s="221"/>
      <c r="VLX365" s="216"/>
      <c r="VLY365" s="221"/>
      <c r="VLZ365" s="216"/>
      <c r="VMA365" s="221"/>
      <c r="VMB365" s="216"/>
      <c r="VMC365" s="221"/>
      <c r="VMD365" s="216"/>
      <c r="VME365" s="221"/>
      <c r="VMF365" s="216"/>
      <c r="VMG365" s="221"/>
      <c r="VMH365" s="216"/>
      <c r="VMI365" s="221"/>
      <c r="VMJ365" s="216"/>
      <c r="VMK365" s="221"/>
      <c r="VML365" s="216"/>
      <c r="VMM365" s="221"/>
      <c r="VMN365" s="216"/>
      <c r="VMO365" s="221"/>
      <c r="VMP365" s="216"/>
      <c r="VMQ365" s="221"/>
      <c r="VMR365" s="216"/>
      <c r="VMS365" s="221"/>
      <c r="VMT365" s="216"/>
      <c r="VMU365" s="221"/>
      <c r="VMV365" s="216"/>
      <c r="VMW365" s="221"/>
      <c r="VMX365" s="216"/>
      <c r="VMY365" s="221"/>
      <c r="VMZ365" s="216"/>
      <c r="VNA365" s="221"/>
      <c r="VNB365" s="216"/>
      <c r="VNC365" s="221"/>
      <c r="VND365" s="216"/>
      <c r="VNE365" s="221"/>
      <c r="VNF365" s="216"/>
      <c r="VNG365" s="221"/>
      <c r="VNH365" s="216"/>
      <c r="VNI365" s="221"/>
      <c r="VNJ365" s="216"/>
      <c r="VNK365" s="221"/>
      <c r="VNL365" s="216"/>
      <c r="VNM365" s="221"/>
      <c r="VNN365" s="216"/>
      <c r="VNO365" s="221"/>
      <c r="VNP365" s="216"/>
      <c r="VNQ365" s="221"/>
      <c r="VNR365" s="216"/>
      <c r="VNS365" s="221"/>
      <c r="VNT365" s="216"/>
      <c r="VNU365" s="221"/>
      <c r="VNV365" s="216"/>
      <c r="VNW365" s="221"/>
      <c r="VNX365" s="216"/>
      <c r="VNY365" s="221"/>
      <c r="VNZ365" s="216"/>
      <c r="VOA365" s="221"/>
      <c r="VOB365" s="216"/>
      <c r="VOC365" s="221"/>
      <c r="VOD365" s="216"/>
      <c r="VOE365" s="221"/>
      <c r="VOF365" s="216"/>
      <c r="VOG365" s="221"/>
      <c r="VOH365" s="216"/>
      <c r="VOI365" s="221"/>
      <c r="VOJ365" s="216"/>
      <c r="VOK365" s="221"/>
      <c r="VOL365" s="216"/>
      <c r="VOM365" s="221"/>
      <c r="VON365" s="216"/>
      <c r="VOO365" s="221"/>
      <c r="VOP365" s="216"/>
      <c r="VOQ365" s="221"/>
      <c r="VOR365" s="216"/>
      <c r="VOS365" s="221"/>
      <c r="VOT365" s="216"/>
      <c r="VOU365" s="221"/>
      <c r="VOV365" s="216"/>
      <c r="VOW365" s="221"/>
      <c r="VOX365" s="216"/>
      <c r="VOY365" s="221"/>
      <c r="VOZ365" s="216"/>
      <c r="VPA365" s="221"/>
      <c r="VPB365" s="216"/>
      <c r="VPC365" s="221"/>
      <c r="VPD365" s="216"/>
      <c r="VPE365" s="221"/>
      <c r="VPF365" s="216"/>
      <c r="VPG365" s="221"/>
      <c r="VPH365" s="216"/>
      <c r="VPI365" s="221"/>
      <c r="VPJ365" s="216"/>
      <c r="VPK365" s="221"/>
      <c r="VPL365" s="216"/>
      <c r="VPM365" s="221"/>
      <c r="VPN365" s="216"/>
      <c r="VPO365" s="221"/>
      <c r="VPP365" s="216"/>
      <c r="VPQ365" s="221"/>
      <c r="VPR365" s="216"/>
      <c r="VPS365" s="221"/>
      <c r="VPT365" s="216"/>
      <c r="VPU365" s="221"/>
      <c r="VPV365" s="216"/>
      <c r="VPW365" s="221"/>
      <c r="VPX365" s="216"/>
      <c r="VPY365" s="221"/>
      <c r="VPZ365" s="216"/>
      <c r="VQA365" s="221"/>
      <c r="VQB365" s="216"/>
      <c r="VQC365" s="221"/>
      <c r="VQD365" s="216"/>
      <c r="VQE365" s="221"/>
      <c r="VQF365" s="216"/>
      <c r="VQG365" s="221"/>
      <c r="VQH365" s="216"/>
      <c r="VQI365" s="221"/>
      <c r="VQJ365" s="216"/>
      <c r="VQK365" s="221"/>
      <c r="VQL365" s="216"/>
      <c r="VQM365" s="221"/>
      <c r="VQN365" s="216"/>
      <c r="VQO365" s="221"/>
      <c r="VQP365" s="216"/>
      <c r="VQQ365" s="221"/>
      <c r="VQR365" s="216"/>
      <c r="VQS365" s="221"/>
      <c r="VQT365" s="216"/>
      <c r="VQU365" s="221"/>
      <c r="VQV365" s="216"/>
      <c r="VQW365" s="221"/>
      <c r="VQX365" s="216"/>
      <c r="VQY365" s="221"/>
      <c r="VQZ365" s="216"/>
      <c r="VRA365" s="221"/>
      <c r="VRB365" s="216"/>
      <c r="VRC365" s="221"/>
      <c r="VRD365" s="216"/>
      <c r="VRE365" s="221"/>
      <c r="VRF365" s="216"/>
      <c r="VRG365" s="221"/>
      <c r="VRH365" s="216"/>
      <c r="VRI365" s="221"/>
      <c r="VRJ365" s="216"/>
      <c r="VRK365" s="221"/>
      <c r="VRL365" s="216"/>
      <c r="VRM365" s="221"/>
      <c r="VRN365" s="216"/>
      <c r="VRO365" s="221"/>
      <c r="VRP365" s="216"/>
      <c r="VRQ365" s="221"/>
      <c r="VRR365" s="216"/>
      <c r="VRS365" s="221"/>
      <c r="VRT365" s="216"/>
      <c r="VRU365" s="221"/>
      <c r="VRV365" s="216"/>
      <c r="VRW365" s="221"/>
      <c r="VRX365" s="216"/>
      <c r="VRY365" s="221"/>
      <c r="VRZ365" s="216"/>
      <c r="VSA365" s="221"/>
      <c r="VSB365" s="216"/>
      <c r="VSC365" s="221"/>
      <c r="VSD365" s="216"/>
      <c r="VSE365" s="221"/>
      <c r="VSF365" s="216"/>
      <c r="VSG365" s="221"/>
      <c r="VSH365" s="216"/>
      <c r="VSI365" s="221"/>
      <c r="VSJ365" s="216"/>
      <c r="VSK365" s="221"/>
      <c r="VSL365" s="216"/>
      <c r="VSM365" s="221"/>
      <c r="VSN365" s="216"/>
      <c r="VSO365" s="221"/>
      <c r="VSP365" s="216"/>
      <c r="VSQ365" s="221"/>
      <c r="VSR365" s="216"/>
      <c r="VSS365" s="221"/>
      <c r="VST365" s="216"/>
      <c r="VSU365" s="221"/>
      <c r="VSV365" s="216"/>
      <c r="VSW365" s="221"/>
      <c r="VSX365" s="216"/>
      <c r="VSY365" s="221"/>
      <c r="VSZ365" s="216"/>
      <c r="VTA365" s="221"/>
      <c r="VTB365" s="216"/>
      <c r="VTC365" s="221"/>
      <c r="VTD365" s="216"/>
      <c r="VTE365" s="221"/>
      <c r="VTF365" s="216"/>
      <c r="VTG365" s="221"/>
      <c r="VTH365" s="216"/>
      <c r="VTI365" s="221"/>
      <c r="VTJ365" s="216"/>
      <c r="VTK365" s="221"/>
      <c r="VTL365" s="216"/>
      <c r="VTM365" s="221"/>
      <c r="VTN365" s="216"/>
      <c r="VTO365" s="221"/>
      <c r="VTP365" s="216"/>
      <c r="VTQ365" s="221"/>
      <c r="VTR365" s="216"/>
      <c r="VTS365" s="221"/>
      <c r="VTT365" s="216"/>
      <c r="VTU365" s="221"/>
      <c r="VTV365" s="216"/>
      <c r="VTW365" s="221"/>
      <c r="VTX365" s="216"/>
      <c r="VTY365" s="221"/>
      <c r="VTZ365" s="216"/>
      <c r="VUA365" s="221"/>
      <c r="VUB365" s="216"/>
      <c r="VUC365" s="221"/>
      <c r="VUD365" s="216"/>
      <c r="VUE365" s="221"/>
      <c r="VUF365" s="216"/>
      <c r="VUG365" s="221"/>
      <c r="VUH365" s="216"/>
      <c r="VUI365" s="221"/>
      <c r="VUJ365" s="216"/>
      <c r="VUK365" s="221"/>
      <c r="VUL365" s="216"/>
      <c r="VUM365" s="221"/>
      <c r="VUN365" s="216"/>
      <c r="VUO365" s="221"/>
      <c r="VUP365" s="216"/>
      <c r="VUQ365" s="221"/>
      <c r="VUR365" s="216"/>
      <c r="VUS365" s="221"/>
      <c r="VUT365" s="216"/>
      <c r="VUU365" s="221"/>
      <c r="VUV365" s="216"/>
      <c r="VUW365" s="221"/>
      <c r="VUX365" s="216"/>
      <c r="VUY365" s="221"/>
      <c r="VUZ365" s="216"/>
      <c r="VVA365" s="221"/>
      <c r="VVB365" s="216"/>
      <c r="VVC365" s="221"/>
      <c r="VVD365" s="216"/>
      <c r="VVE365" s="221"/>
      <c r="VVF365" s="216"/>
      <c r="VVG365" s="221"/>
      <c r="VVH365" s="216"/>
      <c r="VVI365" s="221"/>
      <c r="VVJ365" s="216"/>
      <c r="VVK365" s="221"/>
      <c r="VVL365" s="216"/>
      <c r="VVM365" s="221"/>
      <c r="VVN365" s="216"/>
      <c r="VVO365" s="221"/>
      <c r="VVP365" s="216"/>
      <c r="VVQ365" s="221"/>
      <c r="VVR365" s="216"/>
      <c r="VVS365" s="221"/>
      <c r="VVT365" s="216"/>
      <c r="VVU365" s="221"/>
      <c r="VVV365" s="216"/>
      <c r="VVW365" s="221"/>
      <c r="VVX365" s="216"/>
      <c r="VVY365" s="221"/>
      <c r="VVZ365" s="216"/>
      <c r="VWA365" s="221"/>
      <c r="VWB365" s="216"/>
      <c r="VWC365" s="221"/>
      <c r="VWD365" s="216"/>
      <c r="VWE365" s="221"/>
      <c r="VWF365" s="216"/>
      <c r="VWG365" s="221"/>
      <c r="VWH365" s="216"/>
      <c r="VWI365" s="221"/>
      <c r="VWJ365" s="216"/>
      <c r="VWK365" s="221"/>
      <c r="VWL365" s="216"/>
      <c r="VWM365" s="221"/>
      <c r="VWN365" s="216"/>
      <c r="VWO365" s="221"/>
      <c r="VWP365" s="216"/>
      <c r="VWQ365" s="221"/>
      <c r="VWR365" s="216"/>
      <c r="VWS365" s="221"/>
      <c r="VWT365" s="216"/>
      <c r="VWU365" s="221"/>
      <c r="VWV365" s="216"/>
      <c r="VWW365" s="221"/>
      <c r="VWX365" s="216"/>
      <c r="VWY365" s="221"/>
      <c r="VWZ365" s="216"/>
      <c r="VXA365" s="221"/>
      <c r="VXB365" s="216"/>
      <c r="VXC365" s="221"/>
      <c r="VXD365" s="216"/>
      <c r="VXE365" s="221"/>
      <c r="VXF365" s="216"/>
      <c r="VXG365" s="221"/>
      <c r="VXH365" s="216"/>
      <c r="VXI365" s="221"/>
      <c r="VXJ365" s="216"/>
      <c r="VXK365" s="221"/>
      <c r="VXL365" s="216"/>
      <c r="VXM365" s="221"/>
      <c r="VXN365" s="216"/>
      <c r="VXO365" s="221"/>
      <c r="VXP365" s="216"/>
      <c r="VXQ365" s="221"/>
      <c r="VXR365" s="216"/>
      <c r="VXS365" s="221"/>
      <c r="VXT365" s="216"/>
      <c r="VXU365" s="221"/>
      <c r="VXV365" s="216"/>
      <c r="VXW365" s="221"/>
      <c r="VXX365" s="216"/>
      <c r="VXY365" s="221"/>
      <c r="VXZ365" s="216"/>
      <c r="VYA365" s="221"/>
      <c r="VYB365" s="216"/>
      <c r="VYC365" s="221"/>
      <c r="VYD365" s="216"/>
      <c r="VYE365" s="221"/>
      <c r="VYF365" s="216"/>
      <c r="VYG365" s="221"/>
      <c r="VYH365" s="216"/>
      <c r="VYI365" s="221"/>
      <c r="VYJ365" s="216"/>
      <c r="VYK365" s="221"/>
      <c r="VYL365" s="216"/>
      <c r="VYM365" s="221"/>
      <c r="VYN365" s="216"/>
      <c r="VYO365" s="221"/>
      <c r="VYP365" s="216"/>
      <c r="VYQ365" s="221"/>
      <c r="VYR365" s="216"/>
      <c r="VYS365" s="221"/>
      <c r="VYT365" s="216"/>
      <c r="VYU365" s="221"/>
      <c r="VYV365" s="216"/>
      <c r="VYW365" s="221"/>
      <c r="VYX365" s="216"/>
      <c r="VYY365" s="221"/>
      <c r="VYZ365" s="216"/>
      <c r="VZA365" s="221"/>
      <c r="VZB365" s="216"/>
      <c r="VZC365" s="221"/>
      <c r="VZD365" s="216"/>
      <c r="VZE365" s="221"/>
      <c r="VZF365" s="216"/>
      <c r="VZG365" s="221"/>
      <c r="VZH365" s="216"/>
      <c r="VZI365" s="221"/>
      <c r="VZJ365" s="216"/>
      <c r="VZK365" s="221"/>
      <c r="VZL365" s="216"/>
      <c r="VZM365" s="221"/>
      <c r="VZN365" s="216"/>
      <c r="VZO365" s="221"/>
      <c r="VZP365" s="216"/>
      <c r="VZQ365" s="221"/>
      <c r="VZR365" s="216"/>
      <c r="VZS365" s="221"/>
      <c r="VZT365" s="216"/>
      <c r="VZU365" s="221"/>
      <c r="VZV365" s="216"/>
      <c r="VZW365" s="221"/>
      <c r="VZX365" s="216"/>
      <c r="VZY365" s="221"/>
      <c r="VZZ365" s="216"/>
      <c r="WAA365" s="221"/>
      <c r="WAB365" s="216"/>
      <c r="WAC365" s="221"/>
      <c r="WAD365" s="216"/>
      <c r="WAE365" s="221"/>
      <c r="WAF365" s="216"/>
      <c r="WAG365" s="221"/>
      <c r="WAH365" s="216"/>
      <c r="WAI365" s="221"/>
      <c r="WAJ365" s="216"/>
      <c r="WAK365" s="221"/>
      <c r="WAL365" s="216"/>
      <c r="WAM365" s="221"/>
      <c r="WAN365" s="216"/>
      <c r="WAO365" s="221"/>
      <c r="WAP365" s="216"/>
      <c r="WAQ365" s="221"/>
      <c r="WAR365" s="216"/>
      <c r="WAS365" s="221"/>
      <c r="WAT365" s="216"/>
      <c r="WAU365" s="221"/>
      <c r="WAV365" s="216"/>
      <c r="WAW365" s="221"/>
      <c r="WAX365" s="216"/>
      <c r="WAY365" s="221"/>
      <c r="WAZ365" s="216"/>
      <c r="WBA365" s="221"/>
      <c r="WBB365" s="216"/>
      <c r="WBC365" s="221"/>
      <c r="WBD365" s="216"/>
      <c r="WBE365" s="221"/>
      <c r="WBF365" s="216"/>
      <c r="WBG365" s="221"/>
      <c r="WBH365" s="216"/>
      <c r="WBI365" s="221"/>
      <c r="WBJ365" s="216"/>
      <c r="WBK365" s="221"/>
      <c r="WBL365" s="216"/>
      <c r="WBM365" s="221"/>
      <c r="WBN365" s="216"/>
      <c r="WBO365" s="221"/>
      <c r="WBP365" s="216"/>
      <c r="WBQ365" s="221"/>
      <c r="WBR365" s="216"/>
      <c r="WBS365" s="221"/>
      <c r="WBT365" s="216"/>
      <c r="WBU365" s="221"/>
      <c r="WBV365" s="216"/>
      <c r="WBW365" s="221"/>
      <c r="WBX365" s="216"/>
      <c r="WBY365" s="221"/>
      <c r="WBZ365" s="216"/>
      <c r="WCA365" s="221"/>
      <c r="WCB365" s="216"/>
      <c r="WCC365" s="221"/>
      <c r="WCD365" s="216"/>
      <c r="WCE365" s="221"/>
      <c r="WCF365" s="216"/>
      <c r="WCG365" s="221"/>
      <c r="WCH365" s="216"/>
      <c r="WCI365" s="221"/>
      <c r="WCJ365" s="216"/>
      <c r="WCK365" s="221"/>
      <c r="WCL365" s="216"/>
      <c r="WCM365" s="221"/>
      <c r="WCN365" s="216"/>
      <c r="WCO365" s="221"/>
      <c r="WCP365" s="216"/>
      <c r="WCQ365" s="221"/>
      <c r="WCR365" s="216"/>
      <c r="WCS365" s="221"/>
      <c r="WCT365" s="216"/>
      <c r="WCU365" s="221"/>
      <c r="WCV365" s="216"/>
      <c r="WCW365" s="221"/>
      <c r="WCX365" s="216"/>
      <c r="WCY365" s="221"/>
      <c r="WCZ365" s="216"/>
      <c r="WDA365" s="221"/>
      <c r="WDB365" s="216"/>
      <c r="WDC365" s="221"/>
      <c r="WDD365" s="216"/>
      <c r="WDE365" s="221"/>
      <c r="WDF365" s="216"/>
      <c r="WDG365" s="221"/>
      <c r="WDH365" s="216"/>
      <c r="WDI365" s="221"/>
      <c r="WDJ365" s="216"/>
      <c r="WDK365" s="221"/>
      <c r="WDL365" s="216"/>
      <c r="WDM365" s="221"/>
      <c r="WDN365" s="216"/>
      <c r="WDO365" s="221"/>
      <c r="WDP365" s="216"/>
      <c r="WDQ365" s="221"/>
      <c r="WDR365" s="216"/>
      <c r="WDS365" s="221"/>
      <c r="WDT365" s="216"/>
      <c r="WDU365" s="221"/>
      <c r="WDV365" s="216"/>
      <c r="WDW365" s="221"/>
      <c r="WDX365" s="216"/>
      <c r="WDY365" s="221"/>
      <c r="WDZ365" s="216"/>
      <c r="WEA365" s="221"/>
      <c r="WEB365" s="216"/>
      <c r="WEC365" s="221"/>
      <c r="WED365" s="216"/>
      <c r="WEE365" s="221"/>
      <c r="WEF365" s="216"/>
      <c r="WEG365" s="221"/>
      <c r="WEH365" s="216"/>
      <c r="WEI365" s="221"/>
      <c r="WEJ365" s="216"/>
      <c r="WEK365" s="221"/>
      <c r="WEL365" s="216"/>
      <c r="WEM365" s="221"/>
      <c r="WEN365" s="216"/>
      <c r="WEO365" s="221"/>
      <c r="WEP365" s="216"/>
      <c r="WEQ365" s="221"/>
      <c r="WER365" s="216"/>
      <c r="WES365" s="221"/>
      <c r="WET365" s="216"/>
      <c r="WEU365" s="221"/>
      <c r="WEV365" s="216"/>
      <c r="WEW365" s="221"/>
      <c r="WEX365" s="216"/>
      <c r="WEY365" s="221"/>
      <c r="WEZ365" s="216"/>
      <c r="WFA365" s="221"/>
      <c r="WFB365" s="216"/>
      <c r="WFC365" s="221"/>
      <c r="WFD365" s="216"/>
      <c r="WFE365" s="221"/>
      <c r="WFF365" s="216"/>
      <c r="WFG365" s="221"/>
      <c r="WFH365" s="216"/>
      <c r="WFI365" s="221"/>
      <c r="WFJ365" s="216"/>
      <c r="WFK365" s="221"/>
      <c r="WFL365" s="216"/>
      <c r="WFM365" s="221"/>
      <c r="WFN365" s="216"/>
      <c r="WFO365" s="221"/>
      <c r="WFP365" s="216"/>
      <c r="WFQ365" s="221"/>
      <c r="WFR365" s="216"/>
      <c r="WFS365" s="221"/>
      <c r="WFT365" s="216"/>
      <c r="WFU365" s="221"/>
      <c r="WFV365" s="216"/>
      <c r="WFW365" s="221"/>
      <c r="WFX365" s="216"/>
      <c r="WFY365" s="221"/>
      <c r="WFZ365" s="216"/>
      <c r="WGA365" s="221"/>
      <c r="WGB365" s="216"/>
      <c r="WGC365" s="221"/>
      <c r="WGD365" s="216"/>
      <c r="WGE365" s="221"/>
      <c r="WGF365" s="216"/>
      <c r="WGG365" s="221"/>
      <c r="WGH365" s="216"/>
      <c r="WGI365" s="221"/>
      <c r="WGJ365" s="216"/>
      <c r="WGK365" s="221"/>
      <c r="WGL365" s="216"/>
      <c r="WGM365" s="221"/>
      <c r="WGN365" s="216"/>
      <c r="WGO365" s="221"/>
      <c r="WGP365" s="216"/>
      <c r="WGQ365" s="221"/>
      <c r="WGR365" s="216"/>
      <c r="WGS365" s="221"/>
      <c r="WGT365" s="216"/>
      <c r="WGU365" s="221"/>
      <c r="WGV365" s="216"/>
      <c r="WGW365" s="221"/>
      <c r="WGX365" s="216"/>
      <c r="WGY365" s="221"/>
      <c r="WGZ365" s="216"/>
      <c r="WHA365" s="221"/>
      <c r="WHB365" s="216"/>
      <c r="WHC365" s="221"/>
      <c r="WHD365" s="216"/>
      <c r="WHE365" s="221"/>
      <c r="WHF365" s="216"/>
      <c r="WHG365" s="221"/>
      <c r="WHH365" s="216"/>
      <c r="WHI365" s="221"/>
      <c r="WHJ365" s="216"/>
      <c r="WHK365" s="221"/>
      <c r="WHL365" s="216"/>
      <c r="WHM365" s="221"/>
      <c r="WHN365" s="216"/>
      <c r="WHO365" s="221"/>
      <c r="WHP365" s="216"/>
      <c r="WHQ365" s="221"/>
      <c r="WHR365" s="216"/>
      <c r="WHS365" s="221"/>
      <c r="WHT365" s="216"/>
      <c r="WHU365" s="221"/>
      <c r="WHV365" s="216"/>
      <c r="WHW365" s="221"/>
      <c r="WHX365" s="216"/>
      <c r="WHY365" s="221"/>
      <c r="WHZ365" s="216"/>
      <c r="WIA365" s="221"/>
      <c r="WIB365" s="216"/>
      <c r="WIC365" s="221"/>
      <c r="WID365" s="216"/>
      <c r="WIE365" s="221"/>
      <c r="WIF365" s="216"/>
      <c r="WIG365" s="221"/>
      <c r="WIH365" s="216"/>
      <c r="WII365" s="221"/>
      <c r="WIJ365" s="216"/>
      <c r="WIK365" s="221"/>
      <c r="WIL365" s="216"/>
      <c r="WIM365" s="221"/>
      <c r="WIN365" s="216"/>
      <c r="WIO365" s="221"/>
      <c r="WIP365" s="216"/>
      <c r="WIQ365" s="221"/>
      <c r="WIR365" s="216"/>
      <c r="WIS365" s="221"/>
      <c r="WIT365" s="216"/>
      <c r="WIU365" s="221"/>
      <c r="WIV365" s="216"/>
      <c r="WIW365" s="221"/>
      <c r="WIX365" s="216"/>
      <c r="WIY365" s="221"/>
      <c r="WIZ365" s="216"/>
      <c r="WJA365" s="221"/>
      <c r="WJB365" s="216"/>
      <c r="WJC365" s="221"/>
      <c r="WJD365" s="216"/>
      <c r="WJE365" s="221"/>
      <c r="WJF365" s="216"/>
      <c r="WJG365" s="221"/>
      <c r="WJH365" s="216"/>
      <c r="WJI365" s="221"/>
      <c r="WJJ365" s="216"/>
      <c r="WJK365" s="221"/>
      <c r="WJL365" s="216"/>
      <c r="WJM365" s="221"/>
      <c r="WJN365" s="216"/>
      <c r="WJO365" s="221"/>
      <c r="WJP365" s="216"/>
      <c r="WJQ365" s="221"/>
      <c r="WJR365" s="216"/>
      <c r="WJS365" s="221"/>
      <c r="WJT365" s="216"/>
      <c r="WJU365" s="221"/>
      <c r="WJV365" s="216"/>
      <c r="WJW365" s="221"/>
      <c r="WJX365" s="216"/>
      <c r="WJY365" s="221"/>
      <c r="WJZ365" s="216"/>
      <c r="WKA365" s="221"/>
      <c r="WKB365" s="216"/>
      <c r="WKC365" s="221"/>
      <c r="WKD365" s="216"/>
      <c r="WKE365" s="221"/>
      <c r="WKF365" s="216"/>
      <c r="WKG365" s="221"/>
      <c r="WKH365" s="216"/>
      <c r="WKI365" s="221"/>
      <c r="WKJ365" s="216"/>
      <c r="WKK365" s="221"/>
      <c r="WKL365" s="216"/>
      <c r="WKM365" s="221"/>
      <c r="WKN365" s="216"/>
      <c r="WKO365" s="221"/>
      <c r="WKP365" s="216"/>
      <c r="WKQ365" s="221"/>
      <c r="WKR365" s="216"/>
      <c r="WKS365" s="221"/>
      <c r="WKT365" s="216"/>
      <c r="WKU365" s="221"/>
      <c r="WKV365" s="216"/>
      <c r="WKW365" s="221"/>
      <c r="WKX365" s="216"/>
      <c r="WKY365" s="221"/>
      <c r="WKZ365" s="216"/>
      <c r="WLA365" s="221"/>
      <c r="WLB365" s="216"/>
      <c r="WLC365" s="221"/>
      <c r="WLD365" s="216"/>
      <c r="WLE365" s="221"/>
      <c r="WLF365" s="216"/>
      <c r="WLG365" s="221"/>
      <c r="WLH365" s="216"/>
      <c r="WLI365" s="221"/>
      <c r="WLJ365" s="216"/>
      <c r="WLK365" s="221"/>
      <c r="WLL365" s="216"/>
      <c r="WLM365" s="221"/>
      <c r="WLN365" s="216"/>
      <c r="WLO365" s="221"/>
      <c r="WLP365" s="216"/>
      <c r="WLQ365" s="221"/>
      <c r="WLR365" s="216"/>
      <c r="WLS365" s="221"/>
      <c r="WLT365" s="216"/>
      <c r="WLU365" s="221"/>
      <c r="WLV365" s="216"/>
      <c r="WLW365" s="221"/>
      <c r="WLX365" s="216"/>
      <c r="WLY365" s="221"/>
      <c r="WLZ365" s="216"/>
      <c r="WMA365" s="221"/>
      <c r="WMB365" s="216"/>
      <c r="WMC365" s="221"/>
      <c r="WMD365" s="216"/>
      <c r="WME365" s="221"/>
      <c r="WMF365" s="216"/>
      <c r="WMG365" s="221"/>
      <c r="WMH365" s="216"/>
      <c r="WMI365" s="221"/>
      <c r="WMJ365" s="216"/>
      <c r="WMK365" s="221"/>
      <c r="WML365" s="216"/>
      <c r="WMM365" s="221"/>
      <c r="WMN365" s="216"/>
      <c r="WMO365" s="221"/>
      <c r="WMP365" s="216"/>
      <c r="WMQ365" s="221"/>
      <c r="WMR365" s="216"/>
      <c r="WMS365" s="221"/>
      <c r="WMT365" s="216"/>
      <c r="WMU365" s="221"/>
      <c r="WMV365" s="216"/>
      <c r="WMW365" s="221"/>
      <c r="WMX365" s="216"/>
      <c r="WMY365" s="221"/>
      <c r="WMZ365" s="216"/>
      <c r="WNA365" s="221"/>
      <c r="WNB365" s="216"/>
      <c r="WNC365" s="221"/>
      <c r="WND365" s="216"/>
      <c r="WNE365" s="221"/>
      <c r="WNF365" s="216"/>
      <c r="WNG365" s="221"/>
      <c r="WNH365" s="216"/>
      <c r="WNI365" s="221"/>
      <c r="WNJ365" s="216"/>
      <c r="WNK365" s="221"/>
      <c r="WNL365" s="216"/>
      <c r="WNM365" s="221"/>
      <c r="WNN365" s="216"/>
      <c r="WNO365" s="221"/>
      <c r="WNP365" s="216"/>
      <c r="WNQ365" s="221"/>
      <c r="WNR365" s="216"/>
      <c r="WNS365" s="221"/>
      <c r="WNT365" s="216"/>
      <c r="WNU365" s="221"/>
      <c r="WNV365" s="216"/>
      <c r="WNW365" s="221"/>
      <c r="WNX365" s="216"/>
      <c r="WNY365" s="221"/>
      <c r="WNZ365" s="216"/>
      <c r="WOA365" s="221"/>
      <c r="WOB365" s="216"/>
      <c r="WOC365" s="221"/>
      <c r="WOD365" s="216"/>
      <c r="WOE365" s="221"/>
      <c r="WOF365" s="216"/>
      <c r="WOG365" s="221"/>
      <c r="WOH365" s="216"/>
      <c r="WOI365" s="221"/>
      <c r="WOJ365" s="216"/>
      <c r="WOK365" s="221"/>
      <c r="WOL365" s="216"/>
      <c r="WOM365" s="221"/>
      <c r="WON365" s="216"/>
      <c r="WOO365" s="221"/>
      <c r="WOP365" s="216"/>
      <c r="WOQ365" s="221"/>
      <c r="WOR365" s="216"/>
      <c r="WOS365" s="221"/>
      <c r="WOT365" s="216"/>
      <c r="WOU365" s="221"/>
      <c r="WOV365" s="216"/>
      <c r="WOW365" s="221"/>
      <c r="WOX365" s="216"/>
      <c r="WOY365" s="221"/>
      <c r="WOZ365" s="216"/>
      <c r="WPA365" s="221"/>
      <c r="WPB365" s="216"/>
      <c r="WPC365" s="221"/>
      <c r="WPD365" s="216"/>
      <c r="WPE365" s="221"/>
      <c r="WPF365" s="216"/>
      <c r="WPG365" s="221"/>
      <c r="WPH365" s="216"/>
      <c r="WPI365" s="221"/>
      <c r="WPJ365" s="216"/>
      <c r="WPK365" s="221"/>
      <c r="WPL365" s="216"/>
      <c r="WPM365" s="221"/>
      <c r="WPN365" s="216"/>
      <c r="WPO365" s="221"/>
      <c r="WPP365" s="216"/>
      <c r="WPQ365" s="221"/>
      <c r="WPR365" s="216"/>
      <c r="WPS365" s="221"/>
      <c r="WPT365" s="216"/>
      <c r="WPU365" s="221"/>
      <c r="WPV365" s="216"/>
      <c r="WPW365" s="221"/>
      <c r="WPX365" s="216"/>
      <c r="WPY365" s="221"/>
      <c r="WPZ365" s="216"/>
      <c r="WQA365" s="221"/>
      <c r="WQB365" s="216"/>
      <c r="WQC365" s="221"/>
      <c r="WQD365" s="216"/>
      <c r="WQE365" s="221"/>
      <c r="WQF365" s="216"/>
      <c r="WQG365" s="221"/>
      <c r="WQH365" s="216"/>
      <c r="WQI365" s="221"/>
      <c r="WQJ365" s="216"/>
      <c r="WQK365" s="221"/>
      <c r="WQL365" s="216"/>
      <c r="WQM365" s="221"/>
      <c r="WQN365" s="216"/>
      <c r="WQO365" s="221"/>
      <c r="WQP365" s="216"/>
      <c r="WQQ365" s="221"/>
      <c r="WQR365" s="216"/>
      <c r="WQS365" s="221"/>
      <c r="WQT365" s="216"/>
      <c r="WQU365" s="221"/>
      <c r="WQV365" s="216"/>
      <c r="WQW365" s="221"/>
      <c r="WQX365" s="216"/>
      <c r="WQY365" s="221"/>
      <c r="WQZ365" s="216"/>
      <c r="WRA365" s="221"/>
      <c r="WRB365" s="216"/>
      <c r="WRC365" s="221"/>
      <c r="WRD365" s="216"/>
      <c r="WRE365" s="221"/>
      <c r="WRF365" s="216"/>
      <c r="WRG365" s="221"/>
      <c r="WRH365" s="216"/>
      <c r="WRI365" s="221"/>
      <c r="WRJ365" s="216"/>
      <c r="WRK365" s="221"/>
      <c r="WRL365" s="216"/>
      <c r="WRM365" s="221"/>
      <c r="WRN365" s="216"/>
      <c r="WRO365" s="221"/>
      <c r="WRP365" s="216"/>
      <c r="WRQ365" s="221"/>
      <c r="WRR365" s="216"/>
      <c r="WRS365" s="221"/>
      <c r="WRT365" s="216"/>
      <c r="WRU365" s="221"/>
      <c r="WRV365" s="216"/>
      <c r="WRW365" s="221"/>
      <c r="WRX365" s="216"/>
      <c r="WRY365" s="221"/>
      <c r="WRZ365" s="216"/>
      <c r="WSA365" s="221"/>
      <c r="WSB365" s="216"/>
      <c r="WSC365" s="221"/>
      <c r="WSD365" s="216"/>
      <c r="WSE365" s="221"/>
      <c r="WSF365" s="216"/>
      <c r="WSG365" s="221"/>
      <c r="WSH365" s="216"/>
      <c r="WSI365" s="221"/>
      <c r="WSJ365" s="216"/>
      <c r="WSK365" s="221"/>
      <c r="WSL365" s="216"/>
      <c r="WSM365" s="221"/>
      <c r="WSN365" s="216"/>
      <c r="WSO365" s="221"/>
      <c r="WSP365" s="216"/>
      <c r="WSQ365" s="221"/>
      <c r="WSR365" s="216"/>
      <c r="WSS365" s="221"/>
      <c r="WST365" s="216"/>
      <c r="WSU365" s="221"/>
      <c r="WSV365" s="216"/>
      <c r="WSW365" s="221"/>
      <c r="WSX365" s="216"/>
      <c r="WSY365" s="221"/>
      <c r="WSZ365" s="216"/>
      <c r="WTA365" s="221"/>
      <c r="WTB365" s="216"/>
      <c r="WTC365" s="221"/>
      <c r="WTD365" s="216"/>
      <c r="WTE365" s="221"/>
      <c r="WTF365" s="216"/>
      <c r="WTG365" s="221"/>
      <c r="WTH365" s="216"/>
      <c r="WTI365" s="221"/>
      <c r="WTJ365" s="216"/>
      <c r="WTK365" s="221"/>
      <c r="WTL365" s="216"/>
      <c r="WTM365" s="221"/>
      <c r="WTN365" s="216"/>
      <c r="WTO365" s="221"/>
      <c r="WTP365" s="216"/>
      <c r="WTQ365" s="221"/>
      <c r="WTR365" s="216"/>
      <c r="WTS365" s="221"/>
      <c r="WTT365" s="216"/>
      <c r="WTU365" s="221"/>
      <c r="WTV365" s="216"/>
      <c r="WTW365" s="221"/>
      <c r="WTX365" s="216"/>
      <c r="WTY365" s="221"/>
      <c r="WTZ365" s="216"/>
      <c r="WUA365" s="221"/>
      <c r="WUB365" s="216"/>
      <c r="WUC365" s="221"/>
      <c r="WUD365" s="216"/>
      <c r="WUE365" s="221"/>
      <c r="WUF365" s="216"/>
      <c r="WUG365" s="221"/>
      <c r="WUH365" s="216"/>
      <c r="WUI365" s="221"/>
      <c r="WUJ365" s="216"/>
      <c r="WUK365" s="221"/>
      <c r="WUL365" s="216"/>
      <c r="WUM365" s="221"/>
      <c r="WUN365" s="216"/>
      <c r="WUO365" s="221"/>
      <c r="WUP365" s="216"/>
      <c r="WUQ365" s="221"/>
      <c r="WUR365" s="216"/>
      <c r="WUS365" s="221"/>
      <c r="WUT365" s="216"/>
      <c r="WUU365" s="221"/>
      <c r="WUV365" s="216"/>
      <c r="WUW365" s="221"/>
      <c r="WUX365" s="216"/>
      <c r="WUY365" s="221"/>
      <c r="WUZ365" s="216"/>
      <c r="WVA365" s="221"/>
      <c r="WVB365" s="216"/>
      <c r="WVC365" s="221"/>
      <c r="WVD365" s="216"/>
      <c r="WVE365" s="221"/>
      <c r="WVF365" s="216"/>
      <c r="WVG365" s="221"/>
      <c r="WVH365" s="216"/>
      <c r="WVI365" s="221"/>
      <c r="WVJ365" s="216"/>
      <c r="WVK365" s="221"/>
      <c r="WVL365" s="216"/>
      <c r="WVM365" s="221"/>
      <c r="WVN365" s="216"/>
      <c r="WVO365" s="221"/>
      <c r="WVP365" s="216"/>
      <c r="WVQ365" s="221"/>
      <c r="WVR365" s="216"/>
      <c r="WVS365" s="221"/>
      <c r="WVT365" s="216"/>
      <c r="WVU365" s="221"/>
      <c r="WVV365" s="216"/>
      <c r="WVW365" s="221"/>
      <c r="WVX365" s="216"/>
      <c r="WVY365" s="221"/>
      <c r="WVZ365" s="216"/>
      <c r="WWA365" s="221"/>
      <c r="WWB365" s="216"/>
      <c r="WWC365" s="221"/>
      <c r="WWD365" s="216"/>
      <c r="WWE365" s="221"/>
      <c r="WWF365" s="216"/>
      <c r="WWG365" s="221"/>
      <c r="WWH365" s="216"/>
      <c r="WWI365" s="221"/>
      <c r="WWJ365" s="216"/>
      <c r="WWK365" s="221"/>
      <c r="WWL365" s="216"/>
      <c r="WWM365" s="221"/>
      <c r="WWN365" s="216"/>
      <c r="WWO365" s="221"/>
      <c r="WWP365" s="216"/>
      <c r="WWQ365" s="221"/>
      <c r="WWR365" s="216"/>
      <c r="WWS365" s="221"/>
      <c r="WWT365" s="216"/>
      <c r="WWU365" s="221"/>
      <c r="WWV365" s="216"/>
      <c r="WWW365" s="221"/>
      <c r="WWX365" s="216"/>
      <c r="WWY365" s="221"/>
      <c r="WWZ365" s="216"/>
      <c r="WXA365" s="221"/>
      <c r="WXB365" s="216"/>
      <c r="WXC365" s="221"/>
      <c r="WXD365" s="216"/>
      <c r="WXE365" s="221"/>
      <c r="WXF365" s="216"/>
      <c r="WXG365" s="221"/>
      <c r="WXH365" s="216"/>
      <c r="WXI365" s="221"/>
      <c r="WXJ365" s="216"/>
      <c r="WXK365" s="221"/>
      <c r="WXL365" s="216"/>
      <c r="WXM365" s="221"/>
      <c r="WXN365" s="216"/>
      <c r="WXO365" s="221"/>
      <c r="WXP365" s="216"/>
      <c r="WXQ365" s="221"/>
      <c r="WXR365" s="216"/>
      <c r="WXS365" s="221"/>
      <c r="WXT365" s="216"/>
      <c r="WXU365" s="221"/>
      <c r="WXV365" s="216"/>
      <c r="WXW365" s="221"/>
      <c r="WXX365" s="216"/>
      <c r="WXY365" s="221"/>
      <c r="WXZ365" s="216"/>
      <c r="WYA365" s="221"/>
      <c r="WYB365" s="216"/>
      <c r="WYC365" s="221"/>
      <c r="WYD365" s="216"/>
      <c r="WYE365" s="221"/>
      <c r="WYF365" s="216"/>
      <c r="WYG365" s="221"/>
      <c r="WYH365" s="216"/>
      <c r="WYI365" s="221"/>
      <c r="WYJ365" s="216"/>
      <c r="WYK365" s="221"/>
      <c r="WYL365" s="216"/>
      <c r="WYM365" s="221"/>
      <c r="WYN365" s="216"/>
      <c r="WYO365" s="221"/>
      <c r="WYP365" s="216"/>
      <c r="WYQ365" s="221"/>
      <c r="WYR365" s="216"/>
      <c r="WYS365" s="221"/>
      <c r="WYT365" s="216"/>
      <c r="WYU365" s="221"/>
      <c r="WYV365" s="216"/>
      <c r="WYW365" s="221"/>
      <c r="WYX365" s="216"/>
      <c r="WYY365" s="221"/>
      <c r="WYZ365" s="216"/>
      <c r="WZA365" s="221"/>
      <c r="WZB365" s="216"/>
      <c r="WZC365" s="221"/>
      <c r="WZD365" s="216"/>
      <c r="WZE365" s="221"/>
      <c r="WZF365" s="216"/>
      <c r="WZG365" s="221"/>
      <c r="WZH365" s="216"/>
      <c r="WZI365" s="221"/>
      <c r="WZJ365" s="216"/>
      <c r="WZK365" s="221"/>
      <c r="WZL365" s="216"/>
      <c r="WZM365" s="221"/>
      <c r="WZN365" s="216"/>
      <c r="WZO365" s="221"/>
      <c r="WZP365" s="216"/>
      <c r="WZQ365" s="221"/>
      <c r="WZR365" s="216"/>
      <c r="WZS365" s="221"/>
      <c r="WZT365" s="216"/>
      <c r="WZU365" s="221"/>
      <c r="WZV365" s="216"/>
      <c r="WZW365" s="221"/>
      <c r="WZX365" s="216"/>
      <c r="WZY365" s="221"/>
      <c r="WZZ365" s="216"/>
      <c r="XAA365" s="221"/>
      <c r="XAB365" s="216"/>
      <c r="XAC365" s="221"/>
      <c r="XAD365" s="216"/>
      <c r="XAE365" s="221"/>
      <c r="XAF365" s="216"/>
      <c r="XAG365" s="221"/>
      <c r="XAH365" s="216"/>
      <c r="XAI365" s="221"/>
      <c r="XAJ365" s="216"/>
      <c r="XAK365" s="221"/>
      <c r="XAL365" s="216"/>
      <c r="XAM365" s="221"/>
      <c r="XAN365" s="216"/>
      <c r="XAO365" s="221"/>
      <c r="XAP365" s="216"/>
      <c r="XAQ365" s="221"/>
      <c r="XAR365" s="216"/>
      <c r="XAS365" s="221"/>
      <c r="XAT365" s="216"/>
      <c r="XAU365" s="221"/>
      <c r="XAV365" s="216"/>
      <c r="XAW365" s="221"/>
      <c r="XAX365" s="216"/>
      <c r="XAY365" s="221"/>
      <c r="XAZ365" s="216"/>
      <c r="XBA365" s="221"/>
      <c r="XBB365" s="216"/>
      <c r="XBC365" s="221"/>
      <c r="XBD365" s="216"/>
      <c r="XBE365" s="221"/>
      <c r="XBF365" s="216"/>
      <c r="XBG365" s="221"/>
      <c r="XBH365" s="216"/>
      <c r="XBI365" s="221"/>
      <c r="XBJ365" s="216"/>
      <c r="XBK365" s="221"/>
      <c r="XBL365" s="216"/>
      <c r="XBM365" s="221"/>
      <c r="XBN365" s="216"/>
      <c r="XBO365" s="221"/>
      <c r="XBP365" s="216"/>
      <c r="XBQ365" s="221"/>
      <c r="XBR365" s="216"/>
      <c r="XBS365" s="221"/>
      <c r="XBT365" s="216"/>
      <c r="XBU365" s="221"/>
      <c r="XBV365" s="216"/>
      <c r="XBW365" s="221"/>
      <c r="XBX365" s="216"/>
      <c r="XBY365" s="221"/>
      <c r="XBZ365" s="216"/>
      <c r="XCA365" s="221"/>
      <c r="XCB365" s="216"/>
      <c r="XCC365" s="221"/>
      <c r="XCD365" s="216"/>
      <c r="XCE365" s="221"/>
      <c r="XCF365" s="216"/>
      <c r="XCG365" s="221"/>
      <c r="XCH365" s="216"/>
      <c r="XCI365" s="221"/>
      <c r="XCJ365" s="216"/>
      <c r="XCK365" s="221"/>
      <c r="XCL365" s="216"/>
      <c r="XCM365" s="221"/>
      <c r="XCN365" s="216"/>
      <c r="XCO365" s="221"/>
      <c r="XCP365" s="216"/>
      <c r="XCQ365" s="221"/>
      <c r="XCR365" s="216"/>
      <c r="XCS365" s="221"/>
      <c r="XCT365" s="216"/>
      <c r="XCU365" s="221"/>
      <c r="XCV365" s="216"/>
      <c r="XCW365" s="221"/>
      <c r="XCX365" s="216"/>
      <c r="XCY365" s="221"/>
      <c r="XCZ365" s="216"/>
      <c r="XDA365" s="221"/>
      <c r="XDB365" s="216"/>
      <c r="XDC365" s="221"/>
      <c r="XDD365" s="216"/>
      <c r="XDE365" s="221"/>
      <c r="XDF365" s="216"/>
      <c r="XDG365" s="221"/>
      <c r="XDH365" s="216"/>
      <c r="XDI365" s="221"/>
      <c r="XDJ365" s="216"/>
      <c r="XDK365" s="221"/>
      <c r="XDL365" s="216"/>
      <c r="XDM365" s="221"/>
      <c r="XDN365" s="216"/>
      <c r="XDO365" s="221"/>
      <c r="XDP365" s="216"/>
      <c r="XDQ365" s="221"/>
      <c r="XDR365" s="216"/>
      <c r="XDS365" s="221"/>
      <c r="XDT365" s="216"/>
      <c r="XDU365" s="221"/>
      <c r="XDV365" s="216"/>
      <c r="XDW365" s="221"/>
      <c r="XDX365" s="216"/>
      <c r="XDY365" s="221"/>
      <c r="XDZ365" s="216"/>
      <c r="XEA365" s="221"/>
      <c r="XEB365" s="216"/>
      <c r="XEC365" s="221"/>
      <c r="XED365" s="216"/>
      <c r="XEE365" s="221"/>
      <c r="XEF365" s="216"/>
      <c r="XEG365" s="221"/>
      <c r="XEH365" s="216"/>
      <c r="XEI365" s="221"/>
      <c r="XEJ365" s="216"/>
      <c r="XEK365" s="221"/>
      <c r="XEL365" s="216"/>
      <c r="XEM365" s="221"/>
      <c r="XEN365" s="216"/>
      <c r="XEO365" s="221"/>
      <c r="XEP365" s="216"/>
      <c r="XEQ365" s="221"/>
      <c r="XER365" s="216"/>
      <c r="XES365" s="221"/>
      <c r="XET365" s="216"/>
      <c r="XEU365" s="221"/>
      <c r="XEV365" s="216"/>
      <c r="XEW365" s="221"/>
      <c r="XEX365" s="216"/>
      <c r="XEY365" s="221"/>
      <c r="XEZ365" s="216"/>
      <c r="XFA365" s="221"/>
      <c r="XFB365" s="216"/>
      <c r="XFC365" s="221"/>
      <c r="XFD365" s="216"/>
    </row>
    <row r="366" spans="1:16384" ht="15.75">
      <c r="A366" s="153"/>
      <c r="B366" s="142" t="s">
        <v>395</v>
      </c>
      <c r="F366" s="110">
        <f t="shared" si="18"/>
        <v>446187</v>
      </c>
      <c r="G366" s="110">
        <v>0</v>
      </c>
      <c r="H366" s="110">
        <v>446186593</v>
      </c>
      <c r="M366" s="216"/>
    </row>
    <row r="367" spans="1:16384" ht="15.75">
      <c r="A367" s="154"/>
      <c r="B367" s="142"/>
      <c r="F367" s="110">
        <f t="shared" si="18"/>
        <v>0</v>
      </c>
      <c r="G367" s="110">
        <v>0</v>
      </c>
      <c r="M367" s="216"/>
    </row>
    <row r="368" spans="1:16384" ht="15.75">
      <c r="A368" s="149"/>
      <c r="B368" s="142" t="s">
        <v>396</v>
      </c>
      <c r="F368" s="110">
        <f t="shared" si="18"/>
        <v>0</v>
      </c>
      <c r="G368" s="110">
        <v>0</v>
      </c>
      <c r="L368" s="216"/>
      <c r="M368" s="216"/>
      <c r="N368" s="216"/>
      <c r="O368" s="221"/>
      <c r="P368" s="216"/>
    </row>
    <row r="369" spans="1:13" ht="15.75">
      <c r="A369" s="151">
        <v>340200</v>
      </c>
      <c r="B369" s="142" t="s">
        <v>380</v>
      </c>
      <c r="F369" s="110">
        <f t="shared" si="18"/>
        <v>593</v>
      </c>
      <c r="G369" s="110">
        <v>0</v>
      </c>
      <c r="H369" s="110">
        <v>593247</v>
      </c>
      <c r="M369" s="216"/>
    </row>
    <row r="370" spans="1:13" ht="15.75">
      <c r="A370" s="151">
        <v>341000</v>
      </c>
      <c r="B370" s="142" t="s">
        <v>382</v>
      </c>
      <c r="F370" s="110">
        <f t="shared" si="18"/>
        <v>11274</v>
      </c>
      <c r="G370" s="110">
        <v>0</v>
      </c>
      <c r="H370" s="110">
        <v>11274011</v>
      </c>
      <c r="M370" s="216"/>
    </row>
    <row r="371" spans="1:13" ht="15.75">
      <c r="A371" s="151">
        <v>342000</v>
      </c>
      <c r="B371" s="142" t="s">
        <v>397</v>
      </c>
      <c r="F371" s="110">
        <f t="shared" si="18"/>
        <v>13959</v>
      </c>
      <c r="G371" s="110">
        <v>0</v>
      </c>
      <c r="H371" s="110">
        <v>13959464</v>
      </c>
      <c r="M371" s="216"/>
    </row>
    <row r="372" spans="1:13" ht="15.75">
      <c r="A372" s="151">
        <v>343000</v>
      </c>
      <c r="B372" s="142" t="s">
        <v>398</v>
      </c>
      <c r="F372" s="110">
        <f t="shared" ref="F372:F373" si="19">ROUND(H372/1000,0)</f>
        <v>15407</v>
      </c>
      <c r="G372" s="110">
        <v>0</v>
      </c>
      <c r="H372" s="110">
        <v>15406732</v>
      </c>
      <c r="M372" s="216"/>
    </row>
    <row r="373" spans="1:13" ht="15.75">
      <c r="A373" s="151">
        <v>344000</v>
      </c>
      <c r="B373" s="142" t="s">
        <v>383</v>
      </c>
      <c r="F373" s="110">
        <f t="shared" si="19"/>
        <v>145521</v>
      </c>
      <c r="G373" s="110">
        <v>0</v>
      </c>
      <c r="H373" s="110">
        <v>145521164</v>
      </c>
      <c r="M373" s="216"/>
    </row>
    <row r="374" spans="1:13" ht="15.75">
      <c r="A374" s="151">
        <v>344010</v>
      </c>
      <c r="B374" s="142" t="s">
        <v>554</v>
      </c>
      <c r="F374" s="110">
        <f t="shared" ref="F374:F392" si="20">ROUND(H374/1000,0)</f>
        <v>113</v>
      </c>
      <c r="G374" s="110">
        <v>0</v>
      </c>
      <c r="H374" s="110">
        <v>112828</v>
      </c>
      <c r="M374" s="216"/>
    </row>
    <row r="375" spans="1:13" ht="15.75">
      <c r="A375" s="151">
        <v>345000</v>
      </c>
      <c r="B375" s="142" t="s">
        <v>385</v>
      </c>
      <c r="F375" s="110">
        <f t="shared" si="20"/>
        <v>14668</v>
      </c>
      <c r="G375" s="110">
        <v>0</v>
      </c>
      <c r="H375" s="110">
        <v>14667880</v>
      </c>
      <c r="M375" s="216"/>
    </row>
    <row r="376" spans="1:13" ht="15.75">
      <c r="A376" s="151">
        <v>345010</v>
      </c>
      <c r="B376" s="142" t="s">
        <v>555</v>
      </c>
      <c r="F376" s="110">
        <f t="shared" si="20"/>
        <v>22</v>
      </c>
      <c r="G376" s="110">
        <v>0</v>
      </c>
      <c r="H376" s="110">
        <v>21765</v>
      </c>
      <c r="M376" s="216"/>
    </row>
    <row r="377" spans="1:13" ht="15.75">
      <c r="A377" s="151">
        <v>346000</v>
      </c>
      <c r="B377" s="142" t="s">
        <v>386</v>
      </c>
      <c r="F377" s="110">
        <f t="shared" si="20"/>
        <v>1088</v>
      </c>
      <c r="G377" s="110">
        <v>0</v>
      </c>
      <c r="H377" s="110">
        <v>1088046</v>
      </c>
      <c r="M377" s="216"/>
    </row>
    <row r="378" spans="1:13" ht="15.75">
      <c r="A378" s="153"/>
      <c r="B378" s="142" t="s">
        <v>399</v>
      </c>
      <c r="F378" s="110">
        <f t="shared" si="20"/>
        <v>202645</v>
      </c>
      <c r="G378" s="110">
        <v>0</v>
      </c>
      <c r="H378" s="110">
        <v>202645137</v>
      </c>
      <c r="M378" s="216"/>
    </row>
    <row r="379" spans="1:13" ht="15.75">
      <c r="A379" s="151"/>
      <c r="B379" s="142" t="s">
        <v>400</v>
      </c>
      <c r="F379" s="110">
        <f t="shared" si="20"/>
        <v>937387</v>
      </c>
      <c r="G379" s="110">
        <v>0</v>
      </c>
      <c r="H379" s="462">
        <v>937387435</v>
      </c>
      <c r="M379" s="216"/>
    </row>
    <row r="380" spans="1:13" ht="15.75">
      <c r="A380" s="151"/>
      <c r="B380" s="142"/>
      <c r="F380" s="110">
        <f t="shared" si="20"/>
        <v>0</v>
      </c>
      <c r="G380" s="110">
        <v>0</v>
      </c>
      <c r="M380" s="216"/>
    </row>
    <row r="381" spans="1:13" ht="15.75">
      <c r="A381" s="155"/>
      <c r="B381" s="142" t="s">
        <v>401</v>
      </c>
      <c r="F381" s="110">
        <f t="shared" si="20"/>
        <v>0</v>
      </c>
      <c r="G381" s="110">
        <v>0</v>
      </c>
      <c r="M381" s="216"/>
    </row>
    <row r="382" spans="1:13" ht="15.75">
      <c r="A382" s="151" t="s">
        <v>402</v>
      </c>
      <c r="B382" s="142" t="s">
        <v>380</v>
      </c>
      <c r="F382" s="110">
        <f t="shared" si="20"/>
        <v>19842</v>
      </c>
      <c r="G382" s="110">
        <v>0</v>
      </c>
      <c r="H382" s="110">
        <v>19841976</v>
      </c>
      <c r="M382" s="216"/>
    </row>
    <row r="383" spans="1:13" ht="15.75">
      <c r="A383" s="221" t="s">
        <v>574</v>
      </c>
      <c r="B383" s="216" t="s">
        <v>575</v>
      </c>
      <c r="C383" s="221"/>
      <c r="D383" s="216"/>
      <c r="E383" s="221"/>
      <c r="F383" s="110">
        <f t="shared" si="20"/>
        <v>0</v>
      </c>
      <c r="G383" s="110">
        <v>0</v>
      </c>
      <c r="H383" s="110">
        <v>0</v>
      </c>
      <c r="M383" s="216"/>
    </row>
    <row r="384" spans="1:13" ht="15.75">
      <c r="A384" s="151" t="s">
        <v>403</v>
      </c>
      <c r="B384" s="142" t="s">
        <v>382</v>
      </c>
      <c r="F384" s="110">
        <f t="shared" si="20"/>
        <v>17742</v>
      </c>
      <c r="G384" s="110">
        <v>0</v>
      </c>
      <c r="H384" s="110">
        <v>17741552</v>
      </c>
      <c r="M384" s="219"/>
    </row>
    <row r="385" spans="1:13" ht="15.75">
      <c r="A385" s="151">
        <v>353000</v>
      </c>
      <c r="B385" s="142" t="s">
        <v>282</v>
      </c>
      <c r="F385" s="110">
        <f t="shared" si="20"/>
        <v>191131</v>
      </c>
      <c r="G385" s="110">
        <v>0</v>
      </c>
      <c r="H385" s="110">
        <v>191130557</v>
      </c>
      <c r="M385" s="219"/>
    </row>
    <row r="386" spans="1:13" ht="15.75">
      <c r="A386" s="151">
        <v>354000</v>
      </c>
      <c r="B386" s="142" t="s">
        <v>404</v>
      </c>
      <c r="F386" s="110">
        <f t="shared" si="20"/>
        <v>11244</v>
      </c>
      <c r="G386" s="110">
        <v>0</v>
      </c>
      <c r="H386" s="110">
        <v>11243959</v>
      </c>
      <c r="M386" s="216"/>
    </row>
    <row r="387" spans="1:13" ht="15.75">
      <c r="A387" s="151">
        <v>355000</v>
      </c>
      <c r="B387" s="142" t="s">
        <v>405</v>
      </c>
      <c r="F387" s="110">
        <f t="shared" si="20"/>
        <v>189163</v>
      </c>
      <c r="G387" s="110">
        <v>0</v>
      </c>
      <c r="H387" s="110">
        <v>189162778</v>
      </c>
      <c r="M387" s="220"/>
    </row>
    <row r="388" spans="1:13" ht="15.75">
      <c r="A388" s="151">
        <v>356000</v>
      </c>
      <c r="B388" s="142" t="s">
        <v>406</v>
      </c>
      <c r="F388" s="110">
        <f t="shared" si="20"/>
        <v>106368</v>
      </c>
      <c r="G388" s="110">
        <v>0</v>
      </c>
      <c r="H388" s="110">
        <v>106367742</v>
      </c>
      <c r="M388" s="216"/>
    </row>
    <row r="389" spans="1:13" ht="15.75">
      <c r="A389" s="151">
        <v>357000</v>
      </c>
      <c r="B389" s="142" t="s">
        <v>407</v>
      </c>
      <c r="F389" s="110">
        <f t="shared" si="20"/>
        <v>2153</v>
      </c>
      <c r="G389" s="110">
        <v>0</v>
      </c>
      <c r="H389" s="110">
        <v>2153364</v>
      </c>
      <c r="M389" s="216"/>
    </row>
    <row r="390" spans="1:13" ht="15.75">
      <c r="A390" s="151">
        <v>358000</v>
      </c>
      <c r="B390" s="142" t="s">
        <v>408</v>
      </c>
      <c r="F390" s="110">
        <f t="shared" si="20"/>
        <v>1727</v>
      </c>
      <c r="G390" s="110">
        <v>0</v>
      </c>
      <c r="H390" s="110">
        <v>1726862</v>
      </c>
      <c r="M390" s="216"/>
    </row>
    <row r="391" spans="1:13" ht="15.75">
      <c r="A391" s="151">
        <v>359000</v>
      </c>
      <c r="B391" s="142" t="s">
        <v>409</v>
      </c>
      <c r="F391" s="110">
        <f t="shared" si="20"/>
        <v>1385</v>
      </c>
      <c r="G391" s="110">
        <v>0</v>
      </c>
      <c r="H391" s="110">
        <v>1385005</v>
      </c>
      <c r="M391" s="216"/>
    </row>
    <row r="392" spans="1:13" ht="15.75">
      <c r="A392" s="153"/>
      <c r="B392" s="142" t="s">
        <v>410</v>
      </c>
      <c r="F392" s="110">
        <f t="shared" si="20"/>
        <v>540754</v>
      </c>
      <c r="G392" s="110">
        <v>0</v>
      </c>
      <c r="H392" s="110">
        <v>540753795</v>
      </c>
      <c r="M392" s="216"/>
    </row>
    <row r="393" spans="1:13" ht="15.75">
      <c r="A393" s="154"/>
      <c r="B393" s="142"/>
      <c r="G393" s="110">
        <v>0</v>
      </c>
      <c r="M393" s="216"/>
    </row>
    <row r="394" spans="1:13" ht="15.75">
      <c r="A394" s="154"/>
      <c r="B394" s="142" t="s">
        <v>411</v>
      </c>
      <c r="F394" s="110">
        <f>ROUND(H394/1000,0)</f>
        <v>0</v>
      </c>
      <c r="M394" s="216"/>
    </row>
    <row r="395" spans="1:13" ht="15.75">
      <c r="A395" s="151">
        <v>360200</v>
      </c>
      <c r="B395" s="142" t="s">
        <v>380</v>
      </c>
      <c r="F395" s="110">
        <f>ROUND(H395/1000,0)</f>
        <v>6586</v>
      </c>
      <c r="G395" s="110">
        <v>0</v>
      </c>
      <c r="H395" s="110">
        <v>6585508</v>
      </c>
      <c r="M395" s="216"/>
    </row>
    <row r="396" spans="1:13" ht="15.75">
      <c r="A396" s="150">
        <v>360400</v>
      </c>
      <c r="B396" s="145" t="s">
        <v>412</v>
      </c>
      <c r="F396" s="110">
        <f>ROUND(H396/1000,0)</f>
        <v>1268</v>
      </c>
      <c r="G396" s="110">
        <v>0</v>
      </c>
      <c r="H396" s="110">
        <v>1268076</v>
      </c>
      <c r="M396" s="219"/>
    </row>
    <row r="397" spans="1:13" ht="15.75">
      <c r="A397" s="314">
        <v>360500</v>
      </c>
      <c r="B397" s="219" t="s">
        <v>595</v>
      </c>
      <c r="F397" s="110">
        <f>ROUND(H397/1000,0)</f>
        <v>0</v>
      </c>
      <c r="H397" s="110">
        <v>0</v>
      </c>
      <c r="M397" s="216"/>
    </row>
    <row r="398" spans="1:13" ht="15.75">
      <c r="A398" s="151">
        <v>361000</v>
      </c>
      <c r="B398" s="142" t="s">
        <v>382</v>
      </c>
      <c r="F398" s="110">
        <f>ROUND(H398/1000,0)</f>
        <v>27465</v>
      </c>
      <c r="G398" s="110">
        <v>0</v>
      </c>
      <c r="H398" s="110">
        <v>27465082</v>
      </c>
      <c r="M398" s="216"/>
    </row>
    <row r="399" spans="1:13" ht="15.75">
      <c r="A399" s="151">
        <v>362000</v>
      </c>
      <c r="B399" s="141" t="s">
        <v>282</v>
      </c>
      <c r="F399" s="110">
        <f t="shared" ref="F399" si="21">ROUND(H399/1000,0)</f>
        <v>102420</v>
      </c>
      <c r="G399" s="110">
        <v>0</v>
      </c>
      <c r="H399" s="110">
        <v>102420016</v>
      </c>
      <c r="M399" s="216"/>
    </row>
    <row r="400" spans="1:13" ht="15.75">
      <c r="A400" s="221">
        <v>363000</v>
      </c>
      <c r="B400" s="216" t="s">
        <v>570</v>
      </c>
      <c r="F400" s="110">
        <f t="shared" ref="F400:F405" si="22">ROUND(H400/1000,0)</f>
        <v>2467</v>
      </c>
      <c r="G400" s="110">
        <v>0</v>
      </c>
      <c r="H400" s="110">
        <v>2466982</v>
      </c>
      <c r="M400" s="216"/>
    </row>
    <row r="401" spans="1:13" ht="15.75">
      <c r="A401" s="151">
        <v>364000</v>
      </c>
      <c r="B401" s="142" t="s">
        <v>413</v>
      </c>
      <c r="F401" s="110">
        <f t="shared" si="22"/>
        <v>292842</v>
      </c>
      <c r="G401" s="110">
        <v>0</v>
      </c>
      <c r="H401" s="110">
        <v>292841528</v>
      </c>
      <c r="M401" s="216"/>
    </row>
    <row r="402" spans="1:13" ht="15.75">
      <c r="A402" s="151">
        <v>365000</v>
      </c>
      <c r="B402" s="142" t="s">
        <v>406</v>
      </c>
      <c r="F402" s="110">
        <f t="shared" si="22"/>
        <v>184949</v>
      </c>
      <c r="G402" s="110">
        <v>0</v>
      </c>
      <c r="H402" s="110">
        <v>184949369</v>
      </c>
      <c r="M402" s="216"/>
    </row>
    <row r="403" spans="1:13" ht="15.75">
      <c r="A403" s="151">
        <v>366000</v>
      </c>
      <c r="B403" s="142" t="s">
        <v>407</v>
      </c>
      <c r="F403" s="110">
        <f t="shared" si="22"/>
        <v>83020</v>
      </c>
      <c r="G403" s="110">
        <v>0</v>
      </c>
      <c r="H403" s="110">
        <v>83020355</v>
      </c>
      <c r="M403" s="216"/>
    </row>
    <row r="404" spans="1:13" ht="15.75">
      <c r="A404" s="151">
        <v>367000</v>
      </c>
      <c r="B404" s="142" t="s">
        <v>408</v>
      </c>
      <c r="F404" s="110">
        <f t="shared" si="22"/>
        <v>149477</v>
      </c>
      <c r="G404" s="110">
        <v>0</v>
      </c>
      <c r="H404" s="110">
        <v>149477481</v>
      </c>
      <c r="M404" s="216"/>
    </row>
    <row r="405" spans="1:13" ht="15.75">
      <c r="A405" s="151">
        <v>368000</v>
      </c>
      <c r="B405" s="142" t="s">
        <v>318</v>
      </c>
      <c r="F405" s="110">
        <f t="shared" si="22"/>
        <v>198620</v>
      </c>
      <c r="G405" s="110">
        <v>0</v>
      </c>
      <c r="H405" s="110">
        <v>198620290</v>
      </c>
      <c r="M405" s="216"/>
    </row>
    <row r="406" spans="1:13" ht="15.75">
      <c r="A406" s="151" t="s">
        <v>414</v>
      </c>
      <c r="B406" s="142" t="s">
        <v>415</v>
      </c>
      <c r="F406" s="110">
        <f t="shared" ref="F406" si="23">ROUND(H406/1000,0)</f>
        <v>121581</v>
      </c>
      <c r="G406" s="110">
        <v>0</v>
      </c>
      <c r="H406" s="110">
        <v>121581345</v>
      </c>
      <c r="M406" s="216"/>
    </row>
    <row r="407" spans="1:13" ht="15.75">
      <c r="A407" s="314" t="s">
        <v>596</v>
      </c>
      <c r="B407" s="219" t="s">
        <v>597</v>
      </c>
      <c r="F407" s="110">
        <f>ROUND(H407/1000,0)</f>
        <v>2242</v>
      </c>
      <c r="G407" s="110">
        <v>0</v>
      </c>
      <c r="H407" s="110">
        <v>2242260</v>
      </c>
      <c r="M407" s="216"/>
    </row>
    <row r="408" spans="1:13" ht="15.75">
      <c r="A408" s="150">
        <v>370000</v>
      </c>
      <c r="B408" s="145" t="s">
        <v>320</v>
      </c>
      <c r="F408" s="110">
        <f>ROUND(H408/1000,0)</f>
        <v>54949</v>
      </c>
      <c r="G408" s="110">
        <v>0</v>
      </c>
      <c r="H408" s="110">
        <v>54948816</v>
      </c>
      <c r="M408" s="216"/>
    </row>
    <row r="409" spans="1:13" ht="15.75">
      <c r="A409" s="151" t="s">
        <v>416</v>
      </c>
      <c r="B409" s="142" t="s">
        <v>417</v>
      </c>
      <c r="F409" s="110">
        <f>ROUND(H409/1000,0)</f>
        <v>43670</v>
      </c>
      <c r="G409" s="110">
        <v>0</v>
      </c>
      <c r="H409" s="110">
        <v>43669956</v>
      </c>
      <c r="M409" s="216"/>
    </row>
    <row r="410" spans="1:13" ht="15.75">
      <c r="A410" s="153"/>
      <c r="B410" s="142" t="s">
        <v>418</v>
      </c>
      <c r="F410" s="110">
        <f>ROUND(H410/1000,0)</f>
        <v>1271557</v>
      </c>
      <c r="G410" s="110">
        <v>0</v>
      </c>
      <c r="H410" s="110">
        <v>1271557064</v>
      </c>
      <c r="M410" s="216"/>
    </row>
    <row r="411" spans="1:13" ht="15.75">
      <c r="A411" s="154"/>
      <c r="B411" s="142"/>
      <c r="M411" s="216"/>
    </row>
    <row r="412" spans="1:13" ht="15.75">
      <c r="A412" s="154"/>
      <c r="B412" s="142" t="s">
        <v>419</v>
      </c>
      <c r="F412" s="110">
        <f t="shared" ref="F412:F418" si="24">ROUND(H412/1000,0)</f>
        <v>0</v>
      </c>
      <c r="G412" s="110">
        <v>0</v>
      </c>
      <c r="M412" s="216"/>
    </row>
    <row r="413" spans="1:13" ht="15.75">
      <c r="A413" s="151" t="s">
        <v>420</v>
      </c>
      <c r="B413" s="142" t="s">
        <v>380</v>
      </c>
      <c r="F413" s="110">
        <f t="shared" si="24"/>
        <v>6849</v>
      </c>
      <c r="G413" s="110">
        <v>0</v>
      </c>
      <c r="H413" s="110">
        <v>6849442</v>
      </c>
      <c r="M413" s="216"/>
    </row>
    <row r="414" spans="1:13" ht="15.75">
      <c r="A414" s="151" t="s">
        <v>421</v>
      </c>
      <c r="B414" s="142" t="s">
        <v>382</v>
      </c>
      <c r="F414" s="110">
        <f t="shared" si="24"/>
        <v>80437</v>
      </c>
      <c r="G414" s="110">
        <v>0</v>
      </c>
      <c r="H414" s="110">
        <v>80437212</v>
      </c>
      <c r="M414" s="216"/>
    </row>
    <row r="415" spans="1:13" ht="15.75">
      <c r="A415" s="151" t="s">
        <v>422</v>
      </c>
      <c r="B415" s="142" t="s">
        <v>423</v>
      </c>
      <c r="F415" s="110">
        <f t="shared" si="24"/>
        <v>46575</v>
      </c>
      <c r="G415" s="110">
        <v>0</v>
      </c>
      <c r="H415" s="110">
        <v>46574894</v>
      </c>
      <c r="M415" s="216"/>
    </row>
    <row r="416" spans="1:13" ht="15.75">
      <c r="A416" s="151" t="s">
        <v>424</v>
      </c>
      <c r="B416" s="142" t="s">
        <v>425</v>
      </c>
      <c r="F416" s="110">
        <f t="shared" si="24"/>
        <v>42857</v>
      </c>
      <c r="G416" s="110">
        <v>0</v>
      </c>
      <c r="H416" s="110">
        <v>42857403</v>
      </c>
      <c r="M416" s="216"/>
    </row>
    <row r="417" spans="1:13" ht="15.75">
      <c r="A417" s="151">
        <v>393000</v>
      </c>
      <c r="B417" s="142" t="s">
        <v>426</v>
      </c>
      <c r="F417" s="110">
        <f t="shared" si="24"/>
        <v>2822</v>
      </c>
      <c r="G417" s="110">
        <v>0</v>
      </c>
      <c r="H417" s="110">
        <v>2822493</v>
      </c>
      <c r="M417" s="216"/>
    </row>
    <row r="418" spans="1:13" ht="15.75">
      <c r="A418" s="151">
        <v>394000</v>
      </c>
      <c r="B418" s="142" t="s">
        <v>427</v>
      </c>
      <c r="F418" s="110">
        <f t="shared" si="24"/>
        <v>10700</v>
      </c>
      <c r="G418" s="110">
        <v>0</v>
      </c>
      <c r="H418" s="110">
        <v>10699528</v>
      </c>
      <c r="M418" s="216"/>
    </row>
    <row r="419" spans="1:13" ht="15.75">
      <c r="A419" s="221">
        <v>394100</v>
      </c>
      <c r="B419" s="216" t="s">
        <v>598</v>
      </c>
      <c r="F419" s="110">
        <f t="shared" ref="F419" si="25">ROUND(H419/1000,0)</f>
        <v>80</v>
      </c>
      <c r="G419" s="110">
        <v>0</v>
      </c>
      <c r="H419" s="110">
        <v>79737</v>
      </c>
      <c r="M419" s="216"/>
    </row>
    <row r="420" spans="1:13" ht="15.75">
      <c r="A420" s="151">
        <v>395000</v>
      </c>
      <c r="B420" s="142" t="s">
        <v>428</v>
      </c>
      <c r="F420" s="110">
        <f t="shared" ref="F420:F453" si="26">ROUND(H420/1000,0)</f>
        <v>2078</v>
      </c>
      <c r="G420" s="110">
        <v>0</v>
      </c>
      <c r="H420" s="110">
        <v>2078063</v>
      </c>
      <c r="M420" s="216"/>
    </row>
    <row r="421" spans="1:13" ht="15.75">
      <c r="A421" s="151" t="s">
        <v>429</v>
      </c>
      <c r="B421" s="142" t="s">
        <v>430</v>
      </c>
      <c r="F421" s="110">
        <f t="shared" si="26"/>
        <v>20496</v>
      </c>
      <c r="G421" s="110">
        <v>0</v>
      </c>
      <c r="H421" s="110">
        <v>20496009</v>
      </c>
      <c r="M421" s="216"/>
    </row>
    <row r="422" spans="1:13" ht="15.75">
      <c r="A422" s="151" t="s">
        <v>431</v>
      </c>
      <c r="B422" s="142" t="s">
        <v>432</v>
      </c>
      <c r="F422" s="110">
        <f t="shared" si="26"/>
        <v>74348</v>
      </c>
      <c r="G422" s="110">
        <v>0</v>
      </c>
      <c r="H422" s="110">
        <v>74347852</v>
      </c>
      <c r="M422" s="216"/>
    </row>
    <row r="423" spans="1:13" ht="15.75">
      <c r="A423" s="151">
        <v>398000</v>
      </c>
      <c r="B423" s="142" t="s">
        <v>433</v>
      </c>
      <c r="F423" s="110">
        <f t="shared" si="26"/>
        <v>492</v>
      </c>
      <c r="G423" s="110">
        <v>0</v>
      </c>
      <c r="H423" s="110">
        <v>491829</v>
      </c>
      <c r="M423" s="216"/>
    </row>
    <row r="424" spans="1:13" ht="15.75">
      <c r="A424" s="153"/>
      <c r="B424" s="142" t="s">
        <v>434</v>
      </c>
      <c r="F424" s="110">
        <f t="shared" si="26"/>
        <v>287734</v>
      </c>
      <c r="G424" s="110">
        <v>0</v>
      </c>
      <c r="H424" s="110">
        <v>287734462</v>
      </c>
      <c r="M424" s="216"/>
    </row>
    <row r="425" spans="1:13" ht="15.75">
      <c r="A425" s="154"/>
      <c r="B425" s="142"/>
      <c r="F425" s="110">
        <f t="shared" si="26"/>
        <v>0</v>
      </c>
      <c r="G425" s="110">
        <v>0</v>
      </c>
      <c r="M425" s="216"/>
    </row>
    <row r="426" spans="1:13" ht="15.75">
      <c r="A426" s="154"/>
      <c r="B426" s="142" t="s">
        <v>435</v>
      </c>
      <c r="F426" s="110">
        <f t="shared" si="26"/>
        <v>3253811</v>
      </c>
      <c r="G426" s="110">
        <v>0</v>
      </c>
      <c r="H426" s="110">
        <v>3253811191</v>
      </c>
      <c r="M426" s="216"/>
    </row>
    <row r="427" spans="1:13" ht="15.75">
      <c r="A427" s="154"/>
      <c r="B427" s="142"/>
      <c r="F427" s="110">
        <f t="shared" si="26"/>
        <v>0</v>
      </c>
      <c r="G427" s="110">
        <v>0</v>
      </c>
      <c r="M427" s="216"/>
    </row>
    <row r="428" spans="1:13" ht="15.75">
      <c r="A428" s="154"/>
      <c r="B428" s="142"/>
      <c r="F428" s="110">
        <f t="shared" si="26"/>
        <v>0</v>
      </c>
      <c r="G428" s="110">
        <v>0</v>
      </c>
      <c r="M428" s="216"/>
    </row>
    <row r="429" spans="1:13" ht="15.75">
      <c r="A429" s="154"/>
      <c r="B429" s="142" t="s">
        <v>47</v>
      </c>
      <c r="F429" s="110">
        <f t="shared" si="26"/>
        <v>0</v>
      </c>
      <c r="G429" s="110">
        <v>0</v>
      </c>
      <c r="M429" s="216"/>
    </row>
    <row r="430" spans="1:13" ht="15.75">
      <c r="A430" s="154"/>
      <c r="B430" s="142" t="s">
        <v>436</v>
      </c>
      <c r="F430" s="110">
        <f t="shared" si="26"/>
        <v>-209291</v>
      </c>
      <c r="G430" s="110">
        <v>0</v>
      </c>
      <c r="H430" s="110">
        <v>-209291444</v>
      </c>
      <c r="M430" s="216"/>
    </row>
    <row r="431" spans="1:13" ht="15.75">
      <c r="A431" s="151"/>
      <c r="B431" s="142" t="s">
        <v>437</v>
      </c>
      <c r="F431" s="110">
        <f t="shared" si="26"/>
        <v>-99144</v>
      </c>
      <c r="G431" s="110">
        <v>0</v>
      </c>
      <c r="H431" s="110">
        <v>-99143827</v>
      </c>
      <c r="M431" s="216"/>
    </row>
    <row r="432" spans="1:13" ht="15.75">
      <c r="A432" s="154"/>
      <c r="B432" s="142" t="s">
        <v>438</v>
      </c>
      <c r="F432" s="110">
        <f t="shared" si="26"/>
        <v>-94328</v>
      </c>
      <c r="G432" s="110">
        <v>0</v>
      </c>
      <c r="H432" s="110">
        <v>-94328451</v>
      </c>
      <c r="M432" s="216"/>
    </row>
    <row r="433" spans="1:13" ht="15.75">
      <c r="A433" s="154"/>
      <c r="B433" s="142" t="s">
        <v>439</v>
      </c>
      <c r="F433" s="110">
        <f t="shared" si="26"/>
        <v>-153938</v>
      </c>
      <c r="G433" s="110">
        <v>0</v>
      </c>
      <c r="H433" s="110">
        <v>-153938147</v>
      </c>
      <c r="M433" s="216"/>
    </row>
    <row r="434" spans="1:13" ht="15.75">
      <c r="A434" s="154"/>
      <c r="B434" s="142" t="s">
        <v>440</v>
      </c>
      <c r="F434" s="110">
        <f t="shared" si="26"/>
        <v>-366825</v>
      </c>
      <c r="G434" s="110">
        <v>0</v>
      </c>
      <c r="H434" s="110">
        <v>-366824558</v>
      </c>
      <c r="M434" s="216"/>
    </row>
    <row r="435" spans="1:13" ht="15.75">
      <c r="A435" s="154"/>
      <c r="B435" s="142" t="s">
        <v>441</v>
      </c>
      <c r="F435" s="110">
        <f t="shared" si="26"/>
        <v>-95397</v>
      </c>
      <c r="G435" s="110">
        <v>0</v>
      </c>
      <c r="H435" s="110">
        <v>-95396737</v>
      </c>
      <c r="M435" s="216"/>
    </row>
    <row r="436" spans="1:13" ht="15.75">
      <c r="A436" s="149"/>
      <c r="B436" s="142" t="s">
        <v>442</v>
      </c>
      <c r="F436" s="110">
        <f t="shared" si="26"/>
        <v>-1018923</v>
      </c>
      <c r="G436" s="110">
        <v>0</v>
      </c>
      <c r="H436" s="110">
        <v>-1018923164</v>
      </c>
      <c r="M436" s="216"/>
    </row>
    <row r="437" spans="1:13" ht="15.75">
      <c r="A437" s="149"/>
      <c r="B437" s="142"/>
      <c r="F437" s="110">
        <f t="shared" si="26"/>
        <v>0</v>
      </c>
      <c r="G437" s="110">
        <v>0</v>
      </c>
      <c r="M437" s="216"/>
    </row>
    <row r="438" spans="1:13" ht="15.75">
      <c r="A438" s="149"/>
      <c r="B438" s="142" t="s">
        <v>87</v>
      </c>
      <c r="F438" s="110">
        <f t="shared" si="26"/>
        <v>0</v>
      </c>
      <c r="G438" s="110">
        <v>0</v>
      </c>
      <c r="M438" s="223"/>
    </row>
    <row r="439" spans="1:13" ht="15.75">
      <c r="A439" s="154"/>
      <c r="B439" s="142" t="s">
        <v>443</v>
      </c>
      <c r="F439" s="110">
        <f t="shared" si="26"/>
        <v>-10185</v>
      </c>
      <c r="G439" s="110">
        <v>0</v>
      </c>
      <c r="H439" s="110">
        <v>-10184954</v>
      </c>
      <c r="M439" s="224"/>
    </row>
    <row r="440" spans="1:13" ht="15.75">
      <c r="A440" s="154"/>
      <c r="B440" s="142" t="s">
        <v>444</v>
      </c>
      <c r="F440" s="110">
        <f t="shared" si="26"/>
        <v>-256</v>
      </c>
      <c r="G440" s="110">
        <v>0</v>
      </c>
      <c r="H440" s="110">
        <v>-256401</v>
      </c>
      <c r="M440" s="223"/>
    </row>
    <row r="441" spans="1:13" ht="15.75">
      <c r="A441" s="154"/>
      <c r="B441" s="142" t="s">
        <v>445</v>
      </c>
      <c r="F441" s="110">
        <f t="shared" si="26"/>
        <v>-1969</v>
      </c>
      <c r="G441" s="110">
        <v>0</v>
      </c>
      <c r="H441" s="110">
        <v>-1968506</v>
      </c>
      <c r="M441" s="223"/>
    </row>
    <row r="442" spans="1:13" ht="15.75">
      <c r="A442" s="154"/>
      <c r="B442" s="142" t="s">
        <v>446</v>
      </c>
      <c r="F442" s="110">
        <f t="shared" si="26"/>
        <v>-60201</v>
      </c>
      <c r="G442" s="110">
        <v>0</v>
      </c>
      <c r="H442" s="110">
        <v>-60200799</v>
      </c>
      <c r="M442" s="223"/>
    </row>
    <row r="443" spans="1:13" ht="15.75">
      <c r="A443" s="154"/>
      <c r="B443" s="142" t="s">
        <v>447</v>
      </c>
      <c r="F443" s="110">
        <f t="shared" si="26"/>
        <v>-153</v>
      </c>
      <c r="G443" s="110">
        <v>0</v>
      </c>
      <c r="H443" s="110">
        <v>-153281</v>
      </c>
      <c r="M443" s="223"/>
    </row>
    <row r="444" spans="1:13" ht="15.75">
      <c r="A444" s="154"/>
      <c r="B444" s="142" t="s">
        <v>448</v>
      </c>
      <c r="F444" s="110">
        <f t="shared" si="26"/>
        <v>-72764</v>
      </c>
      <c r="G444" s="110">
        <v>0</v>
      </c>
      <c r="H444" s="110">
        <v>-72763941</v>
      </c>
      <c r="M444" s="223"/>
    </row>
    <row r="445" spans="1:13" ht="15.75">
      <c r="A445" s="154"/>
      <c r="B445" s="142"/>
      <c r="F445" s="110">
        <f t="shared" si="26"/>
        <v>0</v>
      </c>
      <c r="G445" s="110">
        <v>0</v>
      </c>
      <c r="M445" s="223"/>
    </row>
    <row r="446" spans="1:13" ht="15.75">
      <c r="A446" s="154"/>
      <c r="B446" s="142" t="s">
        <v>449</v>
      </c>
      <c r="F446" s="110">
        <f t="shared" si="26"/>
        <v>-1091687</v>
      </c>
      <c r="G446" s="110">
        <v>0</v>
      </c>
      <c r="H446" s="110">
        <v>-1091687105</v>
      </c>
      <c r="M446" s="223"/>
    </row>
    <row r="447" spans="1:13" ht="15.75">
      <c r="A447" s="154"/>
      <c r="B447" s="142"/>
      <c r="F447" s="110">
        <f t="shared" si="26"/>
        <v>0</v>
      </c>
      <c r="G447" s="110">
        <v>0</v>
      </c>
      <c r="M447" s="223"/>
    </row>
    <row r="448" spans="1:13" ht="15.75">
      <c r="A448" s="149"/>
      <c r="B448" s="142" t="s">
        <v>450</v>
      </c>
      <c r="F448" s="110">
        <f t="shared" si="26"/>
        <v>2162124</v>
      </c>
      <c r="G448" s="110">
        <v>0</v>
      </c>
      <c r="H448" s="110">
        <v>2162124086</v>
      </c>
      <c r="M448" s="223"/>
    </row>
    <row r="449" spans="1:13" ht="15.75">
      <c r="A449" s="149"/>
      <c r="B449" s="142"/>
      <c r="F449" s="110">
        <f t="shared" si="26"/>
        <v>0</v>
      </c>
      <c r="G449" s="110">
        <v>0</v>
      </c>
      <c r="M449" s="223"/>
    </row>
    <row r="450" spans="1:13" ht="15.75">
      <c r="A450" s="156"/>
      <c r="B450" s="157" t="s">
        <v>451</v>
      </c>
      <c r="F450" s="110">
        <f t="shared" si="26"/>
        <v>0</v>
      </c>
      <c r="G450" s="110">
        <v>0</v>
      </c>
      <c r="M450" s="216"/>
    </row>
    <row r="451" spans="1:13" ht="15.75">
      <c r="A451" s="158"/>
      <c r="B451" s="156" t="s">
        <v>452</v>
      </c>
      <c r="F451" s="110">
        <f t="shared" si="26"/>
        <v>0</v>
      </c>
      <c r="G451" s="110">
        <v>0</v>
      </c>
      <c r="H451" s="110">
        <v>0</v>
      </c>
      <c r="M451" s="216"/>
    </row>
    <row r="452" spans="1:13" ht="15.75">
      <c r="A452" s="158"/>
      <c r="B452" s="157" t="s">
        <v>453</v>
      </c>
      <c r="F452" s="110">
        <f t="shared" si="26"/>
        <v>91</v>
      </c>
      <c r="G452" s="110">
        <v>0</v>
      </c>
      <c r="H452" s="110">
        <v>91444</v>
      </c>
      <c r="M452" s="216"/>
    </row>
    <row r="453" spans="1:13" ht="12.75">
      <c r="A453" s="158"/>
      <c r="B453" s="157" t="s">
        <v>454</v>
      </c>
      <c r="F453" s="110">
        <f t="shared" si="26"/>
        <v>-381669</v>
      </c>
      <c r="G453" s="110">
        <v>0</v>
      </c>
      <c r="H453" s="110">
        <v>-381668898</v>
      </c>
    </row>
    <row r="454" spans="1:13" ht="15.75">
      <c r="A454" s="158"/>
      <c r="B454" s="157" t="s">
        <v>455</v>
      </c>
      <c r="F454" s="110">
        <f t="shared" ref="F454:F456" si="27">ROUND(H454/1000,0)</f>
        <v>-40962</v>
      </c>
      <c r="G454" s="110">
        <v>0</v>
      </c>
      <c r="H454" s="110">
        <v>-40961705</v>
      </c>
      <c r="M454" s="216"/>
    </row>
    <row r="455" spans="1:13" ht="15.75">
      <c r="A455" s="158"/>
      <c r="B455" s="223" t="s">
        <v>626</v>
      </c>
      <c r="F455" s="110">
        <f t="shared" si="27"/>
        <v>-1236</v>
      </c>
      <c r="G455" s="110">
        <v>0</v>
      </c>
      <c r="H455" s="110">
        <v>-1236166</v>
      </c>
      <c r="M455" s="216"/>
    </row>
    <row r="456" spans="1:13" ht="15.75">
      <c r="A456" s="158"/>
      <c r="B456" s="157" t="s">
        <v>556</v>
      </c>
      <c r="F456" s="110">
        <f t="shared" si="27"/>
        <v>3</v>
      </c>
      <c r="G456" s="110">
        <v>0</v>
      </c>
      <c r="H456" s="110">
        <v>2908</v>
      </c>
      <c r="M456" s="216"/>
    </row>
    <row r="457" spans="1:13" ht="15.75">
      <c r="A457" s="158"/>
      <c r="B457" s="157" t="s">
        <v>456</v>
      </c>
      <c r="F457" s="110">
        <f>ROUND(H457/1000,0)</f>
        <v>0</v>
      </c>
      <c r="G457" s="110">
        <v>0</v>
      </c>
      <c r="H457" s="110">
        <v>0</v>
      </c>
      <c r="M457" s="225"/>
    </row>
    <row r="458" spans="1:13" ht="15.75">
      <c r="A458" s="158"/>
      <c r="B458" s="157" t="s">
        <v>457</v>
      </c>
      <c r="F458" s="110">
        <f>ROUND(H458/1000,0)</f>
        <v>0</v>
      </c>
      <c r="G458" s="110">
        <v>0</v>
      </c>
      <c r="H458" s="110">
        <v>0</v>
      </c>
      <c r="M458" s="225"/>
    </row>
    <row r="459" spans="1:13" ht="15.75">
      <c r="A459" s="158"/>
      <c r="B459" s="157" t="s">
        <v>458</v>
      </c>
      <c r="F459" s="110">
        <f>ROUND(H459/1000,0)</f>
        <v>-4081</v>
      </c>
      <c r="G459" s="110">
        <v>0</v>
      </c>
      <c r="H459" s="110">
        <v>-4081358</v>
      </c>
      <c r="M459" s="216"/>
    </row>
    <row r="460" spans="1:13" ht="15.75">
      <c r="A460" s="158"/>
      <c r="B460" s="157" t="s">
        <v>557</v>
      </c>
      <c r="F460" s="110">
        <f>ROUND(H460/1000,0)</f>
        <v>170</v>
      </c>
      <c r="G460" s="110">
        <v>0</v>
      </c>
      <c r="H460" s="110">
        <v>170105</v>
      </c>
      <c r="M460" s="216"/>
    </row>
    <row r="461" spans="1:13" ht="15.75">
      <c r="A461" s="158"/>
      <c r="B461" s="157" t="s">
        <v>459</v>
      </c>
      <c r="F461" s="110">
        <f t="shared" ref="F461:F513" si="28">ROUND(H461/1000,0)</f>
        <v>-741</v>
      </c>
      <c r="G461" s="110">
        <v>0</v>
      </c>
      <c r="H461" s="110">
        <v>-741161</v>
      </c>
      <c r="M461" s="225"/>
    </row>
    <row r="462" spans="1:13" ht="15.75">
      <c r="A462" s="154"/>
      <c r="B462" s="142" t="s">
        <v>460</v>
      </c>
      <c r="F462" s="110">
        <f t="shared" si="28"/>
        <v>-428425</v>
      </c>
      <c r="G462" s="110">
        <v>0</v>
      </c>
      <c r="H462" s="110">
        <v>-428424831</v>
      </c>
      <c r="M462" s="225"/>
    </row>
    <row r="463" spans="1:13" ht="15.75">
      <c r="A463" s="149"/>
      <c r="B463" s="142"/>
      <c r="F463" s="110">
        <f t="shared" si="28"/>
        <v>0</v>
      </c>
      <c r="G463" s="110">
        <v>0</v>
      </c>
      <c r="M463" s="225"/>
    </row>
    <row r="464" spans="1:13" ht="15.75">
      <c r="A464" s="149"/>
      <c r="B464" s="142" t="s">
        <v>461</v>
      </c>
      <c r="F464" s="110">
        <f t="shared" si="28"/>
        <v>1733699</v>
      </c>
      <c r="G464" s="110">
        <v>0</v>
      </c>
      <c r="H464" s="110">
        <v>1733699255</v>
      </c>
      <c r="M464" s="225"/>
    </row>
    <row r="465" spans="1:13" ht="15.75">
      <c r="F465" s="110">
        <f t="shared" si="28"/>
        <v>0</v>
      </c>
      <c r="G465" s="110">
        <v>0</v>
      </c>
      <c r="M465" s="225"/>
    </row>
    <row r="466" spans="1:13" ht="15.75">
      <c r="A466" s="141"/>
      <c r="B466" s="142" t="s">
        <v>462</v>
      </c>
      <c r="C466" s="141"/>
      <c r="F466" s="110">
        <f t="shared" si="28"/>
        <v>0</v>
      </c>
      <c r="G466" s="110">
        <v>0</v>
      </c>
      <c r="M466" s="216"/>
    </row>
    <row r="467" spans="1:13" ht="15.75">
      <c r="A467" s="159"/>
      <c r="B467" s="216" t="s">
        <v>627</v>
      </c>
      <c r="C467" s="142"/>
      <c r="F467" s="110">
        <f t="shared" si="28"/>
        <v>26360</v>
      </c>
      <c r="G467" s="110">
        <v>0</v>
      </c>
      <c r="H467" s="110">
        <v>26360206</v>
      </c>
      <c r="M467" s="216" t="s">
        <v>655</v>
      </c>
    </row>
    <row r="468" spans="1:13" ht="15.75">
      <c r="A468" s="159"/>
      <c r="B468" s="216" t="s">
        <v>628</v>
      </c>
      <c r="C468" s="142"/>
      <c r="F468" s="110">
        <f t="shared" si="28"/>
        <v>-3658</v>
      </c>
      <c r="G468" s="110">
        <v>0</v>
      </c>
      <c r="H468" s="110">
        <v>-3657853</v>
      </c>
      <c r="M468" s="216" t="s">
        <v>628</v>
      </c>
    </row>
    <row r="469" spans="1:13" ht="15.75">
      <c r="A469" s="159"/>
      <c r="B469" s="149" t="s">
        <v>463</v>
      </c>
      <c r="C469" s="142"/>
      <c r="F469" s="110">
        <f t="shared" si="28"/>
        <v>0</v>
      </c>
      <c r="G469" s="110">
        <v>0</v>
      </c>
      <c r="H469" s="110">
        <v>0</v>
      </c>
      <c r="M469" s="225" t="s">
        <v>463</v>
      </c>
    </row>
    <row r="470" spans="1:13" ht="15.75">
      <c r="A470" s="159"/>
      <c r="B470" s="149" t="s">
        <v>464</v>
      </c>
      <c r="C470" s="142"/>
      <c r="F470" s="110">
        <f t="shared" si="28"/>
        <v>1111</v>
      </c>
      <c r="G470" s="110">
        <v>0</v>
      </c>
      <c r="H470" s="110">
        <v>1110999</v>
      </c>
      <c r="M470" s="225" t="s">
        <v>464</v>
      </c>
    </row>
    <row r="471" spans="1:13" ht="15.75">
      <c r="A471" s="159"/>
      <c r="B471" s="149" t="s">
        <v>465</v>
      </c>
      <c r="C471" s="142"/>
      <c r="F471" s="110">
        <f t="shared" si="28"/>
        <v>-1063</v>
      </c>
      <c r="G471" s="110">
        <v>0</v>
      </c>
      <c r="H471" s="110">
        <v>-1063384</v>
      </c>
      <c r="M471" s="225" t="s">
        <v>465</v>
      </c>
    </row>
    <row r="472" spans="1:13" ht="15.75">
      <c r="A472" s="159"/>
      <c r="B472" s="149" t="s">
        <v>558</v>
      </c>
      <c r="C472" s="142"/>
      <c r="F472" s="110">
        <f t="shared" si="28"/>
        <v>0</v>
      </c>
      <c r="G472" s="110">
        <v>0</v>
      </c>
      <c r="H472" s="110">
        <v>0</v>
      </c>
      <c r="M472" s="225" t="s">
        <v>558</v>
      </c>
    </row>
    <row r="473" spans="1:13" ht="15.75">
      <c r="A473" s="159"/>
      <c r="B473" s="149" t="s">
        <v>466</v>
      </c>
      <c r="C473" s="142"/>
      <c r="F473" s="110">
        <f t="shared" si="28"/>
        <v>0</v>
      </c>
      <c r="G473" s="110">
        <v>0</v>
      </c>
      <c r="H473" s="110">
        <v>0</v>
      </c>
      <c r="M473" s="225" t="s">
        <v>466</v>
      </c>
    </row>
    <row r="474" spans="1:13" ht="15.75">
      <c r="A474" s="159"/>
      <c r="B474" s="142" t="s">
        <v>467</v>
      </c>
      <c r="C474" s="142"/>
      <c r="F474" s="110">
        <f t="shared" si="28"/>
        <v>0</v>
      </c>
      <c r="G474" s="110">
        <v>0</v>
      </c>
      <c r="H474" s="110">
        <v>0</v>
      </c>
      <c r="M474" s="216" t="s">
        <v>467</v>
      </c>
    </row>
    <row r="475" spans="1:13" ht="15.75">
      <c r="A475" s="159"/>
      <c r="B475" s="149" t="s">
        <v>468</v>
      </c>
      <c r="C475" s="142"/>
      <c r="F475" s="110">
        <f t="shared" si="28"/>
        <v>0</v>
      </c>
      <c r="G475" s="110">
        <v>0</v>
      </c>
      <c r="H475" s="110">
        <v>0</v>
      </c>
      <c r="M475" s="225" t="s">
        <v>468</v>
      </c>
    </row>
    <row r="476" spans="1:13" ht="15.75">
      <c r="A476" s="159"/>
      <c r="B476" s="149" t="s">
        <v>469</v>
      </c>
      <c r="C476" s="142"/>
      <c r="F476" s="110">
        <f t="shared" si="28"/>
        <v>0</v>
      </c>
      <c r="G476" s="110">
        <v>0</v>
      </c>
      <c r="H476" s="110">
        <v>0</v>
      </c>
      <c r="M476" s="225" t="s">
        <v>469</v>
      </c>
    </row>
    <row r="477" spans="1:13" ht="15.75">
      <c r="A477" s="159"/>
      <c r="B477" s="142" t="s">
        <v>470</v>
      </c>
      <c r="C477" s="142"/>
      <c r="F477" s="110">
        <f t="shared" si="28"/>
        <v>0</v>
      </c>
      <c r="G477" s="110">
        <v>0</v>
      </c>
      <c r="H477" s="110">
        <v>0</v>
      </c>
      <c r="M477" s="216" t="s">
        <v>470</v>
      </c>
    </row>
    <row r="478" spans="1:13" ht="15.75">
      <c r="A478" s="159"/>
      <c r="B478" s="149" t="s">
        <v>471</v>
      </c>
      <c r="C478" s="142"/>
      <c r="F478" s="110">
        <f t="shared" si="28"/>
        <v>0</v>
      </c>
      <c r="G478" s="110">
        <v>0</v>
      </c>
      <c r="H478" s="110">
        <v>0</v>
      </c>
      <c r="M478" s="225" t="s">
        <v>471</v>
      </c>
    </row>
    <row r="479" spans="1:13" ht="15.75">
      <c r="A479" s="160"/>
      <c r="B479" s="145" t="s">
        <v>472</v>
      </c>
      <c r="C479" s="145"/>
      <c r="F479" s="110">
        <f t="shared" si="28"/>
        <v>0</v>
      </c>
      <c r="G479" s="110">
        <v>0</v>
      </c>
      <c r="H479" s="110">
        <v>0</v>
      </c>
      <c r="M479" s="219" t="s">
        <v>472</v>
      </c>
    </row>
    <row r="480" spans="1:13" ht="15.75">
      <c r="A480" s="160"/>
      <c r="B480" s="145" t="s">
        <v>473</v>
      </c>
      <c r="C480" s="145"/>
      <c r="F480" s="110">
        <f t="shared" si="28"/>
        <v>64</v>
      </c>
      <c r="G480" s="110">
        <v>0</v>
      </c>
      <c r="H480" s="110">
        <v>63910</v>
      </c>
      <c r="M480" s="219" t="s">
        <v>473</v>
      </c>
    </row>
    <row r="481" spans="1:13" ht="15.75">
      <c r="A481" s="160"/>
      <c r="B481" s="219" t="s">
        <v>656</v>
      </c>
      <c r="C481" s="145"/>
      <c r="F481" s="110">
        <f t="shared" si="28"/>
        <v>-19708</v>
      </c>
      <c r="G481" s="110">
        <v>0</v>
      </c>
      <c r="H481" s="110">
        <v>-19708447</v>
      </c>
      <c r="M481" s="219" t="s">
        <v>656</v>
      </c>
    </row>
    <row r="482" spans="1:13" ht="15.75">
      <c r="A482" s="161"/>
      <c r="B482" s="145" t="s">
        <v>474</v>
      </c>
      <c r="C482" s="145"/>
      <c r="F482" s="110">
        <f t="shared" si="28"/>
        <v>0</v>
      </c>
      <c r="G482" s="110">
        <v>0</v>
      </c>
      <c r="H482" s="110">
        <v>0</v>
      </c>
      <c r="M482" s="219" t="s">
        <v>474</v>
      </c>
    </row>
    <row r="483" spans="1:13" ht="15.75">
      <c r="A483" s="160"/>
      <c r="B483" s="157" t="s">
        <v>475</v>
      </c>
      <c r="C483" s="157"/>
      <c r="F483" s="110">
        <f t="shared" si="28"/>
        <v>-13</v>
      </c>
      <c r="G483" s="110">
        <v>0</v>
      </c>
      <c r="H483" s="110">
        <v>-13422</v>
      </c>
      <c r="M483" s="223" t="s">
        <v>475</v>
      </c>
    </row>
    <row r="484" spans="1:13" ht="15.75">
      <c r="A484" s="161"/>
      <c r="B484" s="145" t="s">
        <v>559</v>
      </c>
      <c r="C484" s="145"/>
      <c r="F484" s="110">
        <f t="shared" si="28"/>
        <v>5</v>
      </c>
      <c r="G484" s="110">
        <v>0</v>
      </c>
      <c r="H484" s="110">
        <v>4649</v>
      </c>
      <c r="M484" s="219" t="s">
        <v>559</v>
      </c>
    </row>
    <row r="485" spans="1:13" ht="15.75">
      <c r="A485" s="160"/>
      <c r="B485" s="157" t="s">
        <v>476</v>
      </c>
      <c r="C485" s="157"/>
      <c r="F485" s="110">
        <f t="shared" si="28"/>
        <v>0</v>
      </c>
      <c r="G485" s="110">
        <v>0</v>
      </c>
      <c r="H485" s="110">
        <v>0</v>
      </c>
      <c r="M485" s="223" t="s">
        <v>476</v>
      </c>
    </row>
    <row r="486" spans="1:13" ht="15.75">
      <c r="A486" s="160"/>
      <c r="B486" s="145" t="s">
        <v>477</v>
      </c>
      <c r="C486" s="145"/>
      <c r="F486" s="110">
        <f t="shared" si="28"/>
        <v>31</v>
      </c>
      <c r="G486" s="110">
        <v>0</v>
      </c>
      <c r="H486" s="110">
        <v>30645</v>
      </c>
      <c r="M486" s="219" t="s">
        <v>477</v>
      </c>
    </row>
    <row r="487" spans="1:13" ht="15.75">
      <c r="A487" s="160"/>
      <c r="B487" s="145" t="s">
        <v>478</v>
      </c>
      <c r="C487" s="145"/>
      <c r="F487" s="110">
        <f t="shared" si="28"/>
        <v>-6</v>
      </c>
      <c r="G487" s="110">
        <v>0</v>
      </c>
      <c r="H487" s="110">
        <v>-6416</v>
      </c>
      <c r="M487" s="219" t="s">
        <v>478</v>
      </c>
    </row>
    <row r="488" spans="1:13" ht="15.75">
      <c r="A488" s="160"/>
      <c r="B488" s="145" t="s">
        <v>479</v>
      </c>
      <c r="C488" s="145"/>
      <c r="F488" s="110">
        <f t="shared" ref="F488:F494" si="29">ROUND(H488/1000,0)</f>
        <v>19</v>
      </c>
      <c r="G488" s="110">
        <v>0</v>
      </c>
      <c r="H488" s="110">
        <v>19459</v>
      </c>
      <c r="M488" s="219" t="s">
        <v>479</v>
      </c>
    </row>
    <row r="489" spans="1:13" ht="15.75">
      <c r="A489" s="160"/>
      <c r="B489" s="145" t="s">
        <v>480</v>
      </c>
      <c r="C489" s="145"/>
      <c r="F489" s="110">
        <f t="shared" si="29"/>
        <v>-4</v>
      </c>
      <c r="G489" s="110">
        <v>0</v>
      </c>
      <c r="H489" s="110">
        <v>-4100</v>
      </c>
      <c r="M489" s="219" t="s">
        <v>480</v>
      </c>
    </row>
    <row r="490" spans="1:13" ht="15.75">
      <c r="A490" s="160"/>
      <c r="B490" s="162" t="s">
        <v>481</v>
      </c>
      <c r="C490" s="145"/>
      <c r="F490" s="110">
        <f t="shared" si="29"/>
        <v>0</v>
      </c>
      <c r="G490" s="110">
        <v>0</v>
      </c>
      <c r="H490" s="110">
        <v>0</v>
      </c>
      <c r="M490" s="226" t="s">
        <v>481</v>
      </c>
    </row>
    <row r="491" spans="1:13" ht="15.75">
      <c r="A491" s="160"/>
      <c r="B491" s="145" t="s">
        <v>482</v>
      </c>
      <c r="C491" s="145"/>
      <c r="F491" s="110">
        <f t="shared" si="29"/>
        <v>0</v>
      </c>
      <c r="G491" s="110">
        <v>0</v>
      </c>
      <c r="H491" s="110">
        <v>0</v>
      </c>
      <c r="M491" s="219" t="s">
        <v>482</v>
      </c>
    </row>
    <row r="492" spans="1:13" ht="15.75">
      <c r="A492" s="160"/>
      <c r="B492" s="149" t="s">
        <v>483</v>
      </c>
      <c r="C492" s="145"/>
      <c r="F492" s="110">
        <f t="shared" si="29"/>
        <v>0</v>
      </c>
      <c r="G492" s="110">
        <v>0</v>
      </c>
      <c r="H492" s="110">
        <v>0</v>
      </c>
      <c r="M492" s="225" t="s">
        <v>483</v>
      </c>
    </row>
    <row r="493" spans="1:13" ht="15.75">
      <c r="A493" s="160"/>
      <c r="B493" s="145" t="s">
        <v>484</v>
      </c>
      <c r="C493" s="145"/>
      <c r="F493" s="110">
        <f t="shared" si="29"/>
        <v>0</v>
      </c>
      <c r="G493" s="110">
        <v>0</v>
      </c>
      <c r="H493" s="110">
        <v>0</v>
      </c>
      <c r="M493" s="219" t="s">
        <v>484</v>
      </c>
    </row>
    <row r="494" spans="1:13" ht="15.75">
      <c r="A494" s="160"/>
      <c r="B494" s="149" t="s">
        <v>485</v>
      </c>
      <c r="C494" s="145"/>
      <c r="F494" s="110">
        <f t="shared" si="29"/>
        <v>0</v>
      </c>
      <c r="G494" s="110">
        <v>0</v>
      </c>
      <c r="H494" s="110">
        <v>0</v>
      </c>
      <c r="M494" s="225" t="s">
        <v>485</v>
      </c>
    </row>
    <row r="495" spans="1:13" ht="15.75">
      <c r="A495" s="160"/>
      <c r="B495" s="149" t="s">
        <v>486</v>
      </c>
      <c r="C495" s="145"/>
      <c r="F495" s="110">
        <f t="shared" si="28"/>
        <v>-881</v>
      </c>
      <c r="G495" s="110">
        <v>0</v>
      </c>
      <c r="H495" s="110">
        <v>-881244</v>
      </c>
      <c r="M495" s="225" t="s">
        <v>486</v>
      </c>
    </row>
    <row r="496" spans="1:13" ht="15.75">
      <c r="A496" s="160"/>
      <c r="B496" s="225" t="s">
        <v>629</v>
      </c>
      <c r="C496" s="145"/>
      <c r="F496" s="110">
        <f t="shared" si="28"/>
        <v>0</v>
      </c>
      <c r="G496" s="110">
        <v>0</v>
      </c>
      <c r="H496" s="110">
        <v>0</v>
      </c>
      <c r="M496" s="225" t="s">
        <v>629</v>
      </c>
    </row>
    <row r="497" spans="1:13" ht="15.75">
      <c r="A497" s="160"/>
      <c r="B497" s="226" t="s">
        <v>657</v>
      </c>
      <c r="C497" s="145"/>
      <c r="F497" s="110">
        <f t="shared" si="28"/>
        <v>0</v>
      </c>
      <c r="G497" s="110">
        <v>0</v>
      </c>
      <c r="H497" s="110">
        <v>0</v>
      </c>
      <c r="M497" s="226" t="s">
        <v>657</v>
      </c>
    </row>
    <row r="498" spans="1:13" ht="15.75">
      <c r="A498" s="160"/>
      <c r="B498" s="219" t="s">
        <v>658</v>
      </c>
      <c r="C498" s="145"/>
      <c r="F498" s="110">
        <f t="shared" si="28"/>
        <v>-7731</v>
      </c>
      <c r="G498" s="110">
        <v>0</v>
      </c>
      <c r="H498" s="110">
        <v>-7731111</v>
      </c>
      <c r="M498" s="219" t="s">
        <v>658</v>
      </c>
    </row>
    <row r="499" spans="1:13" ht="15.75">
      <c r="A499" s="159"/>
      <c r="B499" s="225" t="s">
        <v>659</v>
      </c>
      <c r="C499" s="145"/>
      <c r="F499" s="110">
        <f t="shared" si="28"/>
        <v>3275</v>
      </c>
      <c r="G499" s="110">
        <v>0</v>
      </c>
      <c r="H499" s="110">
        <v>3274816</v>
      </c>
      <c r="M499" s="225" t="s">
        <v>659</v>
      </c>
    </row>
    <row r="500" spans="1:13" ht="15.75">
      <c r="A500" s="159"/>
      <c r="B500" s="219" t="s">
        <v>660</v>
      </c>
      <c r="C500" s="145"/>
      <c r="F500" s="110">
        <f t="shared" si="28"/>
        <v>0</v>
      </c>
      <c r="G500" s="110">
        <v>0</v>
      </c>
      <c r="H500" s="110">
        <v>0</v>
      </c>
      <c r="M500" s="219" t="s">
        <v>660</v>
      </c>
    </row>
    <row r="501" spans="1:13" ht="15.75">
      <c r="A501" s="159"/>
      <c r="B501" s="225" t="s">
        <v>661</v>
      </c>
      <c r="C501" s="145"/>
      <c r="F501" s="110">
        <f t="shared" si="28"/>
        <v>1581</v>
      </c>
      <c r="G501" s="110">
        <v>0</v>
      </c>
      <c r="H501" s="110">
        <v>1581493</v>
      </c>
      <c r="M501" s="225" t="s">
        <v>661</v>
      </c>
    </row>
    <row r="502" spans="1:13" ht="15.75">
      <c r="B502" s="225" t="s">
        <v>662</v>
      </c>
      <c r="C502" s="145"/>
      <c r="F502" s="110">
        <f t="shared" si="28"/>
        <v>-658</v>
      </c>
      <c r="G502" s="110">
        <v>0</v>
      </c>
      <c r="H502" s="110">
        <v>-658485</v>
      </c>
      <c r="M502" s="225" t="s">
        <v>662</v>
      </c>
    </row>
    <row r="503" spans="1:13" ht="15.75">
      <c r="B503" s="225" t="s">
        <v>663</v>
      </c>
      <c r="C503" s="145"/>
      <c r="F503" s="110">
        <f t="shared" si="28"/>
        <v>10852</v>
      </c>
      <c r="G503" s="110">
        <v>0</v>
      </c>
      <c r="H503" s="110">
        <v>10852272</v>
      </c>
      <c r="M503" s="225" t="s">
        <v>663</v>
      </c>
    </row>
    <row r="504" spans="1:13" ht="15.75">
      <c r="B504" s="225" t="s">
        <v>664</v>
      </c>
      <c r="C504" s="145"/>
      <c r="F504" s="110">
        <f t="shared" si="28"/>
        <v>-979</v>
      </c>
      <c r="G504" s="110">
        <v>0</v>
      </c>
      <c r="H504" s="110">
        <v>-978531</v>
      </c>
      <c r="M504" s="225" t="s">
        <v>664</v>
      </c>
    </row>
    <row r="505" spans="1:13" ht="15.75">
      <c r="B505" s="225" t="s">
        <v>665</v>
      </c>
      <c r="C505" s="145"/>
      <c r="F505" s="110">
        <f t="shared" si="28"/>
        <v>-11523</v>
      </c>
      <c r="G505" s="110">
        <v>0</v>
      </c>
      <c r="H505" s="110">
        <v>-11523181</v>
      </c>
      <c r="M505" s="225" t="s">
        <v>665</v>
      </c>
    </row>
    <row r="506" spans="1:13" ht="15.75">
      <c r="B506" s="225" t="s">
        <v>666</v>
      </c>
      <c r="C506" s="145"/>
      <c r="F506" s="110">
        <f t="shared" si="28"/>
        <v>2420</v>
      </c>
      <c r="G506" s="110">
        <v>0</v>
      </c>
      <c r="H506" s="110">
        <v>2419868</v>
      </c>
      <c r="M506" s="225" t="s">
        <v>666</v>
      </c>
    </row>
    <row r="507" spans="1:13" ht="15.75">
      <c r="B507" s="225" t="s">
        <v>667</v>
      </c>
      <c r="C507" s="145"/>
      <c r="F507" s="110">
        <f t="shared" si="28"/>
        <v>-1901</v>
      </c>
      <c r="G507" s="110">
        <v>0</v>
      </c>
      <c r="H507" s="110">
        <v>-1900512</v>
      </c>
      <c r="M507" s="225" t="s">
        <v>667</v>
      </c>
    </row>
    <row r="508" spans="1:13" ht="15.75">
      <c r="B508" s="149" t="s">
        <v>487</v>
      </c>
      <c r="C508" s="145"/>
      <c r="F508" s="110">
        <f t="shared" si="28"/>
        <v>-1852</v>
      </c>
      <c r="G508" s="110">
        <v>0</v>
      </c>
      <c r="H508" s="110">
        <v>-1852387</v>
      </c>
      <c r="M508" s="225" t="s">
        <v>487</v>
      </c>
    </row>
    <row r="509" spans="1:13" ht="15.75">
      <c r="B509" s="149" t="s">
        <v>488</v>
      </c>
      <c r="C509" s="145"/>
      <c r="F509" s="110">
        <f t="shared" si="28"/>
        <v>35853</v>
      </c>
      <c r="G509" s="110">
        <v>0</v>
      </c>
      <c r="H509" s="110">
        <v>35852657</v>
      </c>
      <c r="M509" s="225" t="s">
        <v>488</v>
      </c>
    </row>
    <row r="510" spans="1:13" ht="15.75">
      <c r="B510" s="149" t="s">
        <v>489</v>
      </c>
      <c r="C510" s="145"/>
      <c r="F510" s="110">
        <f t="shared" si="28"/>
        <v>0</v>
      </c>
      <c r="G510" s="110">
        <v>0</v>
      </c>
      <c r="H510" s="110">
        <v>0</v>
      </c>
      <c r="M510" s="225" t="s">
        <v>489</v>
      </c>
    </row>
    <row r="511" spans="1:13" ht="12.75">
      <c r="B511" s="142" t="s">
        <v>490</v>
      </c>
      <c r="C511" s="142"/>
      <c r="F511" s="110">
        <f t="shared" si="28"/>
        <v>31592</v>
      </c>
      <c r="G511" s="110">
        <v>0</v>
      </c>
      <c r="H511" s="110">
        <v>31591901</v>
      </c>
    </row>
    <row r="512" spans="1:13" ht="12.75">
      <c r="B512" s="142"/>
      <c r="C512" s="142"/>
      <c r="F512" s="110">
        <f t="shared" si="28"/>
        <v>0</v>
      </c>
      <c r="G512" s="110">
        <v>0</v>
      </c>
    </row>
    <row r="513" spans="2:8" ht="12.75">
      <c r="B513" s="142" t="s">
        <v>491</v>
      </c>
      <c r="C513" s="142"/>
      <c r="F513" s="110">
        <f t="shared" si="28"/>
        <v>1765291</v>
      </c>
      <c r="G513" s="110">
        <v>0</v>
      </c>
      <c r="H513" s="110">
        <v>1765291156</v>
      </c>
    </row>
    <row r="514" spans="2:8">
      <c r="G514" s="110">
        <v>0</v>
      </c>
    </row>
  </sheetData>
  <printOptions horizontalCentered="1"/>
  <pageMargins left="1" right="1" top="0.5" bottom="0.5" header="0.5" footer="0.5"/>
  <pageSetup scale="90" orientation="portrait" horizontalDpi="300" verticalDpi="300" r:id="rId1"/>
  <headerFooter alignWithMargins="0"/>
  <rowBreaks count="1" manualBreakCount="1">
    <brk id="58" max="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6">
    <pageSetUpPr fitToPage="1"/>
  </sheetPr>
  <dimension ref="A1:L146"/>
  <sheetViews>
    <sheetView zoomScaleNormal="100" workbookViewId="0">
      <selection sqref="A1:H1"/>
    </sheetView>
  </sheetViews>
  <sheetFormatPr defaultColWidth="10.5703125" defaultRowHeight="12.75"/>
  <cols>
    <col min="1" max="1" width="8.42578125" style="173" customWidth="1"/>
    <col min="2" max="2" width="18.5703125" style="38" customWidth="1"/>
    <col min="3" max="4" width="10.5703125" style="16" customWidth="1"/>
    <col min="5" max="5" width="10.140625" style="16" customWidth="1"/>
    <col min="6" max="6" width="14.5703125" style="19" customWidth="1"/>
    <col min="7" max="7" width="13.5703125" style="16" bestFit="1" customWidth="1"/>
    <col min="8" max="8" width="2.140625" style="16" customWidth="1"/>
    <col min="9" max="9" width="12" style="16" customWidth="1"/>
    <col min="10" max="10" width="19.140625" style="16" customWidth="1"/>
    <col min="11" max="11" width="10.85546875" style="16" bestFit="1" customWidth="1"/>
    <col min="12" max="16384" width="10.5703125" style="16"/>
  </cols>
  <sheetData>
    <row r="1" spans="1:9">
      <c r="A1" s="585" t="s">
        <v>88</v>
      </c>
      <c r="B1" s="585"/>
      <c r="C1" s="585"/>
      <c r="D1" s="585"/>
      <c r="E1" s="585"/>
      <c r="F1" s="585"/>
      <c r="G1" s="585"/>
      <c r="H1" s="585"/>
    </row>
    <row r="2" spans="1:9">
      <c r="A2" s="585" t="s">
        <v>504</v>
      </c>
      <c r="B2" s="585"/>
      <c r="C2" s="585"/>
      <c r="D2" s="585"/>
      <c r="E2" s="585"/>
      <c r="F2" s="585"/>
      <c r="G2" s="585"/>
      <c r="H2" s="585"/>
    </row>
    <row r="3" spans="1:9">
      <c r="A3" s="585" t="s">
        <v>137</v>
      </c>
      <c r="B3" s="585"/>
      <c r="C3" s="585"/>
      <c r="D3" s="585"/>
      <c r="E3" s="585"/>
      <c r="F3" s="585"/>
      <c r="G3" s="585"/>
      <c r="H3" s="585"/>
    </row>
    <row r="4" spans="1:9">
      <c r="A4" s="586" t="str">
        <f>'ADJ DETAIL-INPUT'!A4</f>
        <v>TWELVE MONTHS ENDED DECEMBER 31, 2020</v>
      </c>
      <c r="B4" s="586"/>
      <c r="C4" s="586"/>
      <c r="D4" s="586"/>
      <c r="E4" s="586"/>
      <c r="F4" s="586"/>
      <c r="G4" s="586"/>
      <c r="H4" s="586"/>
    </row>
    <row r="5" spans="1:9">
      <c r="A5" s="587" t="s">
        <v>116</v>
      </c>
      <c r="B5" s="587"/>
      <c r="C5" s="587"/>
      <c r="D5" s="587"/>
      <c r="E5" s="587"/>
      <c r="F5" s="587"/>
      <c r="G5" s="587"/>
      <c r="H5" s="587"/>
    </row>
    <row r="6" spans="1:9" ht="13.5" thickBot="1">
      <c r="A6" s="172"/>
      <c r="B6" s="179"/>
      <c r="C6" s="17"/>
      <c r="D6" s="18"/>
      <c r="E6" s="18"/>
      <c r="F6" s="18"/>
      <c r="I6" s="20" t="s">
        <v>505</v>
      </c>
    </row>
    <row r="7" spans="1:9" ht="13.5" thickBot="1">
      <c r="C7" s="19"/>
      <c r="D7" s="19"/>
      <c r="E7" s="582" t="s">
        <v>504</v>
      </c>
      <c r="F7" s="583"/>
      <c r="G7" s="584"/>
      <c r="I7" s="20" t="s">
        <v>506</v>
      </c>
    </row>
    <row r="8" spans="1:9">
      <c r="C8" s="19"/>
      <c r="D8" s="19"/>
      <c r="E8" s="173">
        <f>'ADJ DETAIL-INPUT'!W10</f>
        <v>2.139999999999997</v>
      </c>
      <c r="F8" s="199"/>
      <c r="G8" s="199"/>
      <c r="I8" s="20"/>
    </row>
    <row r="9" spans="1:9">
      <c r="C9" s="19"/>
      <c r="D9" s="19"/>
      <c r="E9" s="21" t="s">
        <v>21</v>
      </c>
      <c r="F9" s="20" t="s">
        <v>532</v>
      </c>
      <c r="I9" s="20" t="s">
        <v>507</v>
      </c>
    </row>
    <row r="10" spans="1:9">
      <c r="B10" s="180" t="s">
        <v>117</v>
      </c>
      <c r="C10" s="19"/>
      <c r="D10" s="19"/>
      <c r="E10" s="184" t="s">
        <v>213</v>
      </c>
      <c r="F10" s="22" t="s">
        <v>118</v>
      </c>
      <c r="G10" s="22" t="s">
        <v>29</v>
      </c>
      <c r="I10" s="22" t="str">
        <f>F10</f>
        <v>Adjustments</v>
      </c>
    </row>
    <row r="11" spans="1:9">
      <c r="A11" s="173">
        <v>1</v>
      </c>
      <c r="B11" s="38" t="str">
        <f>'ADJ SUMMARY'!C10</f>
        <v>Results of Operations</v>
      </c>
      <c r="C11" s="19"/>
      <c r="D11" s="19"/>
      <c r="E11" s="183">
        <f>'ADJ SUMMARY'!E10</f>
        <v>1765291</v>
      </c>
      <c r="F11" s="170"/>
      <c r="G11" s="16">
        <f>SUM(E11:F11)</f>
        <v>1765291</v>
      </c>
      <c r="I11" s="200">
        <f>ROUND(E11*$E$37*-$F$44,0)+(E41*0.21)</f>
        <v>233.93000000000029</v>
      </c>
    </row>
    <row r="12" spans="1:9">
      <c r="A12" s="173">
        <f>'ADJ SUMMARY'!A11</f>
        <v>1.01</v>
      </c>
      <c r="B12" s="181" t="str">
        <f>'ADJ SUMMARY'!C11</f>
        <v>Deferred FIT Rate Base</v>
      </c>
      <c r="C12" s="19"/>
      <c r="D12" s="19"/>
      <c r="E12" s="23"/>
      <c r="F12" s="183">
        <f>'ADJ SUMMARY'!E11</f>
        <v>-413</v>
      </c>
      <c r="G12" s="16">
        <f>SUM(E12:F12)</f>
        <v>-413</v>
      </c>
      <c r="I12" s="183">
        <f t="shared" ref="I12:I33" si="0">ROUND(F12*$E$37*-$F$44,0)</f>
        <v>2</v>
      </c>
    </row>
    <row r="13" spans="1:9">
      <c r="A13" s="173">
        <f>'ADJ SUMMARY'!A12</f>
        <v>1.02</v>
      </c>
      <c r="B13" s="181" t="str">
        <f>'ADJ SUMMARY'!C12</f>
        <v>Deferred Debits and Credits</v>
      </c>
      <c r="C13" s="19"/>
      <c r="D13" s="19"/>
      <c r="E13" s="23"/>
      <c r="F13" s="183">
        <f>'ADJ SUMMARY'!E12</f>
        <v>0</v>
      </c>
      <c r="G13" s="183">
        <f t="shared" ref="G13:G16" si="1">SUM(E13:F13)</f>
        <v>0</v>
      </c>
      <c r="I13" s="183">
        <f t="shared" si="0"/>
        <v>0</v>
      </c>
    </row>
    <row r="14" spans="1:9">
      <c r="A14" s="173">
        <f>'ADJ SUMMARY'!A13</f>
        <v>1.03</v>
      </c>
      <c r="B14" s="181" t="str">
        <f>'ADJ SUMMARY'!C13</f>
        <v>Working Capital</v>
      </c>
      <c r="C14" s="19"/>
      <c r="D14" s="19"/>
      <c r="E14" s="23"/>
      <c r="F14" s="183">
        <f>'ADJ SUMMARY'!E13</f>
        <v>0</v>
      </c>
      <c r="G14" s="16">
        <f t="shared" si="1"/>
        <v>0</v>
      </c>
      <c r="I14" s="183">
        <f t="shared" si="0"/>
        <v>0</v>
      </c>
    </row>
    <row r="15" spans="1:9">
      <c r="A15" s="173">
        <f>'ADJ SUMMARY'!A14</f>
        <v>1.04</v>
      </c>
      <c r="B15" s="181" t="str">
        <f>'ADJ SUMMARY'!C14</f>
        <v>Remove AMI Rate Base</v>
      </c>
      <c r="C15" s="19"/>
      <c r="D15" s="19"/>
      <c r="E15" s="23"/>
      <c r="F15" s="183">
        <f>'ADJ SUMMARY'!E14</f>
        <v>-63901</v>
      </c>
      <c r="G15" s="16">
        <f t="shared" ref="G15" si="2">SUM(E15:F15)</f>
        <v>-63901</v>
      </c>
      <c r="I15" s="183">
        <f t="shared" si="0"/>
        <v>348</v>
      </c>
    </row>
    <row r="16" spans="1:9">
      <c r="A16" s="173">
        <f>'ADJ SUMMARY'!A15</f>
        <v>2.0099999999999998</v>
      </c>
      <c r="B16" s="181" t="str">
        <f>'ADJ SUMMARY'!C15</f>
        <v>Eliminate B &amp; O Taxes</v>
      </c>
      <c r="C16" s="19"/>
      <c r="D16" s="19"/>
      <c r="E16" s="23"/>
      <c r="F16" s="183">
        <f>'ADJ SUMMARY'!E15</f>
        <v>0</v>
      </c>
      <c r="G16" s="16">
        <f t="shared" si="1"/>
        <v>0</v>
      </c>
      <c r="I16" s="183">
        <f t="shared" si="0"/>
        <v>0</v>
      </c>
    </row>
    <row r="17" spans="1:9">
      <c r="A17" s="173">
        <f>'ADJ SUMMARY'!A16</f>
        <v>2.0199999999999996</v>
      </c>
      <c r="B17" s="181" t="str">
        <f>'ADJ SUMMARY'!C16</f>
        <v>Restate Property Tax</v>
      </c>
      <c r="C17" s="19"/>
      <c r="D17" s="19"/>
      <c r="E17" s="23"/>
      <c r="F17" s="183">
        <f>'ADJ SUMMARY'!E16</f>
        <v>0</v>
      </c>
      <c r="G17" s="16">
        <f t="shared" ref="G17:G32" si="3">SUM(E17:F17)</f>
        <v>0</v>
      </c>
      <c r="I17" s="183">
        <f t="shared" si="0"/>
        <v>0</v>
      </c>
    </row>
    <row r="18" spans="1:9">
      <c r="A18" s="173">
        <f>'ADJ SUMMARY'!A17</f>
        <v>2.0299999999999994</v>
      </c>
      <c r="B18" s="181" t="str">
        <f>'ADJ SUMMARY'!C17</f>
        <v>Uncollect. Expense</v>
      </c>
      <c r="C18" s="19"/>
      <c r="D18" s="19"/>
      <c r="E18" s="23"/>
      <c r="F18" s="183">
        <f>'ADJ SUMMARY'!E17</f>
        <v>0</v>
      </c>
      <c r="G18" s="16">
        <f t="shared" si="3"/>
        <v>0</v>
      </c>
      <c r="I18" s="183">
        <f t="shared" si="0"/>
        <v>0</v>
      </c>
    </row>
    <row r="19" spans="1:9">
      <c r="A19" s="173">
        <f>'ADJ SUMMARY'!A18</f>
        <v>2.0399999999999991</v>
      </c>
      <c r="B19" s="181" t="str">
        <f>'ADJ SUMMARY'!C18</f>
        <v>Regulatory Expense</v>
      </c>
      <c r="C19" s="19"/>
      <c r="D19" s="19"/>
      <c r="E19" s="23"/>
      <c r="F19" s="183">
        <f>'ADJ SUMMARY'!E18</f>
        <v>0</v>
      </c>
      <c r="G19" s="16">
        <f t="shared" si="3"/>
        <v>0</v>
      </c>
      <c r="I19" s="183">
        <f t="shared" si="0"/>
        <v>0</v>
      </c>
    </row>
    <row r="20" spans="1:9">
      <c r="A20" s="173">
        <f>'ADJ SUMMARY'!A19</f>
        <v>2.0499999999999989</v>
      </c>
      <c r="B20" s="181" t="str">
        <f>'ADJ SUMMARY'!C19</f>
        <v>Injuries and Damages</v>
      </c>
      <c r="C20" s="19"/>
      <c r="D20" s="19"/>
      <c r="E20" s="23"/>
      <c r="F20" s="183">
        <f>'ADJ SUMMARY'!E19</f>
        <v>0</v>
      </c>
      <c r="G20" s="16">
        <f t="shared" si="3"/>
        <v>0</v>
      </c>
      <c r="I20" s="183">
        <f t="shared" si="0"/>
        <v>0</v>
      </c>
    </row>
    <row r="21" spans="1:9">
      <c r="A21" s="173">
        <f>'ADJ SUMMARY'!A20</f>
        <v>2.0599999999999987</v>
      </c>
      <c r="B21" s="181" t="str">
        <f>'ADJ SUMMARY'!C20</f>
        <v>FIT/DFIT/ ITC Expense</v>
      </c>
      <c r="C21" s="19"/>
      <c r="D21" s="19"/>
      <c r="E21" s="23"/>
      <c r="F21" s="183">
        <f>'ADJ SUMMARY'!E20</f>
        <v>0</v>
      </c>
      <c r="G21" s="16">
        <f t="shared" si="3"/>
        <v>0</v>
      </c>
      <c r="I21" s="183">
        <f t="shared" si="0"/>
        <v>0</v>
      </c>
    </row>
    <row r="22" spans="1:9">
      <c r="A22" s="173">
        <f>'ADJ SUMMARY'!A21</f>
        <v>2.0699999999999985</v>
      </c>
      <c r="B22" s="181" t="str">
        <f>'ADJ SUMMARY'!C21</f>
        <v>Office Space Charges to Non-Utility</v>
      </c>
      <c r="C22" s="19"/>
      <c r="D22" s="19"/>
      <c r="E22" s="23"/>
      <c r="F22" s="183">
        <f>'ADJ SUMMARY'!E21</f>
        <v>0</v>
      </c>
      <c r="G22" s="16">
        <f t="shared" si="3"/>
        <v>0</v>
      </c>
      <c r="I22" s="183">
        <f t="shared" si="0"/>
        <v>0</v>
      </c>
    </row>
    <row r="23" spans="1:9">
      <c r="A23" s="173">
        <f>'ADJ SUMMARY'!A22</f>
        <v>2.0799999999999983</v>
      </c>
      <c r="B23" s="181" t="str">
        <f>'ADJ SUMMARY'!C22</f>
        <v>Restate Excise Taxes</v>
      </c>
      <c r="C23" s="19"/>
      <c r="D23" s="19"/>
      <c r="E23" s="23"/>
      <c r="F23" s="183">
        <f>'ADJ SUMMARY'!E22</f>
        <v>0</v>
      </c>
      <c r="G23" s="16">
        <f t="shared" si="3"/>
        <v>0</v>
      </c>
      <c r="I23" s="183">
        <f t="shared" si="0"/>
        <v>0</v>
      </c>
    </row>
    <row r="24" spans="1:9">
      <c r="A24" s="173">
        <f>'ADJ SUMMARY'!A23</f>
        <v>2.0899999999999981</v>
      </c>
      <c r="B24" s="181" t="str">
        <f>'ADJ SUMMARY'!C23</f>
        <v>Net Gains &amp; Losses</v>
      </c>
      <c r="C24" s="19"/>
      <c r="D24" s="19"/>
      <c r="E24" s="23"/>
      <c r="F24" s="183">
        <f>'ADJ SUMMARY'!E23</f>
        <v>0</v>
      </c>
      <c r="G24" s="16">
        <f t="shared" si="3"/>
        <v>0</v>
      </c>
      <c r="I24" s="183">
        <f t="shared" si="0"/>
        <v>0</v>
      </c>
    </row>
    <row r="25" spans="1:9">
      <c r="A25" s="173">
        <f>'ADJ SUMMARY'!A24</f>
        <v>2.0999999999999979</v>
      </c>
      <c r="B25" s="181" t="str">
        <f>'ADJ SUMMARY'!C24</f>
        <v>Weather Normalization</v>
      </c>
      <c r="C25" s="19"/>
      <c r="D25" s="19"/>
      <c r="E25" s="23"/>
      <c r="F25" s="183">
        <f>'ADJ SUMMARY'!E24</f>
        <v>0</v>
      </c>
      <c r="G25" s="16">
        <f t="shared" si="3"/>
        <v>0</v>
      </c>
      <c r="I25" s="183">
        <f t="shared" si="0"/>
        <v>0</v>
      </c>
    </row>
    <row r="26" spans="1:9">
      <c r="A26" s="173">
        <f>'ADJ SUMMARY'!A25</f>
        <v>2.1099999999999977</v>
      </c>
      <c r="B26" s="181" t="str">
        <f>'ADJ SUMMARY'!C25</f>
        <v>Eliminate Adder Schedules</v>
      </c>
      <c r="C26" s="19"/>
      <c r="D26" s="19"/>
      <c r="E26" s="23"/>
      <c r="F26" s="183">
        <f>'ADJ SUMMARY'!E25</f>
        <v>0</v>
      </c>
      <c r="G26" s="16">
        <f t="shared" si="3"/>
        <v>0</v>
      </c>
      <c r="I26" s="183">
        <f t="shared" si="0"/>
        <v>0</v>
      </c>
    </row>
    <row r="27" spans="1:9">
      <c r="A27" s="173">
        <f>'ADJ SUMMARY'!A26</f>
        <v>2.1199999999999974</v>
      </c>
      <c r="B27" s="181" t="str">
        <f>'ADJ SUMMARY'!C26</f>
        <v>Misc. Restating Non-Util / Non- Recurring Expenses</v>
      </c>
      <c r="C27" s="19"/>
      <c r="D27" s="19"/>
      <c r="E27" s="23"/>
      <c r="F27" s="183">
        <f>'ADJ SUMMARY'!E26</f>
        <v>0</v>
      </c>
      <c r="G27" s="16">
        <f t="shared" si="3"/>
        <v>0</v>
      </c>
      <c r="I27" s="183">
        <f t="shared" si="0"/>
        <v>0</v>
      </c>
    </row>
    <row r="28" spans="1:9">
      <c r="A28" s="173">
        <f>'ADJ SUMMARY'!A29</f>
        <v>2.1499999999999968</v>
      </c>
      <c r="B28" s="181" t="str">
        <f>'ADJ SUMMARY'!C29</f>
        <v>Eliminate WA Power Cost Defer</v>
      </c>
      <c r="C28" s="19"/>
      <c r="D28" s="19"/>
      <c r="E28" s="23"/>
      <c r="F28" s="183">
        <f>'ADJ SUMMARY'!E29</f>
        <v>0</v>
      </c>
      <c r="G28" s="16">
        <f t="shared" si="3"/>
        <v>0</v>
      </c>
      <c r="I28" s="183">
        <f t="shared" si="0"/>
        <v>0</v>
      </c>
    </row>
    <row r="29" spans="1:9">
      <c r="A29" s="173">
        <f>'ADJ SUMMARY'!A30</f>
        <v>2.1599999999999966</v>
      </c>
      <c r="B29" s="181" t="str">
        <f>'ADJ SUMMARY'!C30</f>
        <v>Nez Perce Settlement Adjustment</v>
      </c>
      <c r="C29" s="19"/>
      <c r="D29" s="19"/>
      <c r="E29" s="23"/>
      <c r="F29" s="183">
        <f>'ADJ SUMMARY'!E30</f>
        <v>0</v>
      </c>
      <c r="G29" s="16">
        <f t="shared" si="3"/>
        <v>0</v>
      </c>
      <c r="I29" s="183">
        <f t="shared" si="0"/>
        <v>0</v>
      </c>
    </row>
    <row r="30" spans="1:9">
      <c r="A30" s="173">
        <f>'ADJ SUMMARY'!A27</f>
        <v>2.1299999999999972</v>
      </c>
      <c r="B30" s="181" t="str">
        <f>'ADJ SUMMARY'!C27</f>
        <v>Restating Incentives</v>
      </c>
      <c r="C30" s="19"/>
      <c r="D30" s="19"/>
      <c r="E30" s="23"/>
      <c r="F30" s="183">
        <f>'ADJ SUMMARY'!E27</f>
        <v>0</v>
      </c>
      <c r="G30" s="16">
        <f t="shared" ref="G30" si="4">SUM(E30:F30)</f>
        <v>0</v>
      </c>
      <c r="I30" s="183">
        <f t="shared" si="0"/>
        <v>0</v>
      </c>
    </row>
    <row r="31" spans="1:9">
      <c r="A31" s="173">
        <f>'ADJ SUMMARY'!A31</f>
        <v>2.1699999999999964</v>
      </c>
      <c r="B31" s="181" t="str">
        <f>'ADJ SUMMARY'!C31</f>
        <v>Normalize CS2/Colstrip Major Maint</v>
      </c>
      <c r="C31" s="19"/>
      <c r="D31" s="19"/>
      <c r="E31" s="23"/>
      <c r="F31" s="183">
        <f>'ADJ SUMMARY'!E31</f>
        <v>0</v>
      </c>
      <c r="G31" s="16">
        <f>SUM(E31:F31)</f>
        <v>0</v>
      </c>
      <c r="I31" s="183">
        <f t="shared" si="0"/>
        <v>0</v>
      </c>
    </row>
    <row r="32" spans="1:9">
      <c r="A32" s="173">
        <f>'ADJ SUMMARY'!A28</f>
        <v>2.139999999999997</v>
      </c>
      <c r="B32" s="181" t="str">
        <f>'ADJ SUMMARY'!C28</f>
        <v>Restate Debt Interest</v>
      </c>
      <c r="C32" s="19"/>
      <c r="D32" s="19"/>
      <c r="E32" s="23"/>
      <c r="F32" s="183">
        <f>'ADJ SUMMARY'!E28</f>
        <v>0</v>
      </c>
      <c r="G32" s="16">
        <f t="shared" si="3"/>
        <v>0</v>
      </c>
      <c r="I32" s="183">
        <f t="shared" si="0"/>
        <v>0</v>
      </c>
    </row>
    <row r="33" spans="1:12">
      <c r="A33" s="173">
        <f>'ADJ SUMMARY'!A32</f>
        <v>2.1799999999999962</v>
      </c>
      <c r="B33" s="181" t="str">
        <f>'ADJ SUMMARY'!C32</f>
        <v>Authorized Power Supply</v>
      </c>
      <c r="C33" s="19"/>
      <c r="D33" s="19"/>
      <c r="E33" s="23"/>
      <c r="F33" s="183">
        <f>'ADJ SUMMARY'!E32</f>
        <v>0</v>
      </c>
      <c r="G33" s="16">
        <f t="shared" ref="G33" si="5">SUM(E33:F33)</f>
        <v>0</v>
      </c>
      <c r="I33" s="183">
        <f t="shared" si="0"/>
        <v>0</v>
      </c>
    </row>
    <row r="34" spans="1:12" ht="18" customHeight="1">
      <c r="B34" s="181"/>
      <c r="C34" s="19"/>
      <c r="D34" s="286"/>
      <c r="E34" s="287"/>
      <c r="F34" s="288"/>
      <c r="G34" s="289"/>
      <c r="H34" s="290"/>
      <c r="I34" s="290"/>
    </row>
    <row r="35" spans="1:12">
      <c r="B35" s="181" t="s">
        <v>537</v>
      </c>
      <c r="C35" s="19"/>
      <c r="D35" s="19"/>
      <c r="E35" s="51">
        <f>SUM(E11:E33)</f>
        <v>1765291</v>
      </c>
      <c r="F35" s="51">
        <f>SUM(F11:F33)</f>
        <v>-64314</v>
      </c>
      <c r="G35" s="51">
        <f>SUM(G11:G33)</f>
        <v>1700977</v>
      </c>
      <c r="H35" s="23"/>
      <c r="I35" s="23"/>
      <c r="K35" s="291">
        <f>G35-'ADJ SUMMARY'!E34</f>
        <v>0</v>
      </c>
      <c r="L35" s="197" t="s">
        <v>529</v>
      </c>
    </row>
    <row r="36" spans="1:12" ht="5.25" customHeight="1">
      <c r="C36" s="19"/>
      <c r="D36" s="19"/>
      <c r="E36" s="51"/>
      <c r="F36" s="51"/>
      <c r="G36" s="51"/>
    </row>
    <row r="37" spans="1:12">
      <c r="B37" s="38" t="s">
        <v>138</v>
      </c>
      <c r="C37" s="19"/>
      <c r="D37" s="19"/>
      <c r="E37" s="107">
        <f>'RR SUMMARY'!N10</f>
        <v>2.5899999999999999E-2</v>
      </c>
      <c r="F37" s="107">
        <f>E37-I37</f>
        <v>2.5899999999999999E-2</v>
      </c>
      <c r="G37" s="56"/>
      <c r="I37" s="107"/>
    </row>
    <row r="38" spans="1:12" ht="6" customHeight="1">
      <c r="C38" s="19"/>
      <c r="D38" s="19"/>
      <c r="E38" s="51"/>
      <c r="F38" s="51"/>
      <c r="G38" s="51"/>
    </row>
    <row r="39" spans="1:12">
      <c r="B39" s="38" t="s">
        <v>119</v>
      </c>
      <c r="C39" s="19"/>
      <c r="D39" s="19"/>
      <c r="E39" s="51">
        <f>E35*E37</f>
        <v>45721.036899999999</v>
      </c>
      <c r="F39" s="51">
        <f>F35*F37</f>
        <v>-1665.7326</v>
      </c>
      <c r="G39" s="51">
        <f>SUM(E39:F39)</f>
        <v>44055.304299999996</v>
      </c>
      <c r="I39" s="51">
        <f>SUM(I11:I33)</f>
        <v>583.93000000000029</v>
      </c>
    </row>
    <row r="40" spans="1:12">
      <c r="C40" s="19"/>
      <c r="D40" s="19"/>
      <c r="E40" s="51"/>
      <c r="F40" s="51"/>
      <c r="G40" s="51"/>
      <c r="I40" s="51"/>
    </row>
    <row r="41" spans="1:12">
      <c r="B41" s="38" t="s">
        <v>503</v>
      </c>
      <c r="C41" s="19"/>
      <c r="D41" s="19"/>
      <c r="E41" s="342">
        <v>46833</v>
      </c>
      <c r="F41" s="185"/>
      <c r="G41" s="56">
        <f>SUM(E41:F41)</f>
        <v>46833</v>
      </c>
      <c r="I41" s="185"/>
    </row>
    <row r="42" spans="1:12" ht="5.25" customHeight="1">
      <c r="C42" s="19"/>
      <c r="D42" s="19"/>
      <c r="E42" s="51"/>
      <c r="F42" s="51"/>
      <c r="G42" s="51"/>
      <c r="I42" s="51"/>
    </row>
    <row r="43" spans="1:12">
      <c r="B43" s="38" t="s">
        <v>121</v>
      </c>
      <c r="C43" s="19"/>
      <c r="D43" s="19"/>
      <c r="E43" s="51">
        <f>E39-E41</f>
        <v>-1111.9631000000008</v>
      </c>
      <c r="F43" s="51">
        <f>F39-F41</f>
        <v>-1665.7326</v>
      </c>
      <c r="G43" s="51">
        <f>SUM(E43:F43)</f>
        <v>-2777.6957000000011</v>
      </c>
      <c r="I43" s="51"/>
    </row>
    <row r="44" spans="1:12" ht="18" customHeight="1">
      <c r="B44" s="38" t="s">
        <v>122</v>
      </c>
      <c r="D44" s="19"/>
      <c r="E44" s="187">
        <v>0.21</v>
      </c>
      <c r="F44" s="187">
        <v>0.21</v>
      </c>
      <c r="G44" s="56"/>
      <c r="I44" s="187"/>
    </row>
    <row r="45" spans="1:12" ht="5.25" customHeight="1" thickBot="1">
      <c r="D45" s="19"/>
      <c r="E45" s="51"/>
      <c r="F45" s="51"/>
      <c r="G45" s="51"/>
      <c r="I45" s="51"/>
    </row>
    <row r="46" spans="1:12" ht="13.5" thickBot="1">
      <c r="B46" s="38" t="s">
        <v>123</v>
      </c>
      <c r="D46" s="19"/>
      <c r="E46" s="202">
        <f>ROUND(E43*-E44,0)</f>
        <v>234</v>
      </c>
      <c r="F46" s="73">
        <f>ROUND(F43*-F44,0)</f>
        <v>350</v>
      </c>
      <c r="G46" s="73">
        <f>SUM(E46:F46)</f>
        <v>584</v>
      </c>
      <c r="I46" s="73">
        <f>I39</f>
        <v>583.93000000000029</v>
      </c>
      <c r="J46" s="201" t="s">
        <v>533</v>
      </c>
      <c r="K46" s="16">
        <f>'ADJ DETAIL-INPUT'!AB53+'ADJ DETAIL-INPUT'!W52-I46</f>
        <v>-0.12615400000026966</v>
      </c>
    </row>
    <row r="47" spans="1:12" ht="13.5" thickTop="1">
      <c r="D47" s="19"/>
      <c r="E47" s="203">
        <f>E8</f>
        <v>2.139999999999997</v>
      </c>
      <c r="F47" s="55"/>
      <c r="G47" s="55"/>
      <c r="I47" s="55"/>
    </row>
    <row r="48" spans="1:12" ht="13.5" thickBot="1">
      <c r="E48" s="204" t="s">
        <v>21</v>
      </c>
      <c r="F48" s="186"/>
    </row>
    <row r="49" spans="1:8" hidden="1">
      <c r="A49" s="174" t="s">
        <v>195</v>
      </c>
      <c r="B49" s="182" t="s">
        <v>194</v>
      </c>
    </row>
    <row r="50" spans="1:8" hidden="1">
      <c r="B50" s="180" t="s">
        <v>120</v>
      </c>
    </row>
    <row r="51" spans="1:8" hidden="1">
      <c r="B51" s="38" t="s">
        <v>124</v>
      </c>
      <c r="C51" s="65">
        <v>2430</v>
      </c>
      <c r="H51" s="16" t="s">
        <v>189</v>
      </c>
    </row>
    <row r="52" spans="1:8" hidden="1">
      <c r="B52" s="38" t="s">
        <v>125</v>
      </c>
      <c r="C52" s="64">
        <v>2935</v>
      </c>
      <c r="H52" s="16" t="s">
        <v>189</v>
      </c>
    </row>
    <row r="53" spans="1:8" hidden="1">
      <c r="B53" s="38" t="s">
        <v>126</v>
      </c>
      <c r="C53" s="24">
        <f>C51+C52</f>
        <v>5365</v>
      </c>
    </row>
    <row r="54" spans="1:8" hidden="1">
      <c r="C54" s="23"/>
    </row>
    <row r="55" spans="1:8" hidden="1">
      <c r="C55" s="28"/>
      <c r="D55" s="20"/>
      <c r="E55" s="20" t="s">
        <v>127</v>
      </c>
    </row>
    <row r="56" spans="1:8" hidden="1">
      <c r="C56" s="22" t="s">
        <v>98</v>
      </c>
      <c r="D56" s="22" t="s">
        <v>128</v>
      </c>
      <c r="E56" s="22" t="s">
        <v>27</v>
      </c>
    </row>
    <row r="57" spans="1:8" hidden="1">
      <c r="B57" s="38" t="s">
        <v>129</v>
      </c>
      <c r="C57" s="39" t="e">
        <f>#REF!</f>
        <v>#REF!</v>
      </c>
      <c r="D57" s="40" t="e">
        <f>ROUND(C57/$C$60,4)</f>
        <v>#REF!</v>
      </c>
      <c r="E57" s="39" t="e">
        <f>D57*E60</f>
        <v>#REF!</v>
      </c>
      <c r="F57" s="68"/>
    </row>
    <row r="58" spans="1:8" hidden="1">
      <c r="B58" s="38" t="s">
        <v>130</v>
      </c>
      <c r="C58" s="41" t="e">
        <f>#REF!</f>
        <v>#REF!</v>
      </c>
      <c r="D58" s="40" t="e">
        <f>ROUND(C58/$C$60,4)</f>
        <v>#REF!</v>
      </c>
      <c r="E58" s="41" t="e">
        <f>D58*E60</f>
        <v>#REF!</v>
      </c>
    </row>
    <row r="59" spans="1:8" hidden="1">
      <c r="B59" s="38" t="s">
        <v>131</v>
      </c>
      <c r="C59" s="41" t="e">
        <f>#REF!</f>
        <v>#REF!</v>
      </c>
      <c r="D59" s="40" t="e">
        <f>ROUND(C59/$C$60,4)-0.0001</f>
        <v>#REF!</v>
      </c>
      <c r="E59" s="41" t="e">
        <f>E60*D59</f>
        <v>#REF!</v>
      </c>
    </row>
    <row r="60" spans="1:8" hidden="1">
      <c r="B60" s="38" t="s">
        <v>132</v>
      </c>
      <c r="C60" s="42" t="e">
        <f>C57+C58+C59</f>
        <v>#REF!</v>
      </c>
      <c r="D60" s="43" t="e">
        <f>D57+D58+D59</f>
        <v>#REF!</v>
      </c>
      <c r="E60" s="42">
        <f>C53</f>
        <v>5365</v>
      </c>
    </row>
    <row r="61" spans="1:8" hidden="1">
      <c r="C61" s="44"/>
      <c r="D61" s="44"/>
      <c r="E61" s="44"/>
    </row>
    <row r="62" spans="1:8" hidden="1">
      <c r="B62" s="38" t="s">
        <v>133</v>
      </c>
      <c r="C62" s="39" t="e">
        <f>#REF!</f>
        <v>#REF!</v>
      </c>
      <c r="D62" s="40" t="e">
        <f>C62/C64</f>
        <v>#REF!</v>
      </c>
      <c r="E62" s="39" t="e">
        <f>D62*E64</f>
        <v>#REF!</v>
      </c>
    </row>
    <row r="63" spans="1:8" hidden="1">
      <c r="B63" s="38" t="s">
        <v>134</v>
      </c>
      <c r="C63" s="44" t="e">
        <f>#REF!</f>
        <v>#REF!</v>
      </c>
      <c r="D63" s="40" t="e">
        <f>C63/C64</f>
        <v>#REF!</v>
      </c>
      <c r="E63" s="44" t="e">
        <f>D63*E64</f>
        <v>#REF!</v>
      </c>
    </row>
    <row r="64" spans="1:8" hidden="1">
      <c r="B64" s="38" t="s">
        <v>132</v>
      </c>
      <c r="C64" s="42" t="e">
        <f>C62+C63</f>
        <v>#REF!</v>
      </c>
      <c r="D64" s="43" t="e">
        <f>D62+D63</f>
        <v>#REF!</v>
      </c>
      <c r="E64" s="42" t="e">
        <f>E57</f>
        <v>#REF!</v>
      </c>
    </row>
    <row r="65" spans="1:6" hidden="1">
      <c r="C65" s="44"/>
      <c r="D65" s="44"/>
      <c r="E65" s="44"/>
    </row>
    <row r="66" spans="1:6" hidden="1">
      <c r="B66" s="38" t="s">
        <v>135</v>
      </c>
      <c r="C66" s="39" t="e">
        <f>#REF!</f>
        <v>#REF!</v>
      </c>
      <c r="D66" s="45" t="e">
        <f>C66/C68</f>
        <v>#REF!</v>
      </c>
      <c r="E66" s="39" t="e">
        <f>E68*D66</f>
        <v>#REF!</v>
      </c>
    </row>
    <row r="67" spans="1:6" hidden="1">
      <c r="B67" s="38" t="s">
        <v>136</v>
      </c>
      <c r="C67" s="44" t="e">
        <f>#REF!</f>
        <v>#REF!</v>
      </c>
      <c r="D67" s="46" t="e">
        <f>C67/C68</f>
        <v>#REF!</v>
      </c>
      <c r="E67" s="44" t="e">
        <f>E68*D67</f>
        <v>#REF!</v>
      </c>
    </row>
    <row r="68" spans="1:6" hidden="1">
      <c r="B68" s="38" t="s">
        <v>132</v>
      </c>
      <c r="C68" s="42" t="e">
        <f>SUM(C66:C67)</f>
        <v>#REF!</v>
      </c>
      <c r="D68" s="47" t="e">
        <f>SUM(D66:D67)</f>
        <v>#REF!</v>
      </c>
      <c r="E68" s="42" t="e">
        <f>E58</f>
        <v>#REF!</v>
      </c>
    </row>
    <row r="69" spans="1:6" hidden="1">
      <c r="A69" s="175" t="str">
        <f>A1</f>
        <v>AVISTA UTILITIES</v>
      </c>
      <c r="C69" s="14"/>
      <c r="D69" s="15"/>
      <c r="E69" s="14"/>
      <c r="F69" s="15"/>
    </row>
    <row r="70" spans="1:6" hidden="1">
      <c r="A70" s="175" t="str">
        <f>A2</f>
        <v>Restate Debt Interest</v>
      </c>
      <c r="C70" s="14"/>
      <c r="D70" s="15"/>
      <c r="E70" s="14"/>
      <c r="F70" s="15"/>
    </row>
    <row r="71" spans="1:6" hidden="1">
      <c r="A71" s="175" t="s">
        <v>139</v>
      </c>
      <c r="C71" s="14"/>
      <c r="D71" s="15"/>
      <c r="E71" s="14"/>
      <c r="F71" s="15"/>
    </row>
    <row r="72" spans="1:6" hidden="1">
      <c r="A72" s="176" t="str">
        <f>A4</f>
        <v>TWELVE MONTHS ENDED DECEMBER 31, 2020</v>
      </c>
      <c r="C72" s="17"/>
      <c r="D72" s="15"/>
      <c r="E72" s="17"/>
      <c r="F72" s="15"/>
    </row>
    <row r="73" spans="1:6" hidden="1">
      <c r="A73" s="177" t="s">
        <v>116</v>
      </c>
      <c r="C73" s="14"/>
      <c r="D73" s="15"/>
      <c r="E73" s="15"/>
      <c r="F73" s="15"/>
    </row>
    <row r="74" spans="1:6" hidden="1">
      <c r="C74" s="19"/>
      <c r="D74" s="19"/>
      <c r="E74" s="21"/>
      <c r="F74" s="20" t="s">
        <v>20</v>
      </c>
    </row>
    <row r="75" spans="1:6" hidden="1">
      <c r="B75" s="180" t="s">
        <v>117</v>
      </c>
      <c r="C75" s="19"/>
      <c r="D75" s="19"/>
      <c r="E75" s="21"/>
      <c r="F75" s="22" t="s">
        <v>118</v>
      </c>
    </row>
    <row r="76" spans="1:6" hidden="1">
      <c r="A76" s="173" t="e">
        <f>'ADJ SUMMARY'!#REF!</f>
        <v>#REF!</v>
      </c>
      <c r="B76" s="38" t="e">
        <f>'ADJ SUMMARY'!#REF!</f>
        <v>#REF!</v>
      </c>
      <c r="C76" s="19"/>
      <c r="D76" s="19"/>
      <c r="E76" s="23"/>
      <c r="F76" s="67" t="e">
        <f>'ADJ SUMMARY'!#REF!</f>
        <v>#REF!</v>
      </c>
    </row>
    <row r="77" spans="1:6" hidden="1">
      <c r="A77" s="173" t="e">
        <f>'ADJ SUMMARY'!#REF!</f>
        <v>#REF!</v>
      </c>
      <c r="B77" s="38" t="e">
        <f>'ADJ SUMMARY'!#REF!</f>
        <v>#REF!</v>
      </c>
      <c r="C77" s="19"/>
      <c r="D77" s="19"/>
      <c r="E77" s="23"/>
      <c r="F77" s="67" t="e">
        <f>'ADJ SUMMARY'!#REF!</f>
        <v>#REF!</v>
      </c>
    </row>
    <row r="78" spans="1:6" hidden="1">
      <c r="A78" s="173" t="e">
        <f>'ADJ SUMMARY'!#REF!</f>
        <v>#REF!</v>
      </c>
      <c r="B78" s="38" t="e">
        <f>'ADJ SUMMARY'!#REF!</f>
        <v>#REF!</v>
      </c>
      <c r="C78" s="19"/>
      <c r="D78" s="19"/>
      <c r="E78" s="23"/>
      <c r="F78" s="67" t="e">
        <f>'ADJ SUMMARY'!#REF!</f>
        <v>#REF!</v>
      </c>
    </row>
    <row r="79" spans="1:6" hidden="1">
      <c r="A79" s="173" t="e">
        <f>'ADJ SUMMARY'!#REF!</f>
        <v>#REF!</v>
      </c>
      <c r="B79" s="38" t="e">
        <f>'ADJ SUMMARY'!#REF!</f>
        <v>#REF!</v>
      </c>
      <c r="C79" s="19"/>
      <c r="D79" s="19"/>
      <c r="E79" s="23"/>
      <c r="F79" s="67" t="e">
        <f>'ADJ SUMMARY'!#REF!</f>
        <v>#REF!</v>
      </c>
    </row>
    <row r="80" spans="1:6" hidden="1">
      <c r="A80" s="173" t="e">
        <f>'ADJ SUMMARY'!#REF!</f>
        <v>#REF!</v>
      </c>
      <c r="B80" s="38" t="e">
        <f>'ADJ SUMMARY'!#REF!</f>
        <v>#REF!</v>
      </c>
      <c r="C80" s="19"/>
      <c r="D80" s="19"/>
      <c r="E80" s="23"/>
      <c r="F80" s="67" t="e">
        <f>'ADJ SUMMARY'!#REF!</f>
        <v>#REF!</v>
      </c>
    </row>
    <row r="81" spans="1:6" hidden="1">
      <c r="A81" s="173" t="e">
        <f>'ADJ SUMMARY'!#REF!</f>
        <v>#REF!</v>
      </c>
      <c r="B81" s="38" t="e">
        <f>'ADJ SUMMARY'!#REF!</f>
        <v>#REF!</v>
      </c>
      <c r="C81" s="19"/>
      <c r="D81" s="19"/>
      <c r="E81" s="23"/>
      <c r="F81" s="67" t="e">
        <f>'ADJ SUMMARY'!#REF!</f>
        <v>#REF!</v>
      </c>
    </row>
    <row r="82" spans="1:6" hidden="1">
      <c r="A82" s="173" t="e">
        <f>'ADJ SUMMARY'!#REF!</f>
        <v>#REF!</v>
      </c>
      <c r="B82" s="38" t="e">
        <f>'ADJ SUMMARY'!#REF!</f>
        <v>#REF!</v>
      </c>
      <c r="C82" s="19"/>
      <c r="D82" s="19"/>
      <c r="E82" s="23"/>
      <c r="F82" s="67" t="e">
        <f>'ADJ SUMMARY'!#REF!</f>
        <v>#REF!</v>
      </c>
    </row>
    <row r="83" spans="1:6" hidden="1">
      <c r="A83" s="173" t="e">
        <f>'ADJ SUMMARY'!#REF!</f>
        <v>#REF!</v>
      </c>
      <c r="B83" s="38" t="e">
        <f>'ADJ SUMMARY'!#REF!</f>
        <v>#REF!</v>
      </c>
      <c r="C83" s="19"/>
      <c r="D83" s="19"/>
      <c r="E83" s="23"/>
      <c r="F83" s="67" t="e">
        <f>'ADJ SUMMARY'!#REF!</f>
        <v>#REF!</v>
      </c>
    </row>
    <row r="84" spans="1:6" hidden="1">
      <c r="A84" s="173" t="e">
        <f>'ADJ SUMMARY'!#REF!</f>
        <v>#REF!</v>
      </c>
      <c r="B84" s="38" t="e">
        <f>'ADJ SUMMARY'!#REF!</f>
        <v>#REF!</v>
      </c>
      <c r="C84" s="19"/>
      <c r="D84" s="19"/>
      <c r="E84" s="23"/>
      <c r="F84" s="67" t="e">
        <f>'ADJ SUMMARY'!#REF!</f>
        <v>#REF!</v>
      </c>
    </row>
    <row r="85" spans="1:6" hidden="1">
      <c r="A85" s="173" t="e">
        <f>'ADJ SUMMARY'!#REF!</f>
        <v>#REF!</v>
      </c>
      <c r="B85" s="38" t="e">
        <f>'ADJ SUMMARY'!#REF!</f>
        <v>#REF!</v>
      </c>
      <c r="C85" s="19"/>
      <c r="D85" s="19"/>
      <c r="E85" s="23"/>
      <c r="F85" s="67" t="e">
        <f>'ADJ SUMMARY'!#REF!</f>
        <v>#REF!</v>
      </c>
    </row>
    <row r="86" spans="1:6" hidden="1">
      <c r="A86" s="173" t="e">
        <f>'ADJ SUMMARY'!#REF!</f>
        <v>#REF!</v>
      </c>
      <c r="B86" s="38" t="e">
        <f>'ADJ SUMMARY'!#REF!</f>
        <v>#REF!</v>
      </c>
      <c r="C86" s="19"/>
      <c r="D86" s="19"/>
      <c r="E86" s="23"/>
      <c r="F86" s="67" t="e">
        <f>'ADJ SUMMARY'!#REF!</f>
        <v>#REF!</v>
      </c>
    </row>
    <row r="87" spans="1:6" hidden="1">
      <c r="A87" s="173" t="e">
        <f>'ADJ SUMMARY'!#REF!</f>
        <v>#REF!</v>
      </c>
      <c r="B87" s="38" t="e">
        <f>'ADJ SUMMARY'!#REF!</f>
        <v>#REF!</v>
      </c>
      <c r="C87" s="19"/>
      <c r="D87" s="19"/>
      <c r="E87" s="23"/>
      <c r="F87" s="67" t="e">
        <f>'ADJ SUMMARY'!#REF!</f>
        <v>#REF!</v>
      </c>
    </row>
    <row r="88" spans="1:6" hidden="1">
      <c r="A88" s="173" t="e">
        <f>'ADJ SUMMARY'!#REF!</f>
        <v>#REF!</v>
      </c>
      <c r="B88" s="38" t="e">
        <f>'ADJ SUMMARY'!#REF!</f>
        <v>#REF!</v>
      </c>
      <c r="C88" s="19"/>
      <c r="D88" s="19"/>
      <c r="E88" s="23"/>
      <c r="F88" s="67" t="e">
        <f>'ADJ SUMMARY'!#REF!</f>
        <v>#REF!</v>
      </c>
    </row>
    <row r="89" spans="1:6" hidden="1">
      <c r="A89" s="173" t="e">
        <f>'ADJ SUMMARY'!#REF!</f>
        <v>#REF!</v>
      </c>
      <c r="B89" s="38" t="e">
        <f>'ADJ SUMMARY'!#REF!</f>
        <v>#REF!</v>
      </c>
      <c r="C89" s="19"/>
      <c r="D89" s="19"/>
      <c r="E89" s="23"/>
      <c r="F89" s="67" t="e">
        <f>'ADJ SUMMARY'!#REF!</f>
        <v>#REF!</v>
      </c>
    </row>
    <row r="90" spans="1:6" hidden="1">
      <c r="A90" s="173" t="e">
        <f>'ADJ SUMMARY'!#REF!</f>
        <v>#REF!</v>
      </c>
      <c r="B90" s="38" t="e">
        <f>'ADJ SUMMARY'!#REF!</f>
        <v>#REF!</v>
      </c>
      <c r="C90" s="19"/>
      <c r="D90" s="19"/>
      <c r="E90" s="23"/>
      <c r="F90" s="67" t="e">
        <f>'ADJ SUMMARY'!#REF!</f>
        <v>#REF!</v>
      </c>
    </row>
    <row r="91" spans="1:6" hidden="1">
      <c r="A91" s="173" t="e">
        <f>'ADJ SUMMARY'!#REF!</f>
        <v>#REF!</v>
      </c>
      <c r="B91" s="38" t="e">
        <f>'ADJ SUMMARY'!#REF!</f>
        <v>#REF!</v>
      </c>
      <c r="C91" s="19"/>
      <c r="D91" s="19"/>
      <c r="E91" s="23"/>
      <c r="F91" s="67" t="e">
        <f>'ADJ SUMMARY'!#REF!</f>
        <v>#REF!</v>
      </c>
    </row>
    <row r="92" spans="1:6" hidden="1">
      <c r="A92" s="173" t="e">
        <f>'ADJ SUMMARY'!#REF!</f>
        <v>#REF!</v>
      </c>
      <c r="B92" s="38" t="e">
        <f>'ADJ SUMMARY'!#REF!</f>
        <v>#REF!</v>
      </c>
      <c r="C92" s="19"/>
      <c r="D92" s="19"/>
      <c r="E92" s="23"/>
      <c r="F92" s="67" t="e">
        <f>'ADJ SUMMARY'!#REF!</f>
        <v>#REF!</v>
      </c>
    </row>
    <row r="93" spans="1:6" hidden="1">
      <c r="A93" s="173" t="e">
        <f>'ADJ SUMMARY'!#REF!</f>
        <v>#REF!</v>
      </c>
      <c r="B93" s="38" t="e">
        <f>'ADJ SUMMARY'!#REF!</f>
        <v>#REF!</v>
      </c>
      <c r="C93" s="19"/>
      <c r="D93" s="19"/>
      <c r="E93" s="23"/>
      <c r="F93" s="67" t="e">
        <f>'ADJ SUMMARY'!#REF!</f>
        <v>#REF!</v>
      </c>
    </row>
    <row r="94" spans="1:6" hidden="1">
      <c r="A94" s="173" t="e">
        <f>'ADJ SUMMARY'!#REF!</f>
        <v>#REF!</v>
      </c>
      <c r="B94" s="38" t="e">
        <f>'ADJ SUMMARY'!#REF!</f>
        <v>#REF!</v>
      </c>
      <c r="C94" s="19"/>
      <c r="D94" s="19"/>
      <c r="E94" s="23"/>
      <c r="F94" s="67" t="e">
        <f>'ADJ SUMMARY'!#REF!</f>
        <v>#REF!</v>
      </c>
    </row>
    <row r="95" spans="1:6" hidden="1">
      <c r="A95" s="173" t="e">
        <f>'ADJ SUMMARY'!#REF!</f>
        <v>#REF!</v>
      </c>
      <c r="B95" s="38" t="e">
        <f>'ADJ SUMMARY'!#REF!</f>
        <v>#REF!</v>
      </c>
      <c r="C95" s="19"/>
      <c r="D95" s="19"/>
      <c r="E95" s="23"/>
      <c r="F95" s="67" t="e">
        <f>'ADJ SUMMARY'!#REF!</f>
        <v>#REF!</v>
      </c>
    </row>
    <row r="96" spans="1:6" hidden="1">
      <c r="A96" s="173" t="e">
        <f>'ADJ SUMMARY'!#REF!</f>
        <v>#REF!</v>
      </c>
      <c r="B96" s="38" t="e">
        <f>'ADJ SUMMARY'!#REF!</f>
        <v>#REF!</v>
      </c>
      <c r="C96" s="19"/>
      <c r="D96" s="19"/>
      <c r="E96" s="23"/>
      <c r="F96" s="67" t="e">
        <f>'ADJ SUMMARY'!#REF!</f>
        <v>#REF!</v>
      </c>
    </row>
    <row r="97" spans="1:6" ht="5.25" hidden="1" customHeight="1">
      <c r="C97" s="19"/>
      <c r="D97" s="19"/>
      <c r="E97" s="23"/>
      <c r="F97" s="67"/>
    </row>
    <row r="98" spans="1:6" ht="13.5" hidden="1" customHeight="1">
      <c r="A98" s="173" t="e">
        <f>'ADJ SUMMARY'!#REF!</f>
        <v>#REF!</v>
      </c>
      <c r="B98" s="38" t="e">
        <f>'ADJ SUMMARY'!#REF!</f>
        <v>#REF!</v>
      </c>
      <c r="C98" s="19"/>
      <c r="D98" s="19"/>
      <c r="E98" s="23"/>
      <c r="F98" s="67" t="e">
        <f>'ADJ SUMMARY'!#REF!</f>
        <v>#REF!</v>
      </c>
    </row>
    <row r="99" spans="1:6" hidden="1">
      <c r="A99" s="173" t="e">
        <f>'ADJ SUMMARY'!#REF!</f>
        <v>#REF!</v>
      </c>
      <c r="B99" s="38" t="e">
        <f>'ADJ SUMMARY'!#REF!</f>
        <v>#REF!</v>
      </c>
      <c r="C99" s="19"/>
      <c r="D99" s="19"/>
      <c r="E99" s="23"/>
      <c r="F99" s="67" t="e">
        <f>'ADJ SUMMARY'!#REF!</f>
        <v>#REF!</v>
      </c>
    </row>
    <row r="100" spans="1:6" hidden="1">
      <c r="A100" s="173" t="e">
        <f>'ADJ SUMMARY'!#REF!</f>
        <v>#REF!</v>
      </c>
      <c r="B100" s="38" t="e">
        <f>'ADJ SUMMARY'!#REF!</f>
        <v>#REF!</v>
      </c>
      <c r="C100" s="19"/>
      <c r="D100" s="19"/>
      <c r="E100" s="23"/>
      <c r="F100" s="67" t="e">
        <f>'ADJ SUMMARY'!#REF!</f>
        <v>#REF!</v>
      </c>
    </row>
    <row r="101" spans="1:6" hidden="1">
      <c r="A101" s="173" t="e">
        <f>'ADJ SUMMARY'!#REF!</f>
        <v>#REF!</v>
      </c>
      <c r="B101" s="38" t="e">
        <f>'ADJ SUMMARY'!#REF!</f>
        <v>#REF!</v>
      </c>
      <c r="C101" s="19"/>
      <c r="D101" s="19"/>
      <c r="E101" s="23"/>
      <c r="F101" s="67" t="e">
        <f>'ADJ SUMMARY'!#REF!</f>
        <v>#REF!</v>
      </c>
    </row>
    <row r="102" spans="1:6" hidden="1">
      <c r="A102" s="173" t="e">
        <f>'ADJ SUMMARY'!#REF!</f>
        <v>#REF!</v>
      </c>
      <c r="B102" s="38" t="e">
        <f>'ADJ SUMMARY'!#REF!</f>
        <v>#REF!</v>
      </c>
      <c r="C102" s="19"/>
      <c r="D102" s="19"/>
      <c r="E102" s="23"/>
      <c r="F102" s="67" t="e">
        <f>'ADJ SUMMARY'!#REF!</f>
        <v>#REF!</v>
      </c>
    </row>
    <row r="103" spans="1:6" hidden="1">
      <c r="A103" s="173" t="e">
        <f>'ADJ SUMMARY'!#REF!</f>
        <v>#REF!</v>
      </c>
      <c r="B103" s="38" t="e">
        <f>'ADJ SUMMARY'!#REF!</f>
        <v>#REF!</v>
      </c>
      <c r="C103" s="19"/>
      <c r="D103" s="19"/>
      <c r="E103" s="23"/>
      <c r="F103" s="67" t="e">
        <f>'ADJ SUMMARY'!#REF!</f>
        <v>#REF!</v>
      </c>
    </row>
    <row r="104" spans="1:6" hidden="1">
      <c r="A104" s="173" t="e">
        <f>'ADJ SUMMARY'!#REF!</f>
        <v>#REF!</v>
      </c>
      <c r="B104" s="38" t="e">
        <f>'ADJ SUMMARY'!#REF!</f>
        <v>#REF!</v>
      </c>
      <c r="C104" s="19"/>
      <c r="D104" s="19"/>
      <c r="E104" s="23"/>
      <c r="F104" s="67" t="e">
        <f>'ADJ SUMMARY'!#REF!</f>
        <v>#REF!</v>
      </c>
    </row>
    <row r="105" spans="1:6" hidden="1">
      <c r="A105" s="173" t="e">
        <f>'ADJ SUMMARY'!#REF!</f>
        <v>#REF!</v>
      </c>
      <c r="B105" s="38" t="e">
        <f>'ADJ SUMMARY'!#REF!</f>
        <v>#REF!</v>
      </c>
      <c r="C105" s="19"/>
      <c r="D105" s="19"/>
      <c r="E105" s="23"/>
      <c r="F105" s="67" t="e">
        <f>'ADJ SUMMARY'!#REF!</f>
        <v>#REF!</v>
      </c>
    </row>
    <row r="106" spans="1:6" hidden="1">
      <c r="A106" s="173" t="e">
        <f>'ADJ SUMMARY'!#REF!</f>
        <v>#REF!</v>
      </c>
      <c r="B106" s="38" t="e">
        <f>'ADJ SUMMARY'!#REF!</f>
        <v>#REF!</v>
      </c>
      <c r="C106" s="19"/>
      <c r="D106" s="19"/>
      <c r="E106" s="23"/>
      <c r="F106" s="67" t="e">
        <f>'ADJ SUMMARY'!#REF!</f>
        <v>#REF!</v>
      </c>
    </row>
    <row r="107" spans="1:6" hidden="1">
      <c r="A107" s="173" t="e">
        <f>'ADJ SUMMARY'!#REF!</f>
        <v>#REF!</v>
      </c>
      <c r="B107" s="38" t="e">
        <f>'ADJ SUMMARY'!#REF!</f>
        <v>#REF!</v>
      </c>
      <c r="C107" s="19"/>
      <c r="D107" s="19"/>
      <c r="E107" s="23"/>
      <c r="F107" s="67" t="e">
        <f>'ADJ SUMMARY'!#REF!</f>
        <v>#REF!</v>
      </c>
    </row>
    <row r="108" spans="1:6" hidden="1">
      <c r="A108" s="173" t="e">
        <f>'ADJ SUMMARY'!#REF!</f>
        <v>#REF!</v>
      </c>
      <c r="B108" s="38" t="e">
        <f>'ADJ SUMMARY'!#REF!</f>
        <v>#REF!</v>
      </c>
      <c r="C108" s="19"/>
      <c r="D108" s="19"/>
      <c r="E108" s="23"/>
      <c r="F108" s="67" t="e">
        <f>'ADJ SUMMARY'!#REF!</f>
        <v>#REF!</v>
      </c>
    </row>
    <row r="109" spans="1:6" hidden="1">
      <c r="A109" s="173" t="e">
        <f>'ADJ SUMMARY'!#REF!</f>
        <v>#REF!</v>
      </c>
      <c r="B109" s="38" t="e">
        <f>'ADJ SUMMARY'!#REF!</f>
        <v>#REF!</v>
      </c>
      <c r="C109" s="19"/>
      <c r="D109" s="19"/>
      <c r="E109" s="23"/>
      <c r="F109" s="67" t="e">
        <f>'ADJ SUMMARY'!#REF!</f>
        <v>#REF!</v>
      </c>
    </row>
    <row r="110" spans="1:6" hidden="1">
      <c r="A110" s="173" t="e">
        <f>'ADJ SUMMARY'!#REF!</f>
        <v>#REF!</v>
      </c>
      <c r="B110" s="38" t="e">
        <f>'ADJ SUMMARY'!#REF!</f>
        <v>#REF!</v>
      </c>
      <c r="C110" s="19"/>
      <c r="D110" s="19"/>
      <c r="E110" s="23"/>
      <c r="F110" s="67" t="e">
        <f>'ADJ SUMMARY'!#REF!</f>
        <v>#REF!</v>
      </c>
    </row>
    <row r="111" spans="1:6" hidden="1">
      <c r="A111" s="173" t="e">
        <f>'ADJ SUMMARY'!#REF!</f>
        <v>#REF!</v>
      </c>
      <c r="B111" s="38" t="e">
        <f>'ADJ SUMMARY'!#REF!</f>
        <v>#REF!</v>
      </c>
      <c r="C111" s="19"/>
      <c r="D111" s="19"/>
      <c r="E111" s="23"/>
      <c r="F111" s="67" t="e">
        <f>'ADJ SUMMARY'!#REF!</f>
        <v>#REF!</v>
      </c>
    </row>
    <row r="112" spans="1:6" ht="13.5" hidden="1" customHeight="1">
      <c r="A112" s="173" t="e">
        <f>'ADJ SUMMARY'!#REF!</f>
        <v>#REF!</v>
      </c>
      <c r="B112" s="38" t="e">
        <f>'ADJ SUMMARY'!#REF!</f>
        <v>#REF!</v>
      </c>
      <c r="C112" s="19"/>
      <c r="D112" s="19"/>
      <c r="E112" s="23"/>
      <c r="F112" s="67" t="e">
        <f>'ADJ SUMMARY'!#REF!</f>
        <v>#REF!</v>
      </c>
    </row>
    <row r="113" spans="1:9" ht="0.75" hidden="1" customHeight="1">
      <c r="A113" s="173" t="e">
        <f>'ADJ SUMMARY'!#REF!</f>
        <v>#REF!</v>
      </c>
      <c r="B113" s="38" t="e">
        <f>'ADJ SUMMARY'!#REF!</f>
        <v>#REF!</v>
      </c>
      <c r="C113" s="19"/>
      <c r="D113" s="19"/>
      <c r="E113" s="23"/>
      <c r="F113" s="67" t="e">
        <f>'ADJ SUMMARY'!#REF!</f>
        <v>#REF!</v>
      </c>
    </row>
    <row r="114" spans="1:9" ht="13.5" hidden="1" customHeight="1">
      <c r="B114" s="38" t="s">
        <v>150</v>
      </c>
      <c r="C114" s="19"/>
      <c r="D114" s="19"/>
      <c r="E114" s="23"/>
      <c r="F114" s="24" t="e">
        <f>SUM(F76:F113)</f>
        <v>#REF!</v>
      </c>
    </row>
    <row r="115" spans="1:9" hidden="1">
      <c r="C115" s="19"/>
      <c r="D115" s="19"/>
      <c r="E115" s="19"/>
      <c r="F115" s="16"/>
      <c r="G115" s="74"/>
    </row>
    <row r="116" spans="1:9" hidden="1">
      <c r="B116" s="38" t="str">
        <f>B37</f>
        <v>Weighted Average Cost of Debt</v>
      </c>
      <c r="C116" s="35"/>
      <c r="D116" s="35"/>
      <c r="E116" s="36"/>
      <c r="F116" s="84" t="e">
        <f>'RR SUMMARY'!#REF!</f>
        <v>#REF!</v>
      </c>
      <c r="H116" s="85" t="s">
        <v>193</v>
      </c>
      <c r="I116" s="44"/>
    </row>
    <row r="117" spans="1:9" hidden="1">
      <c r="C117" s="19"/>
      <c r="D117" s="19"/>
      <c r="F117" s="16"/>
    </row>
    <row r="118" spans="1:9" hidden="1">
      <c r="B118" s="38" t="s">
        <v>119</v>
      </c>
      <c r="C118" s="19"/>
      <c r="D118" s="19"/>
      <c r="E118" s="23"/>
      <c r="F118" s="23" t="e">
        <f>F114*F116</f>
        <v>#REF!</v>
      </c>
    </row>
    <row r="119" spans="1:9" hidden="1">
      <c r="C119" s="19"/>
      <c r="D119" s="19"/>
      <c r="E119" s="19"/>
      <c r="F119" s="16"/>
    </row>
    <row r="120" spans="1:9" hidden="1">
      <c r="B120" s="38" t="s">
        <v>196</v>
      </c>
      <c r="C120" s="19"/>
      <c r="D120" s="19"/>
      <c r="F120" s="76">
        <v>21469</v>
      </c>
      <c r="H120" s="77" t="s">
        <v>199</v>
      </c>
    </row>
    <row r="121" spans="1:9" hidden="1">
      <c r="C121" s="19"/>
      <c r="D121" s="19"/>
      <c r="E121" s="19"/>
      <c r="F121" s="16"/>
    </row>
    <row r="122" spans="1:9" hidden="1">
      <c r="B122" s="38" t="s">
        <v>121</v>
      </c>
      <c r="C122" s="19"/>
      <c r="D122" s="19"/>
      <c r="E122" s="23"/>
      <c r="F122" s="23" t="e">
        <f>F118-F120</f>
        <v>#REF!</v>
      </c>
    </row>
    <row r="123" spans="1:9" hidden="1">
      <c r="B123" s="38" t="s">
        <v>122</v>
      </c>
      <c r="D123" s="19"/>
      <c r="E123" s="26"/>
      <c r="F123" s="27">
        <v>0.35</v>
      </c>
    </row>
    <row r="124" spans="1:9" hidden="1">
      <c r="D124" s="19"/>
      <c r="E124" s="19"/>
      <c r="F124" s="16"/>
    </row>
    <row r="125" spans="1:9" hidden="1">
      <c r="B125" s="38" t="s">
        <v>123</v>
      </c>
      <c r="D125" s="19"/>
      <c r="E125" s="23"/>
      <c r="F125" s="23" t="e">
        <f>F122*-F123</f>
        <v>#REF!</v>
      </c>
      <c r="G125" s="23"/>
    </row>
    <row r="126" spans="1:9" ht="13.5" hidden="1" thickTop="1">
      <c r="D126" s="19"/>
      <c r="E126" s="23"/>
      <c r="F126" s="37"/>
    </row>
    <row r="127" spans="1:9" hidden="1">
      <c r="A127" s="178"/>
      <c r="F127" s="16"/>
    </row>
    <row r="128" spans="1:9" hidden="1">
      <c r="A128" s="178"/>
      <c r="B128" s="180" t="s">
        <v>120</v>
      </c>
      <c r="F128" s="16"/>
    </row>
    <row r="129" spans="1:6" hidden="1">
      <c r="A129" s="178"/>
      <c r="B129" s="38" t="s">
        <v>124</v>
      </c>
      <c r="C129" s="23">
        <f>C51</f>
        <v>2430</v>
      </c>
      <c r="F129" s="16"/>
    </row>
    <row r="130" spans="1:6" hidden="1">
      <c r="A130" s="178"/>
      <c r="B130" s="38" t="s">
        <v>125</v>
      </c>
      <c r="C130" s="16">
        <f>C52</f>
        <v>2935</v>
      </c>
      <c r="F130" s="16"/>
    </row>
    <row r="131" spans="1:6" hidden="1">
      <c r="A131" s="178"/>
      <c r="B131" s="38" t="s">
        <v>126</v>
      </c>
      <c r="C131" s="24">
        <f>C129+C130</f>
        <v>5365</v>
      </c>
      <c r="F131" s="16"/>
    </row>
    <row r="132" spans="1:6" hidden="1">
      <c r="A132" s="178"/>
      <c r="C132" s="23"/>
      <c r="F132" s="16"/>
    </row>
    <row r="133" spans="1:6" hidden="1">
      <c r="A133" s="178"/>
      <c r="C133" s="28"/>
      <c r="D133" s="20"/>
      <c r="E133" s="20" t="s">
        <v>127</v>
      </c>
      <c r="F133" s="16"/>
    </row>
    <row r="134" spans="1:6" hidden="1">
      <c r="A134" s="178"/>
      <c r="C134" s="22" t="s">
        <v>98</v>
      </c>
      <c r="D134" s="22" t="s">
        <v>128</v>
      </c>
      <c r="E134" s="22" t="s">
        <v>27</v>
      </c>
      <c r="F134" s="16"/>
    </row>
    <row r="135" spans="1:6" hidden="1">
      <c r="A135" s="178"/>
      <c r="B135" s="38" t="s">
        <v>129</v>
      </c>
      <c r="C135" s="23" t="e">
        <f>$C$57</f>
        <v>#REF!</v>
      </c>
      <c r="D135" s="25" t="e">
        <f>C135/C138</f>
        <v>#REF!</v>
      </c>
      <c r="E135" s="23" t="e">
        <f>D135*E138</f>
        <v>#REF!</v>
      </c>
      <c r="F135" s="16"/>
    </row>
    <row r="136" spans="1:6" hidden="1">
      <c r="A136" s="178"/>
      <c r="B136" s="38" t="s">
        <v>130</v>
      </c>
      <c r="C136" s="16" t="e">
        <f>$C$58</f>
        <v>#REF!</v>
      </c>
      <c r="D136" s="34" t="e">
        <f>C136/C138</f>
        <v>#REF!</v>
      </c>
      <c r="E136" s="29" t="e">
        <f>D136*E138</f>
        <v>#REF!</v>
      </c>
      <c r="F136" s="16"/>
    </row>
    <row r="137" spans="1:6" hidden="1">
      <c r="A137" s="178"/>
      <c r="B137" s="38" t="s">
        <v>131</v>
      </c>
      <c r="C137" s="16" t="e">
        <f>$C$59</f>
        <v>#REF!</v>
      </c>
      <c r="D137" s="34" t="e">
        <f>C137/C138</f>
        <v>#REF!</v>
      </c>
      <c r="E137" s="29" t="e">
        <f>E138*D137</f>
        <v>#REF!</v>
      </c>
      <c r="F137" s="16"/>
    </row>
    <row r="138" spans="1:6" hidden="1">
      <c r="A138" s="178"/>
      <c r="B138" s="38" t="s">
        <v>132</v>
      </c>
      <c r="C138" s="24" t="e">
        <f>C135+C136+C137</f>
        <v>#REF!</v>
      </c>
      <c r="D138" s="30" t="e">
        <f>D135+D136+D137</f>
        <v>#REF!</v>
      </c>
      <c r="E138" s="24">
        <f>C131</f>
        <v>5365</v>
      </c>
      <c r="F138" s="16"/>
    </row>
    <row r="139" spans="1:6" hidden="1">
      <c r="A139" s="178"/>
      <c r="F139" s="16"/>
    </row>
    <row r="140" spans="1:6" hidden="1">
      <c r="A140" s="178"/>
      <c r="B140" s="38" t="s">
        <v>133</v>
      </c>
      <c r="C140" s="23" t="e">
        <f>$C$62</f>
        <v>#REF!</v>
      </c>
      <c r="D140" s="25" t="e">
        <f>C140/C142</f>
        <v>#REF!</v>
      </c>
      <c r="E140" s="23" t="e">
        <f>D140*E142</f>
        <v>#REF!</v>
      </c>
      <c r="F140" s="16"/>
    </row>
    <row r="141" spans="1:6" hidden="1">
      <c r="A141" s="178"/>
      <c r="B141" s="38" t="s">
        <v>134</v>
      </c>
      <c r="C141" s="16" t="e">
        <f>$C$63</f>
        <v>#REF!</v>
      </c>
      <c r="D141" s="25" t="e">
        <f>C141/C142</f>
        <v>#REF!</v>
      </c>
      <c r="E141" s="16" t="e">
        <f>D141*E142</f>
        <v>#REF!</v>
      </c>
      <c r="F141" s="16"/>
    </row>
    <row r="142" spans="1:6" hidden="1">
      <c r="A142" s="178"/>
      <c r="B142" s="38" t="s">
        <v>132</v>
      </c>
      <c r="C142" s="24" t="e">
        <f>C140+C141</f>
        <v>#REF!</v>
      </c>
      <c r="D142" s="30" t="e">
        <f>D140+D141</f>
        <v>#REF!</v>
      </c>
      <c r="E142" s="24" t="e">
        <f>E135</f>
        <v>#REF!</v>
      </c>
      <c r="F142" s="16"/>
    </row>
    <row r="143" spans="1:6" hidden="1">
      <c r="A143" s="178"/>
      <c r="F143" s="16"/>
    </row>
    <row r="144" spans="1:6" hidden="1">
      <c r="A144" s="178"/>
      <c r="B144" s="38" t="s">
        <v>135</v>
      </c>
      <c r="C144" s="23" t="e">
        <f>$C$66</f>
        <v>#REF!</v>
      </c>
      <c r="D144" s="31" t="e">
        <f>C144/C146</f>
        <v>#REF!</v>
      </c>
      <c r="E144" s="23" t="e">
        <f>E146*D144</f>
        <v>#REF!</v>
      </c>
      <c r="F144" s="16"/>
    </row>
    <row r="145" spans="1:6" hidden="1">
      <c r="A145" s="178"/>
      <c r="B145" s="38" t="s">
        <v>136</v>
      </c>
      <c r="C145" s="16" t="e">
        <f>C$67</f>
        <v>#REF!</v>
      </c>
      <c r="D145" s="32" t="e">
        <f>C145/C146</f>
        <v>#REF!</v>
      </c>
      <c r="E145" s="16" t="e">
        <f>E146*D145</f>
        <v>#REF!</v>
      </c>
      <c r="F145" s="16"/>
    </row>
    <row r="146" spans="1:6" hidden="1">
      <c r="A146" s="178"/>
      <c r="B146" s="38" t="s">
        <v>132</v>
      </c>
      <c r="C146" s="24" t="e">
        <f>SUM(C144:C145)</f>
        <v>#REF!</v>
      </c>
      <c r="D146" s="33" t="e">
        <f>SUM(D144:D145)</f>
        <v>#REF!</v>
      </c>
      <c r="E146" s="24" t="e">
        <f>E136</f>
        <v>#REF!</v>
      </c>
      <c r="F146" s="16"/>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90" orientation="portrait" r:id="rId1"/>
  <headerFooter alignWithMargins="0"/>
  <rowBreaks count="1" manualBreakCount="1">
    <brk id="68" max="16383" man="1"/>
  </rowBreaks>
  <colBreaks count="1" manualBreakCount="1">
    <brk id="9" max="104857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8"/>
  <sheetViews>
    <sheetView workbookViewId="0">
      <selection activeCell="A5" sqref="A5"/>
    </sheetView>
  </sheetViews>
  <sheetFormatPr defaultRowHeight="12.75"/>
  <cols>
    <col min="2" max="2" width="22.42578125" customWidth="1"/>
    <col min="4" max="4" width="14.85546875" customWidth="1"/>
    <col min="5" max="5" width="14.140625" customWidth="1"/>
    <col min="6" max="6" width="14.85546875" customWidth="1"/>
    <col min="7" max="7" width="9.140625" style="436"/>
    <col min="12" max="12" width="10.140625" bestFit="1" customWidth="1"/>
  </cols>
  <sheetData>
    <row r="1" spans="1:7" ht="15">
      <c r="A1" s="588" t="s">
        <v>688</v>
      </c>
      <c r="B1" s="588"/>
      <c r="C1" s="588"/>
      <c r="D1" s="588"/>
      <c r="E1" s="588"/>
      <c r="F1" s="588"/>
    </row>
    <row r="2" spans="1:7" ht="20.25" customHeight="1">
      <c r="A2" s="543" t="s">
        <v>633</v>
      </c>
      <c r="B2" s="437"/>
      <c r="C2" s="438"/>
      <c r="D2" s="439" t="s">
        <v>64</v>
      </c>
      <c r="E2" s="439" t="s">
        <v>64</v>
      </c>
      <c r="F2" s="440" t="s">
        <v>634</v>
      </c>
    </row>
    <row r="3" spans="1:7" ht="20.25" customHeight="1">
      <c r="A3" s="543" t="s">
        <v>635</v>
      </c>
      <c r="B3" s="437"/>
      <c r="C3" s="438"/>
      <c r="D3" s="439" t="s">
        <v>636</v>
      </c>
      <c r="E3" s="439" t="s">
        <v>637</v>
      </c>
      <c r="F3" s="440" t="s">
        <v>638</v>
      </c>
    </row>
    <row r="4" spans="1:7" ht="20.25" customHeight="1">
      <c r="A4" s="441"/>
      <c r="B4" s="437"/>
      <c r="C4" s="438"/>
      <c r="D4" s="442"/>
      <c r="E4" s="442"/>
      <c r="F4" s="443"/>
    </row>
    <row r="5" spans="1:7" ht="20.25" customHeight="1">
      <c r="A5" s="437" t="s">
        <v>639</v>
      </c>
      <c r="B5" s="437"/>
      <c r="C5" s="438"/>
      <c r="D5" s="444">
        <f>'ADJ SUMMARY'!E34</f>
        <v>1700977</v>
      </c>
      <c r="E5" s="444">
        <f>'[4]ADJ SUMMARY'!$E$27</f>
        <v>414409</v>
      </c>
      <c r="F5" s="445">
        <f>SUM(D5:E5)</f>
        <v>2115386</v>
      </c>
      <c r="G5" s="446"/>
    </row>
    <row r="6" spans="1:7" ht="20.25" customHeight="1">
      <c r="A6" s="437" t="s">
        <v>640</v>
      </c>
      <c r="B6" s="437"/>
      <c r="C6" s="438"/>
      <c r="D6" s="447">
        <f>'RR SUMMARY'!K11</f>
        <v>0.47370000000000001</v>
      </c>
      <c r="E6" s="447">
        <f>D6</f>
        <v>0.47370000000000001</v>
      </c>
      <c r="F6" s="448">
        <f>E6</f>
        <v>0.47370000000000001</v>
      </c>
    </row>
    <row r="7" spans="1:7" ht="20.25" customHeight="1">
      <c r="A7" s="437" t="s">
        <v>641</v>
      </c>
      <c r="B7" s="437"/>
      <c r="C7" s="438"/>
      <c r="D7" s="449">
        <f>ROUND(D5*D6,0)</f>
        <v>805753</v>
      </c>
      <c r="E7" s="449">
        <f t="shared" ref="E7:F7" si="0">ROUND(E5*E6,0)</f>
        <v>196306</v>
      </c>
      <c r="F7" s="450">
        <f t="shared" si="0"/>
        <v>1002058</v>
      </c>
    </row>
    <row r="8" spans="1:7" ht="20.25" customHeight="1">
      <c r="A8" s="437" t="s">
        <v>642</v>
      </c>
      <c r="B8" s="437"/>
      <c r="C8" s="438"/>
      <c r="D8" s="451"/>
      <c r="E8" s="451"/>
      <c r="F8" s="452"/>
    </row>
    <row r="9" spans="1:7" ht="20.25" customHeight="1">
      <c r="A9" s="437"/>
      <c r="B9" s="437" t="s">
        <v>643</v>
      </c>
      <c r="C9" s="438"/>
      <c r="D9" s="444">
        <f>'ADJ SUMMARY'!D34</f>
        <v>108443.15615400001</v>
      </c>
      <c r="E9" s="444">
        <f>'[4]ADJ SUMMARY'!$D$27</f>
        <v>24794.584751999999</v>
      </c>
      <c r="F9" s="445">
        <f>SUM(D9:E9)</f>
        <v>133237.74090600002</v>
      </c>
    </row>
    <row r="10" spans="1:7" ht="20.25" customHeight="1">
      <c r="A10" s="437"/>
      <c r="B10" s="437" t="s">
        <v>644</v>
      </c>
      <c r="C10" s="438"/>
      <c r="D10" s="453">
        <f>-'DEBT CALC'!G39</f>
        <v>-44055.304299999996</v>
      </c>
      <c r="E10" s="453">
        <f>'[4]DEBT CALC'!$G$36*-1</f>
        <v>-10733.193099999999</v>
      </c>
      <c r="F10" s="454">
        <f>SUM(D10:E10)</f>
        <v>-54788.497399999993</v>
      </c>
    </row>
    <row r="11" spans="1:7" ht="20.25" customHeight="1">
      <c r="A11" s="437" t="s">
        <v>645</v>
      </c>
      <c r="B11" s="437"/>
      <c r="C11" s="438"/>
      <c r="D11" s="455">
        <f>SUM(D9:D10)</f>
        <v>64387.851854000015</v>
      </c>
      <c r="E11" s="455">
        <f>SUM(E9:E10)</f>
        <v>14061.391652</v>
      </c>
      <c r="F11" s="456">
        <f>SUM(F9:F10)</f>
        <v>78449.243506000028</v>
      </c>
    </row>
    <row r="12" spans="1:7" ht="20.25" customHeight="1" thickBot="1">
      <c r="A12" s="437" t="s">
        <v>635</v>
      </c>
      <c r="B12" s="437"/>
      <c r="C12" s="438"/>
      <c r="D12" s="458">
        <f>ROUND(D11/D7,5)</f>
        <v>7.9909999999999995E-2</v>
      </c>
      <c r="E12" s="460">
        <f>ROUND(E11/E7,5)</f>
        <v>7.1629999999999999E-2</v>
      </c>
      <c r="F12" s="459">
        <f>ROUND(F11/F7,5)</f>
        <v>7.8289999999999998E-2</v>
      </c>
    </row>
    <row r="13" spans="1:7" ht="20.25" customHeight="1" thickTop="1"/>
    <row r="14" spans="1:7" ht="13.5" thickBot="1">
      <c r="A14" s="457"/>
      <c r="B14" s="457"/>
      <c r="C14" s="457"/>
      <c r="D14" s="457"/>
      <c r="E14" s="457"/>
      <c r="F14" s="457"/>
    </row>
    <row r="18" spans="2:6" ht="18">
      <c r="B18" s="463" t="s">
        <v>671</v>
      </c>
      <c r="C18" s="464"/>
      <c r="D18" s="464"/>
      <c r="E18" s="464"/>
      <c r="F18" s="464"/>
    </row>
  </sheetData>
  <mergeCells count="1">
    <mergeCell ref="A1:F1"/>
  </mergeCells>
  <pageMargins left="0.7" right="0.7" top="0.75" bottom="0.75" header="0.3" footer="0.3"/>
  <pageSetup scale="9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B58EE20B7BE83479325C0557723836B" ma:contentTypeVersion="36" ma:contentTypeDescription="" ma:contentTypeScope="" ma:versionID="c19f17c37ba6e0a4e5679471f78365a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2021-05-26T07:00:00+00:00</OpenedDate>
    <SignificantOrder xmlns="dc463f71-b30c-4ab2-9473-d307f9d35888">false</SignificantOrder>
    <Date1 xmlns="dc463f71-b30c-4ab2-9473-d307f9d35888">2021-05-26T07:00:00+00:00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210378</DocketNumber>
    <DelegatedOrder xmlns="dc463f71-b30c-4ab2-9473-d307f9d35888">false</DelegatedOrder>
  </documentManagement>
</p:properties>
</file>

<file path=customXml/itemProps1.xml><?xml version="1.0" encoding="utf-8"?>
<ds:datastoreItem xmlns:ds="http://schemas.openxmlformats.org/officeDocument/2006/customXml" ds:itemID="{EAC7C078-2184-4C92-B666-305649D1C110}"/>
</file>

<file path=customXml/itemProps2.xml><?xml version="1.0" encoding="utf-8"?>
<ds:datastoreItem xmlns:ds="http://schemas.openxmlformats.org/officeDocument/2006/customXml" ds:itemID="{486FA6DA-C4A5-463A-9A41-654F81739292}"/>
</file>

<file path=customXml/itemProps3.xml><?xml version="1.0" encoding="utf-8"?>
<ds:datastoreItem xmlns:ds="http://schemas.openxmlformats.org/officeDocument/2006/customXml" ds:itemID="{C88C5398-668D-4254-A1F8-AC020E35EF4B}"/>
</file>

<file path=customXml/itemProps4.xml><?xml version="1.0" encoding="utf-8"?>
<ds:datastoreItem xmlns:ds="http://schemas.openxmlformats.org/officeDocument/2006/customXml" ds:itemID="{B98D4984-34CC-45E5-8300-638672A6C6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ADJ SUMMARY</vt:lpstr>
      <vt:lpstr>ADJ DETAIL-INPUT</vt:lpstr>
      <vt:lpstr>RR SUMMARY</vt:lpstr>
      <vt:lpstr>CF </vt:lpstr>
      <vt:lpstr>LEAD SHEETS-DO NOT ENTER</vt:lpstr>
      <vt:lpstr>ROO INPUT</vt:lpstr>
      <vt:lpstr>DEBT CALC</vt:lpstr>
      <vt:lpstr>Normalized ROE - Elec&amp;Gas-inter</vt:lpstr>
      <vt:lpstr>ID_Elec</vt:lpstr>
      <vt:lpstr>'ADJ DETAIL-INPUT'!Print_Area</vt:lpstr>
      <vt:lpstr>'ADJ SUMMARY'!Print_Area</vt:lpstr>
      <vt:lpstr>'CF '!Print_Area</vt:lpstr>
      <vt:lpstr>'DEBT CALC'!Print_Area</vt:lpstr>
      <vt:lpstr>'LEAD SHEETS-DO NOT ENTER'!Print_Area</vt:lpstr>
      <vt:lpstr>'Normalized ROE - Elec&amp;Gas-inter'!Print_Area</vt:lpstr>
      <vt:lpstr>'ROO INPUT'!Print_Area</vt:lpstr>
      <vt:lpstr>'RR SUMMARY'!Print_Area</vt:lpstr>
      <vt:lpstr>Print_for_CBReport</vt:lpstr>
      <vt:lpstr>'ADJ DETAIL-INPUT'!Print_Titles</vt:lpstr>
      <vt:lpstr>'LEAD SHEETS-DO NOT ENTER'!Print_Titles</vt:lpstr>
      <vt:lpstr>'ROO INPUT'!Print_Titles</vt:lpstr>
      <vt:lpstr>WA_Elec</vt:lpstr>
    </vt:vector>
  </TitlesOfParts>
  <Company>Micron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Garbarino, Marcus</cp:lastModifiedBy>
  <cp:lastPrinted>2021-04-16T18:01:03Z</cp:lastPrinted>
  <dcterms:created xsi:type="dcterms:W3CDTF">1997-05-15T21:41:44Z</dcterms:created>
  <dcterms:modified xsi:type="dcterms:W3CDTF">2021-05-11T23:32:31Z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3d5e295b-f336-4c60-b5ac-254d97caf01b</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0x0101006E56B4D1795A2E4DB2F0B01679ED314A005B58EE20B7BE83479325C0557723836B</vt:lpwstr>
  </property>
  <property fmtid="{D5CDD505-2E9C-101B-9397-08002B2CF9AE}" pid="6" name="_docset_NoMedatataSyncRequired">
    <vt:lpwstr>False</vt:lpwstr>
  </property>
  <property fmtid="{D5CDD505-2E9C-101B-9397-08002B2CF9AE}" pid="7" name="IsEFSEC">
    <vt:bool>false</vt:bool>
  </property>
</Properties>
</file>