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printerSettings/printerSettings3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printerSettings/printerSettings2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14510" yWindow="-20" windowWidth="4700" windowHeight="6020" tabRatio="827" firstSheet="1" activeTab="1"/>
  </bookViews>
  <sheets>
    <sheet name="_com.sap.ip.bi.xl.hiddensheet" sheetId="73" state="veryHidden" r:id="rId1"/>
    <sheet name="3.02G" sheetId="61" r:id="rId2"/>
    <sheet name="SOG 12ME Dec 23" sheetId="79" r:id="rId3"/>
    <sheet name="Earnings Sharing" sheetId="63" r:id="rId4"/>
  </sheets>
  <externalReferences>
    <externalReference r:id="rId5"/>
  </externalReferences>
  <definedNames>
    <definedName name="_xlnm.Print_Area" localSheetId="2">'SOG 12ME Dec 23'!$A$1:$W$81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 concurrentManualCount="8"/>
</workbook>
</file>

<file path=xl/calcChain.xml><?xml version="1.0" encoding="utf-8"?>
<calcChain xmlns="http://schemas.openxmlformats.org/spreadsheetml/2006/main">
  <c r="C30" i="61" l="1"/>
  <c r="C27" i="61"/>
  <c r="C26" i="61"/>
  <c r="E37" i="61"/>
  <c r="E22" i="61"/>
  <c r="A13" i="6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31" i="61" s="1"/>
  <c r="A32" i="61" s="1"/>
  <c r="A33" i="61" s="1"/>
  <c r="A34" i="61" s="1"/>
  <c r="A35" i="61" s="1"/>
  <c r="A36" i="61" s="1"/>
  <c r="A37" i="61" s="1"/>
  <c r="A38" i="61" s="1"/>
  <c r="A39" i="61" s="1"/>
  <c r="A40" i="61" s="1"/>
  <c r="A41" i="61" s="1"/>
  <c r="A42" i="61" s="1"/>
  <c r="A43" i="61" s="1"/>
  <c r="A44" i="61" s="1"/>
  <c r="M77" i="79"/>
  <c r="W28" i="79" s="1"/>
  <c r="O75" i="79"/>
  <c r="Q75" i="79" s="1"/>
  <c r="E77" i="79"/>
  <c r="O67" i="79"/>
  <c r="Q67" i="79" s="1"/>
  <c r="M69" i="79"/>
  <c r="G69" i="79"/>
  <c r="S17" i="79"/>
  <c r="O61" i="79"/>
  <c r="Q61" i="79" s="1"/>
  <c r="M63" i="79"/>
  <c r="I60" i="79"/>
  <c r="K60" i="79" s="1"/>
  <c r="O60" i="79"/>
  <c r="Q60" i="79" s="1"/>
  <c r="O59" i="79"/>
  <c r="Q59" i="79"/>
  <c r="I59" i="79"/>
  <c r="K59" i="79" s="1"/>
  <c r="E63" i="79"/>
  <c r="D14" i="61"/>
  <c r="E15" i="61" s="1"/>
  <c r="Q33" i="79"/>
  <c r="K33" i="79"/>
  <c r="I33" i="79"/>
  <c r="O33" i="79"/>
  <c r="O32" i="79"/>
  <c r="Q32" i="79" s="1"/>
  <c r="I32" i="79"/>
  <c r="K32" i="79" s="1"/>
  <c r="U26" i="79"/>
  <c r="W26" i="79"/>
  <c r="I26" i="79"/>
  <c r="K26" i="79" s="1"/>
  <c r="M28" i="79"/>
  <c r="I25" i="79"/>
  <c r="K25" i="79" s="1"/>
  <c r="G28" i="79"/>
  <c r="O25" i="79"/>
  <c r="Q25" i="79" s="1"/>
  <c r="U18" i="79"/>
  <c r="W18" i="79"/>
  <c r="I18" i="79"/>
  <c r="K18" i="79" s="1"/>
  <c r="G20" i="79"/>
  <c r="O17" i="79"/>
  <c r="M14" i="79"/>
  <c r="W12" i="79"/>
  <c r="O12" i="79"/>
  <c r="Q12" i="79"/>
  <c r="I12" i="79"/>
  <c r="U12" i="79"/>
  <c r="S12" i="79"/>
  <c r="W11" i="79"/>
  <c r="U11" i="79"/>
  <c r="I11" i="79"/>
  <c r="K11" i="79" s="1"/>
  <c r="W10" i="79"/>
  <c r="G14" i="79"/>
  <c r="U14" i="79" s="1"/>
  <c r="I10" i="79"/>
  <c r="K10" i="79" s="1"/>
  <c r="G63" i="79"/>
  <c r="O11" i="79"/>
  <c r="Q11" i="79"/>
  <c r="K12" i="79"/>
  <c r="O18" i="79"/>
  <c r="Q18" i="79" s="1"/>
  <c r="U10" i="79"/>
  <c r="U17" i="79"/>
  <c r="U25" i="79"/>
  <c r="G77" i="79"/>
  <c r="E14" i="79"/>
  <c r="O14" i="79" s="1"/>
  <c r="S11" i="79"/>
  <c r="I61" i="79"/>
  <c r="K61" i="79" s="1"/>
  <c r="K77" i="79" l="1"/>
  <c r="Q10" i="79"/>
  <c r="Q17" i="79"/>
  <c r="M71" i="79"/>
  <c r="W14" i="79"/>
  <c r="O77" i="79"/>
  <c r="Q77" i="79" s="1"/>
  <c r="I77" i="79"/>
  <c r="U20" i="79"/>
  <c r="G71" i="79"/>
  <c r="Q26" i="79"/>
  <c r="O63" i="79"/>
  <c r="Q63" i="79" s="1"/>
  <c r="E71" i="79"/>
  <c r="S14" i="79"/>
  <c r="I63" i="79"/>
  <c r="K63" i="79" s="1"/>
  <c r="W17" i="79"/>
  <c r="S26" i="79"/>
  <c r="I66" i="79"/>
  <c r="K66" i="79" s="1"/>
  <c r="O10" i="79"/>
  <c r="K17" i="79"/>
  <c r="S25" i="79"/>
  <c r="I75" i="79"/>
  <c r="K75" i="79" s="1"/>
  <c r="K14" i="79"/>
  <c r="S18" i="79"/>
  <c r="G22" i="79"/>
  <c r="I17" i="79"/>
  <c r="W25" i="79"/>
  <c r="U28" i="79"/>
  <c r="I14" i="79"/>
  <c r="O26" i="79"/>
  <c r="S10" i="79"/>
  <c r="M20" i="79"/>
  <c r="I67" i="79"/>
  <c r="K67" i="79" s="1"/>
  <c r="I74" i="79"/>
  <c r="K74" i="79" s="1"/>
  <c r="O66" i="79"/>
  <c r="Q66" i="79" s="1"/>
  <c r="Q14" i="79"/>
  <c r="E20" i="79"/>
  <c r="E69" i="79"/>
  <c r="O74" i="79"/>
  <c r="Q74" i="79" s="1"/>
  <c r="E28" i="79"/>
  <c r="S28" i="79" s="1"/>
  <c r="E24" i="61"/>
  <c r="D27" i="61" s="1"/>
  <c r="Q20" i="79" l="1"/>
  <c r="W20" i="79"/>
  <c r="O69" i="79"/>
  <c r="Q69" i="79" s="1"/>
  <c r="I69" i="79"/>
  <c r="K69" i="79" s="1"/>
  <c r="S20" i="79"/>
  <c r="U22" i="79"/>
  <c r="G79" i="79"/>
  <c r="K71" i="79"/>
  <c r="O28" i="79"/>
  <c r="Q28" i="79" s="1"/>
  <c r="I28" i="79"/>
  <c r="K28" i="79" s="1"/>
  <c r="M22" i="79"/>
  <c r="W22" i="79"/>
  <c r="M79" i="79"/>
  <c r="E22" i="79"/>
  <c r="O20" i="79"/>
  <c r="I20" i="79"/>
  <c r="K20" i="79" s="1"/>
  <c r="O71" i="79"/>
  <c r="Q71" i="79" s="1"/>
  <c r="I71" i="79"/>
  <c r="E79" i="79"/>
  <c r="G30" i="79"/>
  <c r="D30" i="61"/>
  <c r="E32" i="61" s="1"/>
  <c r="D26" i="61"/>
  <c r="E28" i="61" s="1"/>
  <c r="I22" i="79" l="1"/>
  <c r="K22" i="79" s="1"/>
  <c r="E30" i="79"/>
  <c r="O22" i="79"/>
  <c r="U30" i="79"/>
  <c r="G35" i="79"/>
  <c r="S30" i="79"/>
  <c r="O79" i="79"/>
  <c r="Q79" i="79" s="1"/>
  <c r="I79" i="79"/>
  <c r="K79" i="79" s="1"/>
  <c r="S22" i="79"/>
  <c r="M30" i="79"/>
  <c r="Q22" i="79"/>
  <c r="E39" i="61"/>
  <c r="E41" i="61" s="1"/>
  <c r="E43" i="61" s="1"/>
  <c r="Q30" i="79" l="1"/>
  <c r="M35" i="79"/>
  <c r="W30" i="79"/>
  <c r="E35" i="79"/>
  <c r="O30" i="79"/>
  <c r="I30" i="79"/>
  <c r="K30" i="79" s="1"/>
  <c r="I35" i="79" l="1"/>
  <c r="K35" i="79" s="1"/>
  <c r="O35" i="79"/>
  <c r="Q35" i="79"/>
</calcChain>
</file>

<file path=xl/sharedStrings.xml><?xml version="1.0" encoding="utf-8"?>
<sst xmlns="http://schemas.openxmlformats.org/spreadsheetml/2006/main" count="118" uniqueCount="88">
  <si>
    <t>LINE</t>
  </si>
  <si>
    <t>NO.</t>
  </si>
  <si>
    <t>DESCRIPTION</t>
  </si>
  <si>
    <t>ADJUSTMENT</t>
  </si>
  <si>
    <t>UNCOLLECTIBLES @</t>
  </si>
  <si>
    <t>ANNUAL FILING FEE @</t>
  </si>
  <si>
    <t>STATE UTILITY TAX @</t>
  </si>
  <si>
    <t>INCREASE (DECREASE) TAXES OTHER</t>
  </si>
  <si>
    <t>INCREASE (DECREASE) FIT @</t>
  </si>
  <si>
    <t>INCREASE (DECREASE) NOI</t>
  </si>
  <si>
    <t>SALES TO CUSTOMERS:</t>
  </si>
  <si>
    <t>COMMISSION BASIS REPORT</t>
  </si>
  <si>
    <t>REVENUES AND EXPENSES</t>
  </si>
  <si>
    <t>INCREASE (DECREASE) OPERATING INCOME</t>
  </si>
  <si>
    <t>INCREASE (DECREASE) EXPENSE</t>
  </si>
  <si>
    <t>PUGET SOUND ENERGY-GAS</t>
  </si>
  <si>
    <t>TOTAL INCREASE (DECREASE) SALES TO CUSTOMERS</t>
  </si>
  <si>
    <t>TOTAL INCREASE (DECREASE) REVENUES</t>
  </si>
  <si>
    <t>OTHER OPERATING REVENUES:</t>
  </si>
  <si>
    <t/>
  </si>
  <si>
    <t>* Note: Sch. 141 Expedited Rate Filing and Sch. 142 Decoupling Riders were included in this report starting in July 2015</t>
  </si>
  <si>
    <t xml:space="preserve">    Total therms</t>
  </si>
  <si>
    <t xml:space="preserve">  Total transportation</t>
  </si>
  <si>
    <t>Industrial transportation</t>
  </si>
  <si>
    <t>Commercial transportation</t>
  </si>
  <si>
    <t>Transportation Therms</t>
  </si>
  <si>
    <t xml:space="preserve">    Total gas sales - therms</t>
  </si>
  <si>
    <t xml:space="preserve">  Total interruptible</t>
  </si>
  <si>
    <t>Industrial interruptible</t>
  </si>
  <si>
    <t>Commercial interruptible</t>
  </si>
  <si>
    <t>Interruptible Sales Therms</t>
  </si>
  <si>
    <t xml:space="preserve">  Total firm</t>
  </si>
  <si>
    <t>Industrial firm</t>
  </si>
  <si>
    <t>Commercial firm</t>
  </si>
  <si>
    <t>Residential firm</t>
  </si>
  <si>
    <t>Firm Sales Therms</t>
  </si>
  <si>
    <t>SALE OF GAS - THERMS</t>
  </si>
  <si>
    <t xml:space="preserve">    Total operating revenues</t>
  </si>
  <si>
    <t>Other Operating Revenues</t>
  </si>
  <si>
    <t>Decoupling Revenue</t>
  </si>
  <si>
    <t xml:space="preserve">      Total gas revenue</t>
  </si>
  <si>
    <t>Transportation Revenue</t>
  </si>
  <si>
    <t xml:space="preserve">      Total gas sales revenue</t>
  </si>
  <si>
    <t>Interruptible Sales Revenue</t>
  </si>
  <si>
    <t>Firm Sales Revenue</t>
  </si>
  <si>
    <t>SALE OF GAS - REVENUE</t>
  </si>
  <si>
    <t>ACTUAL</t>
  </si>
  <si>
    <t>INCREASE (DECREASE)</t>
  </si>
  <si>
    <t>SUMMARY OF GAS OPERATING REVENUE &amp; THERM SALES</t>
  </si>
  <si>
    <t>PUGET SOUND ENERGY</t>
  </si>
  <si>
    <t>BUDGET</t>
  </si>
  <si>
    <t>%</t>
  </si>
  <si>
    <t>AMOUNT</t>
  </si>
  <si>
    <t>REVENUE PER THERM</t>
  </si>
  <si>
    <t>VARIANCE FROM BUDGET</t>
  </si>
  <si>
    <t>Order Group: EB_GAS.OVER</t>
  </si>
  <si>
    <t>REMOVE EARNINGS SHARING ACCRUALS (no over earnings)</t>
  </si>
  <si>
    <t>OTHER OPERATING EXPENSES:</t>
  </si>
  <si>
    <t>INCREASE (DECREASE) OPERATING EXPENSES</t>
  </si>
  <si>
    <t>REMOVE SCHEDULE 141Z PROTECTED EDIT (OFFSET IN FIT %)</t>
  </si>
  <si>
    <t>ZRW_ZO12</t>
  </si>
  <si>
    <t>total</t>
  </si>
  <si>
    <t>TOTAL INCREASE (DECREASE) OTHER OPERATING REVENUES</t>
  </si>
  <si>
    <t xml:space="preserve">increase revenues to reverse 141Z amount </t>
  </si>
  <si>
    <t>increase FIT for 141Z amort, reduced NOI</t>
  </si>
  <si>
    <t>12ME Dec 2023</t>
  </si>
  <si>
    <t>FOR THE TWELVE MONTHS ENDED DECEMBER 31, 2023</t>
  </si>
  <si>
    <t>TWELVE MONTHS ENDED DECEMBER, 2023</t>
  </si>
  <si>
    <t>VARIANCE FROM 2022</t>
  </si>
  <si>
    <t>BDRGAS Bill Discount Rate- Discounts</t>
  </si>
  <si>
    <t>SCH.  81 (UtilityTax &amp; FranFee) in above</t>
  </si>
  <si>
    <t>SCH. 101 (PGA) in above</t>
  </si>
  <si>
    <t>SCH. 106 (PGA Amor 12-Mo) in above</t>
  </si>
  <si>
    <t>SCH.106B (PGA Suppl Amort 24-Mo) in abov</t>
  </si>
  <si>
    <t>SCH. 111CHG Cap &amp; Invest Adjust Charge</t>
  </si>
  <si>
    <t>SCH. 111CRG Cap &amp; Invest Adjust Credit</t>
  </si>
  <si>
    <t>SCH. 120 (Cons. Trk Rev) in above</t>
  </si>
  <si>
    <t>Low Income Surcharge in above</t>
  </si>
  <si>
    <t>SCH. 129DG Bill Discount Rate Rider</t>
  </si>
  <si>
    <t>SCH. 140 (Prop Tax in BillEngy) in above</t>
  </si>
  <si>
    <t>SCH. 141D (Distr Pipe Prov Rec Adj)</t>
  </si>
  <si>
    <t>SCH. 141N_G (Rates Not Subj to Ref Adj)</t>
  </si>
  <si>
    <t>SCH. 141RA_G (Rates Subject to Ref Adj)</t>
  </si>
  <si>
    <t>SCH. 141RB_E Rates Subj Ref Adj Refun El</t>
  </si>
  <si>
    <t>SCH. 142 (Decup in BillEngy) in above</t>
  </si>
  <si>
    <t>SCH. 149 (Pipeline Replacement) in above</t>
  </si>
  <si>
    <t>SCH. 141X (Protected-Plus EDIT) in above</t>
  </si>
  <si>
    <t>SCH. 141Z (Unprotected EDIT) in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</si>
</sst>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"/>
    <numFmt numFmtId="166" formatCode="0.00000%"/>
    <numFmt numFmtId="167" formatCode="0.00000"/>
    <numFmt numFmtId="168" formatCode="_(#,##0.0%_);\(#,##0.0%\);_(#,##0.0%_);_(@_)"/>
    <numFmt numFmtId="169" formatCode="_(#,##0_);\(#,##0\);_(#,##0_);_(@_)"/>
    <numFmt numFmtId="170" formatCode="_-* #,##0\ _D_M_-;\-* #,##0\ _D_M_-;_-* &quot;-&quot;??\ _D_M_-;_-@_-"/>
    <numFmt numFmtId="171" formatCode="0.000"/>
    <numFmt numFmtId="172" formatCode="0.0%;\(0.0%\)"/>
    <numFmt numFmtId="173" formatCode="_(&quot;$&quot;* #,##0.000_);_(&quot;$&quot;* \(#,##0.000\);_(&quot;$&quot;* &quot;-&quot;???_);_(@_)"/>
    <numFmt numFmtId="174" formatCode="_(* #,##0.000_);_(* \(#,##0.000\);_(* &quot;-&quot;???_);_(@_)"/>
    <numFmt numFmtId="175" formatCode="_-* #,##0.00\ _D_M_-;\-* #,##0.00\ _D_M_-;_-* &quot;-&quot;??\ _D_M_-;_-@_-"/>
    <numFmt numFmtId="176" formatCode="_-* #,##0.00\ &quot;DM&quot;_-;\-* #,##0.00\ &quot;DM&quot;_-;_-* &quot;-&quot;??\ &quot;DM&quot;_-;_-@_-"/>
    <numFmt numFmtId="177" formatCode="00000"/>
    <numFmt numFmtId="178" formatCode="0.00_)"/>
    <numFmt numFmtId="179" formatCode="###,000"/>
    <numFmt numFmtId="180" formatCode="_(* #,##0.00_);_(* \(#,##0.00\);_(* &quot;-&quot;_);_(@_)"/>
    <numFmt numFmtId="181" formatCode="_(#,##0.00_);\(#,##0.00\);_(#,##0.00_);_(@_)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</font>
    <font>
      <sz val="8"/>
      <color rgb="FFDBE5F1"/>
      <name val="Verdana"/>
      <family val="2"/>
    </font>
    <font>
      <i/>
      <sz val="8"/>
      <color rgb="FF0000FF"/>
      <name val="Arial"/>
      <family val="2"/>
    </font>
    <font>
      <b/>
      <u/>
      <sz val="10"/>
      <name val="Times New Roman"/>
      <family val="1"/>
    </font>
  </fonts>
  <fills count="10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4">
    <xf numFmtId="0" fontId="0" fillId="0" borderId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9" applyNumberFormat="0" applyAlignment="0" applyProtection="0"/>
    <xf numFmtId="0" fontId="27" fillId="6" borderId="10" applyNumberFormat="0" applyAlignment="0" applyProtection="0"/>
    <xf numFmtId="0" fontId="28" fillId="6" borderId="9" applyNumberFormat="0" applyAlignment="0" applyProtection="0"/>
    <xf numFmtId="0" fontId="29" fillId="0" borderId="11" applyNumberFormat="0" applyFill="0" applyAlignment="0" applyProtection="0"/>
    <xf numFmtId="0" fontId="30" fillId="7" borderId="12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34" fillId="32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8" borderId="13" applyNumberFormat="0" applyFont="0" applyAlignment="0" applyProtection="0"/>
    <xf numFmtId="0" fontId="35" fillId="0" borderId="0"/>
    <xf numFmtId="0" fontId="8" fillId="0" borderId="0"/>
    <xf numFmtId="39" fontId="36" fillId="0" borderId="0"/>
    <xf numFmtId="17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8" fillId="35" borderId="0" applyNumberFormat="0" applyBorder="0" applyAlignment="0" applyProtection="0"/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38" fillId="38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8" fillId="41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8" fillId="41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8" fillId="34" borderId="0" applyNumberFormat="0" applyBorder="0" applyAlignment="0" applyProtection="0"/>
    <xf numFmtId="0" fontId="37" fillId="42" borderId="0" applyNumberFormat="0" applyBorder="0" applyAlignment="0" applyProtection="0"/>
    <xf numFmtId="0" fontId="37" fillId="37" borderId="0" applyNumberFormat="0" applyBorder="0" applyAlignment="0" applyProtection="0"/>
    <xf numFmtId="0" fontId="38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177" fontId="8" fillId="0" borderId="0"/>
    <xf numFmtId="38" fontId="13" fillId="47" borderId="0" applyNumberFormat="0" applyBorder="0" applyAlignment="0" applyProtection="0"/>
    <xf numFmtId="10" fontId="13" fillId="48" borderId="1" applyNumberFormat="0" applyBorder="0" applyAlignment="0" applyProtection="0"/>
    <xf numFmtId="178" fontId="40" fillId="0" borderId="0"/>
    <xf numFmtId="10" fontId="8" fillId="0" borderId="0" applyFont="0" applyFill="0" applyBorder="0" applyAlignment="0" applyProtection="0"/>
    <xf numFmtId="4" fontId="41" fillId="49" borderId="15" applyNumberFormat="0" applyProtection="0">
      <alignment vertical="center"/>
    </xf>
    <xf numFmtId="4" fontId="42" fillId="49" borderId="15" applyNumberFormat="0" applyProtection="0">
      <alignment vertical="center"/>
    </xf>
    <xf numFmtId="4" fontId="41" fillId="49" borderId="15" applyNumberFormat="0" applyProtection="0">
      <alignment horizontal="left" vertical="center" indent="1"/>
    </xf>
    <xf numFmtId="0" fontId="41" fillId="49" borderId="15" applyNumberFormat="0" applyProtection="0">
      <alignment horizontal="left" vertical="top" indent="1"/>
    </xf>
    <xf numFmtId="4" fontId="41" fillId="50" borderId="0" applyNumberFormat="0" applyProtection="0">
      <alignment horizontal="left" vertical="center" indent="1"/>
    </xf>
    <xf numFmtId="4" fontId="43" fillId="51" borderId="15" applyNumberFormat="0" applyProtection="0">
      <alignment horizontal="right" vertical="center"/>
    </xf>
    <xf numFmtId="4" fontId="43" fillId="52" borderId="15" applyNumberFormat="0" applyProtection="0">
      <alignment horizontal="right" vertical="center"/>
    </xf>
    <xf numFmtId="4" fontId="43" fillId="53" borderId="15" applyNumberFormat="0" applyProtection="0">
      <alignment horizontal="right" vertical="center"/>
    </xf>
    <xf numFmtId="4" fontId="43" fillId="54" borderId="15" applyNumberFormat="0" applyProtection="0">
      <alignment horizontal="right" vertical="center"/>
    </xf>
    <xf numFmtId="4" fontId="43" fillId="55" borderId="15" applyNumberFormat="0" applyProtection="0">
      <alignment horizontal="right" vertical="center"/>
    </xf>
    <xf numFmtId="4" fontId="43" fillId="56" borderId="15" applyNumberFormat="0" applyProtection="0">
      <alignment horizontal="right" vertical="center"/>
    </xf>
    <xf numFmtId="4" fontId="43" fillId="57" borderId="15" applyNumberFormat="0" applyProtection="0">
      <alignment horizontal="right" vertical="center"/>
    </xf>
    <xf numFmtId="4" fontId="43" fillId="58" borderId="15" applyNumberFormat="0" applyProtection="0">
      <alignment horizontal="right" vertical="center"/>
    </xf>
    <xf numFmtId="4" fontId="43" fillId="59" borderId="15" applyNumberFormat="0" applyProtection="0">
      <alignment horizontal="right" vertical="center"/>
    </xf>
    <xf numFmtId="4" fontId="41" fillId="60" borderId="16" applyNumberFormat="0" applyProtection="0">
      <alignment horizontal="left" vertical="center" indent="1"/>
    </xf>
    <xf numFmtId="4" fontId="43" fillId="61" borderId="0" applyNumberFormat="0" applyProtection="0">
      <alignment horizontal="left" vertical="center" indent="1"/>
    </xf>
    <xf numFmtId="4" fontId="44" fillId="62" borderId="0" applyNumberFormat="0" applyProtection="0">
      <alignment horizontal="left" vertical="center" indent="1"/>
    </xf>
    <xf numFmtId="4" fontId="43" fillId="50" borderId="15" applyNumberFormat="0" applyProtection="0">
      <alignment horizontal="right" vertical="center"/>
    </xf>
    <xf numFmtId="4" fontId="43" fillId="61" borderId="0" applyNumberFormat="0" applyProtection="0">
      <alignment horizontal="left" vertical="center" indent="1"/>
    </xf>
    <xf numFmtId="4" fontId="43" fillId="50" borderId="0" applyNumberFormat="0" applyProtection="0">
      <alignment horizontal="left" vertical="center" indent="1"/>
    </xf>
    <xf numFmtId="0" fontId="8" fillId="62" borderId="15" applyNumberFormat="0" applyProtection="0">
      <alignment horizontal="left" vertical="center" indent="1"/>
    </xf>
    <xf numFmtId="0" fontId="8" fillId="62" borderId="15" applyNumberFormat="0" applyProtection="0">
      <alignment horizontal="left" vertical="top" indent="1"/>
    </xf>
    <xf numFmtId="0" fontId="8" fillId="50" borderId="15" applyNumberFormat="0" applyProtection="0">
      <alignment horizontal="left" vertical="center" indent="1"/>
    </xf>
    <xf numFmtId="0" fontId="8" fillId="50" borderId="15" applyNumberFormat="0" applyProtection="0">
      <alignment horizontal="left" vertical="top" indent="1"/>
    </xf>
    <xf numFmtId="0" fontId="8" fillId="63" borderId="15" applyNumberFormat="0" applyProtection="0">
      <alignment horizontal="left" vertical="center" indent="1"/>
    </xf>
    <xf numFmtId="0" fontId="8" fillId="63" borderId="15" applyNumberFormat="0" applyProtection="0">
      <alignment horizontal="left" vertical="top" indent="1"/>
    </xf>
    <xf numFmtId="0" fontId="8" fillId="61" borderId="15" applyNumberFormat="0" applyProtection="0">
      <alignment horizontal="left" vertical="center" indent="1"/>
    </xf>
    <xf numFmtId="0" fontId="8" fillId="61" borderId="15" applyNumberFormat="0" applyProtection="0">
      <alignment horizontal="left" vertical="top" indent="1"/>
    </xf>
    <xf numFmtId="0" fontId="8" fillId="64" borderId="1" applyNumberFormat="0">
      <protection locked="0"/>
    </xf>
    <xf numFmtId="0" fontId="45" fillId="62" borderId="17" applyBorder="0"/>
    <xf numFmtId="4" fontId="43" fillId="65" borderId="15" applyNumberFormat="0" applyProtection="0">
      <alignment vertical="center"/>
    </xf>
    <xf numFmtId="4" fontId="46" fillId="65" borderId="15" applyNumberFormat="0" applyProtection="0">
      <alignment vertical="center"/>
    </xf>
    <xf numFmtId="4" fontId="43" fillId="65" borderId="15" applyNumberFormat="0" applyProtection="0">
      <alignment horizontal="left" vertical="center" indent="1"/>
    </xf>
    <xf numFmtId="0" fontId="43" fillId="65" borderId="15" applyNumberFormat="0" applyProtection="0">
      <alignment horizontal="left" vertical="top" indent="1"/>
    </xf>
    <xf numFmtId="4" fontId="43" fillId="61" borderId="15" applyNumberFormat="0" applyProtection="0">
      <alignment horizontal="right" vertical="center"/>
    </xf>
    <xf numFmtId="4" fontId="46" fillId="61" borderId="15" applyNumberFormat="0" applyProtection="0">
      <alignment horizontal="right" vertical="center"/>
    </xf>
    <xf numFmtId="4" fontId="43" fillId="50" borderId="15" applyNumberFormat="0" applyProtection="0">
      <alignment horizontal="left" vertical="center" indent="1"/>
    </xf>
    <xf numFmtId="0" fontId="43" fillId="50" borderId="15" applyNumberFormat="0" applyProtection="0">
      <alignment horizontal="left" vertical="top" indent="1"/>
    </xf>
    <xf numFmtId="4" fontId="47" fillId="66" borderId="0" applyNumberFormat="0" applyProtection="0">
      <alignment horizontal="left" vertical="center" indent="1"/>
    </xf>
    <xf numFmtId="0" fontId="13" fillId="67" borderId="1"/>
    <xf numFmtId="4" fontId="48" fillId="61" borderId="15" applyNumberFormat="0" applyProtection="0">
      <alignment horizontal="right" vertical="center"/>
    </xf>
    <xf numFmtId="0" fontId="49" fillId="0" borderId="18" applyNumberFormat="0" applyFont="0" applyFill="0" applyAlignment="0" applyProtection="0"/>
    <xf numFmtId="179" fontId="50" fillId="0" borderId="19" applyNumberFormat="0" applyProtection="0">
      <alignment horizontal="right" vertical="center"/>
    </xf>
    <xf numFmtId="179" fontId="51" fillId="0" borderId="20" applyNumberFormat="0" applyProtection="0">
      <alignment horizontal="right" vertical="center"/>
    </xf>
    <xf numFmtId="0" fontId="51" fillId="68" borderId="18" applyNumberFormat="0" applyAlignment="0" applyProtection="0">
      <alignment horizontal="left" vertical="center" indent="1"/>
    </xf>
    <xf numFmtId="0" fontId="52" fillId="69" borderId="20" applyNumberFormat="0" applyAlignment="0" applyProtection="0">
      <alignment horizontal="left" vertical="center" indent="1"/>
    </xf>
    <xf numFmtId="0" fontId="52" fillId="69" borderId="20" applyNumberFormat="0" applyAlignment="0" applyProtection="0">
      <alignment horizontal="left" vertical="center" indent="1"/>
    </xf>
    <xf numFmtId="0" fontId="53" fillId="0" borderId="21" applyNumberFormat="0" applyFill="0" applyBorder="0" applyAlignment="0" applyProtection="0"/>
    <xf numFmtId="0" fontId="54" fillId="0" borderId="21" applyBorder="0" applyAlignment="0" applyProtection="0"/>
    <xf numFmtId="179" fontId="55" fillId="70" borderId="22" applyNumberFormat="0" applyBorder="0" applyAlignment="0" applyProtection="0">
      <alignment horizontal="right" vertical="center" indent="1"/>
    </xf>
    <xf numFmtId="179" fontId="56" fillId="71" borderId="22" applyNumberFormat="0" applyBorder="0" applyAlignment="0" applyProtection="0">
      <alignment horizontal="right" vertical="center" indent="1"/>
    </xf>
    <xf numFmtId="179" fontId="56" fillId="72" borderId="22" applyNumberFormat="0" applyBorder="0" applyAlignment="0" applyProtection="0">
      <alignment horizontal="right" vertical="center" indent="1"/>
    </xf>
    <xf numFmtId="179" fontId="57" fillId="73" borderId="22" applyNumberFormat="0" applyBorder="0" applyAlignment="0" applyProtection="0">
      <alignment horizontal="right" vertical="center" indent="1"/>
    </xf>
    <xf numFmtId="179" fontId="57" fillId="74" borderId="22" applyNumberFormat="0" applyBorder="0" applyAlignment="0" applyProtection="0">
      <alignment horizontal="right" vertical="center" indent="1"/>
    </xf>
    <xf numFmtId="179" fontId="57" fillId="75" borderId="22" applyNumberFormat="0" applyBorder="0" applyAlignment="0" applyProtection="0">
      <alignment horizontal="right" vertical="center" indent="1"/>
    </xf>
    <xf numFmtId="179" fontId="58" fillId="76" borderId="22" applyNumberFormat="0" applyBorder="0" applyAlignment="0" applyProtection="0">
      <alignment horizontal="right" vertical="center" indent="1"/>
    </xf>
    <xf numFmtId="179" fontId="58" fillId="77" borderId="22" applyNumberFormat="0" applyBorder="0" applyAlignment="0" applyProtection="0">
      <alignment horizontal="right" vertical="center" indent="1"/>
    </xf>
    <xf numFmtId="179" fontId="58" fillId="78" borderId="22" applyNumberFormat="0" applyBorder="0" applyAlignment="0" applyProtection="0">
      <alignment horizontal="right" vertical="center" indent="1"/>
    </xf>
    <xf numFmtId="0" fontId="52" fillId="79" borderId="18" applyNumberFormat="0" applyAlignment="0" applyProtection="0">
      <alignment horizontal="left" vertical="center" indent="1"/>
    </xf>
    <xf numFmtId="0" fontId="52" fillId="80" borderId="18" applyNumberFormat="0" applyAlignment="0" applyProtection="0">
      <alignment horizontal="left" vertical="center" indent="1"/>
    </xf>
    <xf numFmtId="0" fontId="52" fillId="81" borderId="18" applyNumberFormat="0" applyAlignment="0" applyProtection="0">
      <alignment horizontal="left" vertical="center" indent="1"/>
    </xf>
    <xf numFmtId="0" fontId="52" fillId="82" borderId="18" applyNumberFormat="0" applyAlignment="0" applyProtection="0">
      <alignment horizontal="left" vertical="center" indent="1"/>
    </xf>
    <xf numFmtId="0" fontId="52" fillId="83" borderId="20" applyNumberFormat="0" applyAlignment="0" applyProtection="0">
      <alignment horizontal="left" vertical="center" indent="1"/>
    </xf>
    <xf numFmtId="179" fontId="50" fillId="82" borderId="19" applyNumberFormat="0" applyBorder="0" applyProtection="0">
      <alignment horizontal="right" vertical="center"/>
    </xf>
    <xf numFmtId="179" fontId="51" fillId="82" borderId="20" applyNumberFormat="0" applyBorder="0" applyProtection="0">
      <alignment horizontal="right" vertical="center"/>
    </xf>
    <xf numFmtId="179" fontId="50" fillId="84" borderId="18" applyNumberFormat="0" applyAlignment="0" applyProtection="0">
      <alignment horizontal="left" vertical="center" indent="1"/>
    </xf>
    <xf numFmtId="0" fontId="51" fillId="68" borderId="20" applyNumberFormat="0" applyAlignment="0" applyProtection="0">
      <alignment horizontal="left" vertical="center" indent="1"/>
    </xf>
    <xf numFmtId="0" fontId="52" fillId="83" borderId="20" applyNumberFormat="0" applyAlignment="0" applyProtection="0">
      <alignment horizontal="left" vertical="center" indent="1"/>
    </xf>
    <xf numFmtId="179" fontId="51" fillId="83" borderId="20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6" fillId="0" borderId="0"/>
    <xf numFmtId="0" fontId="5" fillId="0" borderId="0"/>
    <xf numFmtId="0" fontId="35" fillId="0" borderId="0"/>
    <xf numFmtId="0" fontId="13" fillId="85" borderId="0"/>
    <xf numFmtId="0" fontId="38" fillId="86" borderId="0" applyNumberFormat="0" applyBorder="0" applyAlignment="0" applyProtection="0"/>
    <xf numFmtId="0" fontId="37" fillId="87" borderId="0" applyNumberFormat="0" applyBorder="0" applyAlignment="0" applyProtection="0"/>
    <xf numFmtId="0" fontId="37" fillId="41" borderId="0" applyNumberFormat="0" applyBorder="0" applyAlignment="0" applyProtection="0"/>
    <xf numFmtId="0" fontId="38" fillId="88" borderId="0" applyNumberFormat="0" applyBorder="0" applyAlignment="0" applyProtection="0"/>
    <xf numFmtId="0" fontId="38" fillId="89" borderId="0" applyNumberFormat="0" applyBorder="0" applyAlignment="0" applyProtection="0"/>
    <xf numFmtId="0" fontId="37" fillId="90" borderId="0" applyNumberFormat="0" applyBorder="0" applyAlignment="0" applyProtection="0"/>
    <xf numFmtId="0" fontId="37" fillId="40" borderId="0" applyNumberFormat="0" applyBorder="0" applyAlignment="0" applyProtection="0"/>
    <xf numFmtId="0" fontId="38" fillId="37" borderId="0" applyNumberFormat="0" applyBorder="0" applyAlignment="0" applyProtection="0"/>
    <xf numFmtId="0" fontId="38" fillId="91" borderId="0" applyNumberFormat="0" applyBorder="0" applyAlignment="0" applyProtection="0"/>
    <xf numFmtId="0" fontId="37" fillId="92" borderId="0" applyNumberFormat="0" applyBorder="0" applyAlignment="0" applyProtection="0"/>
    <xf numFmtId="0" fontId="37" fillId="93" borderId="0" applyNumberFormat="0" applyBorder="0" applyAlignment="0" applyProtection="0"/>
    <xf numFmtId="0" fontId="38" fillId="94" borderId="0" applyNumberFormat="0" applyBorder="0" applyAlignment="0" applyProtection="0"/>
    <xf numFmtId="0" fontId="38" fillId="95" borderId="0" applyNumberFormat="0" applyBorder="0" applyAlignment="0" applyProtection="0"/>
    <xf numFmtId="0" fontId="37" fillId="90" borderId="0" applyNumberFormat="0" applyBorder="0" applyAlignment="0" applyProtection="0"/>
    <xf numFmtId="0" fontId="37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88" borderId="0" applyNumberFormat="0" applyBorder="0" applyAlignment="0" applyProtection="0"/>
    <xf numFmtId="0" fontId="37" fillId="39" borderId="0" applyNumberFormat="0" applyBorder="0" applyAlignment="0" applyProtection="0"/>
    <xf numFmtId="0" fontId="38" fillId="88" borderId="0" applyNumberFormat="0" applyBorder="0" applyAlignment="0" applyProtection="0"/>
    <xf numFmtId="0" fontId="38" fillId="96" borderId="0" applyNumberFormat="0" applyBorder="0" applyAlignment="0" applyProtection="0"/>
    <xf numFmtId="0" fontId="37" fillId="43" borderId="0" applyNumberFormat="0" applyBorder="0" applyAlignment="0" applyProtection="0"/>
    <xf numFmtId="0" fontId="38" fillId="97" borderId="0" applyNumberFormat="0" applyBorder="0" applyAlignment="0" applyProtection="0"/>
    <xf numFmtId="0" fontId="64" fillId="42" borderId="0" applyNumberFormat="0" applyBorder="0" applyAlignment="0" applyProtection="0"/>
    <xf numFmtId="0" fontId="65" fillId="98" borderId="23" applyNumberFormat="0" applyAlignment="0" applyProtection="0"/>
    <xf numFmtId="0" fontId="66" fillId="95" borderId="24" applyNumberFormat="0" applyAlignment="0" applyProtection="0"/>
    <xf numFmtId="0" fontId="39" fillId="99" borderId="0" applyNumberFormat="0" applyBorder="0" applyAlignment="0" applyProtection="0"/>
    <xf numFmtId="0" fontId="39" fillId="100" borderId="0" applyNumberFormat="0" applyBorder="0" applyAlignment="0" applyProtection="0"/>
    <xf numFmtId="0" fontId="37" fillId="93" borderId="0" applyNumberFormat="0" applyBorder="0" applyAlignment="0" applyProtection="0"/>
    <xf numFmtId="0" fontId="67" fillId="0" borderId="25" applyNumberFormat="0" applyFill="0" applyAlignment="0" applyProtection="0"/>
    <xf numFmtId="0" fontId="68" fillId="0" borderId="26" applyNumberFormat="0" applyFill="0" applyAlignment="0" applyProtection="0"/>
    <xf numFmtId="0" fontId="69" fillId="0" borderId="27" applyNumberFormat="0" applyFill="0" applyAlignment="0" applyProtection="0"/>
    <xf numFmtId="0" fontId="69" fillId="0" borderId="0" applyNumberFormat="0" applyFill="0" applyBorder="0" applyAlignment="0" applyProtection="0"/>
    <xf numFmtId="0" fontId="70" fillId="43" borderId="23" applyNumberFormat="0" applyAlignment="0" applyProtection="0"/>
    <xf numFmtId="0" fontId="71" fillId="0" borderId="28" applyNumberFormat="0" applyFill="0" applyAlignment="0" applyProtection="0"/>
    <xf numFmtId="0" fontId="71" fillId="43" borderId="0" applyNumberFormat="0" applyBorder="0" applyAlignment="0" applyProtection="0"/>
    <xf numFmtId="0" fontId="13" fillId="42" borderId="23" applyNumberFormat="0" applyFont="0" applyAlignment="0" applyProtection="0"/>
    <xf numFmtId="0" fontId="72" fillId="98" borderId="29" applyNumberFormat="0" applyAlignment="0" applyProtection="0"/>
    <xf numFmtId="4" fontId="13" fillId="49" borderId="23" applyNumberFormat="0" applyProtection="0">
      <alignment vertical="center"/>
    </xf>
    <xf numFmtId="4" fontId="74" fillId="101" borderId="23" applyNumberFormat="0" applyProtection="0">
      <alignment vertical="center"/>
    </xf>
    <xf numFmtId="4" fontId="13" fillId="101" borderId="23" applyNumberFormat="0" applyProtection="0">
      <alignment horizontal="left" vertical="center" indent="1"/>
    </xf>
    <xf numFmtId="0" fontId="61" fillId="49" borderId="15" applyNumberFormat="0" applyProtection="0">
      <alignment horizontal="left" vertical="top" indent="1"/>
    </xf>
    <xf numFmtId="4" fontId="13" fillId="102" borderId="23" applyNumberFormat="0" applyProtection="0">
      <alignment horizontal="left" vertical="center" indent="1"/>
    </xf>
    <xf numFmtId="4" fontId="13" fillId="51" borderId="23" applyNumberFormat="0" applyProtection="0">
      <alignment horizontal="right" vertical="center"/>
    </xf>
    <xf numFmtId="4" fontId="13" fillId="103" borderId="23" applyNumberFormat="0" applyProtection="0">
      <alignment horizontal="right" vertical="center"/>
    </xf>
    <xf numFmtId="4" fontId="13" fillId="53" borderId="30" applyNumberFormat="0" applyProtection="0">
      <alignment horizontal="right" vertical="center"/>
    </xf>
    <xf numFmtId="4" fontId="13" fillId="54" borderId="23" applyNumberFormat="0" applyProtection="0">
      <alignment horizontal="right" vertical="center"/>
    </xf>
    <xf numFmtId="4" fontId="13" fillId="55" borderId="23" applyNumberFormat="0" applyProtection="0">
      <alignment horizontal="right" vertical="center"/>
    </xf>
    <xf numFmtId="4" fontId="13" fillId="56" borderId="23" applyNumberFormat="0" applyProtection="0">
      <alignment horizontal="right" vertical="center"/>
    </xf>
    <xf numFmtId="4" fontId="13" fillId="57" borderId="23" applyNumberFormat="0" applyProtection="0">
      <alignment horizontal="right" vertical="center"/>
    </xf>
    <xf numFmtId="4" fontId="13" fillId="58" borderId="23" applyNumberFormat="0" applyProtection="0">
      <alignment horizontal="right" vertical="center"/>
    </xf>
    <xf numFmtId="4" fontId="13" fillId="59" borderId="23" applyNumberFormat="0" applyProtection="0">
      <alignment horizontal="right" vertical="center"/>
    </xf>
    <xf numFmtId="4" fontId="13" fillId="60" borderId="30" applyNumberFormat="0" applyProtection="0">
      <alignment horizontal="left" vertical="center" indent="1"/>
    </xf>
    <xf numFmtId="4" fontId="8" fillId="62" borderId="30" applyNumberFormat="0" applyProtection="0">
      <alignment horizontal="left" vertical="center" indent="1"/>
    </xf>
    <xf numFmtId="4" fontId="8" fillId="62" borderId="30" applyNumberFormat="0" applyProtection="0">
      <alignment horizontal="left" vertical="center" indent="1"/>
    </xf>
    <xf numFmtId="4" fontId="13" fillId="50" borderId="23" applyNumberFormat="0" applyProtection="0">
      <alignment horizontal="right" vertical="center"/>
    </xf>
    <xf numFmtId="4" fontId="13" fillId="61" borderId="30" applyNumberFormat="0" applyProtection="0">
      <alignment horizontal="left" vertical="center" indent="1"/>
    </xf>
    <xf numFmtId="4" fontId="13" fillId="50" borderId="30" applyNumberFormat="0" applyProtection="0">
      <alignment horizontal="left" vertical="center" indent="1"/>
    </xf>
    <xf numFmtId="0" fontId="13" fillId="104" borderId="23" applyNumberFormat="0" applyProtection="0">
      <alignment horizontal="left" vertical="center" indent="1"/>
    </xf>
    <xf numFmtId="0" fontId="13" fillId="62" borderId="15" applyNumberFormat="0" applyProtection="0">
      <alignment horizontal="left" vertical="top" indent="1"/>
    </xf>
    <xf numFmtId="0" fontId="13" fillId="105" borderId="23" applyNumberFormat="0" applyProtection="0">
      <alignment horizontal="left" vertical="center" indent="1"/>
    </xf>
    <xf numFmtId="0" fontId="13" fillId="50" borderId="15" applyNumberFormat="0" applyProtection="0">
      <alignment horizontal="left" vertical="top" indent="1"/>
    </xf>
    <xf numFmtId="0" fontId="13" fillId="63" borderId="23" applyNumberFormat="0" applyProtection="0">
      <alignment horizontal="left" vertical="center" indent="1"/>
    </xf>
    <xf numFmtId="0" fontId="13" fillId="63" borderId="15" applyNumberFormat="0" applyProtection="0">
      <alignment horizontal="left" vertical="top" indent="1"/>
    </xf>
    <xf numFmtId="0" fontId="13" fillId="61" borderId="23" applyNumberFormat="0" applyProtection="0">
      <alignment horizontal="left" vertical="center" indent="1"/>
    </xf>
    <xf numFmtId="0" fontId="13" fillId="61" borderId="15" applyNumberFormat="0" applyProtection="0">
      <alignment horizontal="left" vertical="top" indent="1"/>
    </xf>
    <xf numFmtId="0" fontId="13" fillId="64" borderId="31" applyNumberFormat="0">
      <protection locked="0"/>
    </xf>
    <xf numFmtId="4" fontId="60" fillId="65" borderId="15" applyNumberFormat="0" applyProtection="0">
      <alignment vertical="center"/>
    </xf>
    <xf numFmtId="4" fontId="74" fillId="106" borderId="1" applyNumberFormat="0" applyProtection="0">
      <alignment vertical="center"/>
    </xf>
    <xf numFmtId="4" fontId="60" fillId="104" borderId="15" applyNumberFormat="0" applyProtection="0">
      <alignment horizontal="left" vertical="center" indent="1"/>
    </xf>
    <xf numFmtId="0" fontId="60" fillId="65" borderId="15" applyNumberFormat="0" applyProtection="0">
      <alignment horizontal="left" vertical="top" indent="1"/>
    </xf>
    <xf numFmtId="4" fontId="13" fillId="0" borderId="23" applyNumberFormat="0" applyProtection="0">
      <alignment horizontal="right" vertical="center"/>
    </xf>
    <xf numFmtId="4" fontId="74" fillId="48" borderId="23" applyNumberFormat="0" applyProtection="0">
      <alignment horizontal="right" vertical="center"/>
    </xf>
    <xf numFmtId="4" fontId="13" fillId="102" borderId="23" applyNumberFormat="0" applyProtection="0">
      <alignment horizontal="left" vertical="center" indent="1"/>
    </xf>
    <xf numFmtId="0" fontId="60" fillId="50" borderId="15" applyNumberFormat="0" applyProtection="0">
      <alignment horizontal="left" vertical="top" indent="1"/>
    </xf>
    <xf numFmtId="4" fontId="62" fillId="66" borderId="30" applyNumberFormat="0" applyProtection="0">
      <alignment horizontal="left" vertical="center" indent="1"/>
    </xf>
    <xf numFmtId="4" fontId="63" fillId="64" borderId="23" applyNumberFormat="0" applyProtection="0">
      <alignment horizontal="right" vertical="center"/>
    </xf>
    <xf numFmtId="0" fontId="39" fillId="0" borderId="32" applyNumberFormat="0" applyFill="0" applyAlignment="0" applyProtection="0"/>
    <xf numFmtId="0" fontId="73" fillId="0" borderId="0" applyNumberFormat="0" applyFill="0" applyBorder="0" applyAlignment="0" applyProtection="0"/>
    <xf numFmtId="0" fontId="75" fillId="85" borderId="0"/>
    <xf numFmtId="0" fontId="38" fillId="86" borderId="0" applyNumberFormat="0" applyBorder="0" applyAlignment="0" applyProtection="0"/>
    <xf numFmtId="0" fontId="38" fillId="89" borderId="0" applyNumberFormat="0" applyBorder="0" applyAlignment="0" applyProtection="0"/>
    <xf numFmtId="0" fontId="38" fillId="91" borderId="0" applyNumberFormat="0" applyBorder="0" applyAlignment="0" applyProtection="0"/>
    <xf numFmtId="0" fontId="38" fillId="95" borderId="0" applyNumberFormat="0" applyBorder="0" applyAlignment="0" applyProtection="0"/>
    <xf numFmtId="0" fontId="38" fillId="88" borderId="0" applyNumberFormat="0" applyBorder="0" applyAlignment="0" applyProtection="0"/>
    <xf numFmtId="0" fontId="38" fillId="96" borderId="0" applyNumberFormat="0" applyBorder="0" applyAlignment="0" applyProtection="0"/>
    <xf numFmtId="0" fontId="70" fillId="43" borderId="23" applyNumberFormat="0" applyAlignment="0" applyProtection="0"/>
    <xf numFmtId="0" fontId="70" fillId="43" borderId="23" applyNumberFormat="0" applyAlignment="0" applyProtection="0"/>
    <xf numFmtId="0" fontId="38" fillId="96" borderId="0" applyNumberFormat="0" applyBorder="0" applyAlignment="0" applyProtection="0"/>
    <xf numFmtId="0" fontId="38" fillId="88" borderId="0" applyNumberFormat="0" applyBorder="0" applyAlignment="0" applyProtection="0"/>
    <xf numFmtId="0" fontId="38" fillId="95" borderId="0" applyNumberFormat="0" applyBorder="0" applyAlignment="0" applyProtection="0"/>
    <xf numFmtId="0" fontId="38" fillId="91" borderId="0" applyNumberFormat="0" applyBorder="0" applyAlignment="0" applyProtection="0"/>
    <xf numFmtId="0" fontId="38" fillId="89" borderId="0" applyNumberFormat="0" applyBorder="0" applyAlignment="0" applyProtection="0"/>
    <xf numFmtId="0" fontId="38" fillId="86" borderId="0" applyNumberFormat="0" applyBorder="0" applyAlignment="0" applyProtection="0"/>
    <xf numFmtId="0" fontId="75" fillId="85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179" fontId="50" fillId="84" borderId="18" applyNumberFormat="0" applyAlignment="0" applyProtection="0">
      <alignment horizontal="left" vertical="center" indent="1"/>
    </xf>
    <xf numFmtId="179" fontId="76" fillId="84" borderId="0" applyNumberFormat="0" applyAlignment="0" applyProtection="0">
      <alignment horizontal="left" vertical="center" indent="1"/>
    </xf>
    <xf numFmtId="0" fontId="49" fillId="0" borderId="33" applyNumberFormat="0" applyFont="0" applyFill="0" applyAlignment="0" applyProtection="0"/>
    <xf numFmtId="179" fontId="50" fillId="0" borderId="19" applyNumberFormat="0" applyFill="0" applyBorder="0" applyAlignment="0" applyProtection="0">
      <alignment horizontal="right" vertical="center"/>
    </xf>
    <xf numFmtId="0" fontId="8" fillId="0" borderId="0"/>
    <xf numFmtId="175" fontId="8" fillId="0" borderId="0" applyFont="0" applyFill="0" applyBorder="0" applyAlignment="0" applyProtection="0"/>
  </cellStyleXfs>
  <cellXfs count="119">
    <xf numFmtId="0" fontId="0" fillId="0" borderId="0" xfId="0"/>
    <xf numFmtId="0" fontId="10" fillId="0" borderId="0" xfId="0" applyFont="1" applyFill="1" applyAlignment="1"/>
    <xf numFmtId="0" fontId="11" fillId="0" borderId="0" xfId="0" applyFont="1" applyFill="1" applyAlignment="1"/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1" fillId="0" borderId="3" xfId="0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Alignment="1"/>
    <xf numFmtId="0" fontId="12" fillId="0" borderId="3" xfId="0" applyFont="1" applyFill="1" applyBorder="1" applyAlignment="1">
      <alignment horizontal="center"/>
    </xf>
    <xf numFmtId="0" fontId="10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Alignment="1">
      <alignment horizontal="left"/>
    </xf>
    <xf numFmtId="0" fontId="10" fillId="0" borderId="0" xfId="0" quotePrefix="1" applyFont="1" applyFill="1" applyAlignment="1">
      <alignment horizontal="left"/>
    </xf>
    <xf numFmtId="41" fontId="10" fillId="0" borderId="0" xfId="0" applyNumberFormat="1" applyFont="1" applyFill="1" applyAlignment="1"/>
    <xf numFmtId="37" fontId="10" fillId="0" borderId="0" xfId="0" applyNumberFormat="1" applyFont="1" applyFill="1" applyAlignment="1"/>
    <xf numFmtId="37" fontId="10" fillId="0" borderId="0" xfId="0" applyNumberFormat="1" applyFont="1" applyFill="1" applyBorder="1" applyAlignment="1"/>
    <xf numFmtId="9" fontId="10" fillId="0" borderId="0" xfId="0" applyNumberFormat="1" applyFont="1" applyFill="1" applyAlignment="1">
      <alignment horizontal="right"/>
    </xf>
    <xf numFmtId="0" fontId="11" fillId="0" borderId="0" xfId="0" applyFont="1" applyFill="1"/>
    <xf numFmtId="0" fontId="10" fillId="0" borderId="0" xfId="0" applyFont="1" applyFill="1"/>
    <xf numFmtId="0" fontId="0" fillId="0" borderId="0" xfId="0" applyFill="1"/>
    <xf numFmtId="0" fontId="9" fillId="0" borderId="0" xfId="0" applyFont="1" applyFill="1"/>
    <xf numFmtId="14" fontId="9" fillId="0" borderId="0" xfId="0" applyNumberFormat="1" applyFont="1" applyFill="1"/>
    <xf numFmtId="15" fontId="11" fillId="0" borderId="0" xfId="0" applyNumberFormat="1" applyFont="1" applyFill="1"/>
    <xf numFmtId="0" fontId="11" fillId="0" borderId="0" xfId="0" applyFont="1" applyFill="1" applyAlignment="1" applyProtection="1">
      <alignment horizontal="left"/>
      <protection locked="0"/>
    </xf>
    <xf numFmtId="0" fontId="11" fillId="0" borderId="0" xfId="0" applyFont="1" applyFill="1" applyAlignment="1" applyProtection="1">
      <alignment horizontal="centerContinuous" vertical="center"/>
      <protection locked="0"/>
    </xf>
    <xf numFmtId="0" fontId="11" fillId="0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65" fontId="10" fillId="0" borderId="0" xfId="0" applyNumberFormat="1" applyFont="1" applyFill="1" applyAlignment="1"/>
    <xf numFmtId="165" fontId="10" fillId="0" borderId="0" xfId="0" applyNumberFormat="1" applyFont="1" applyFill="1" applyAlignment="1">
      <alignment horizontal="left" wrapText="1" indent="1"/>
    </xf>
    <xf numFmtId="42" fontId="10" fillId="0" borderId="0" xfId="0" applyNumberFormat="1" applyFont="1" applyFill="1" applyAlignment="1"/>
    <xf numFmtId="0" fontId="0" fillId="0" borderId="0" xfId="0" applyFill="1" applyAlignment="1">
      <alignment horizontal="centerContinuous" vertical="center"/>
    </xf>
    <xf numFmtId="41" fontId="10" fillId="0" borderId="0" xfId="0" applyNumberFormat="1" applyFont="1" applyFill="1" applyBorder="1" applyAlignment="1">
      <alignment horizontal="right"/>
    </xf>
    <xf numFmtId="1" fontId="10" fillId="0" borderId="0" xfId="0" applyNumberFormat="1" applyFont="1" applyFill="1" applyAlignment="1">
      <alignment horizontal="center"/>
    </xf>
    <xf numFmtId="164" fontId="10" fillId="0" borderId="0" xfId="0" applyNumberFormat="1" applyFont="1" applyFill="1" applyBorder="1" applyAlignment="1"/>
    <xf numFmtId="0" fontId="10" fillId="0" borderId="0" xfId="0" applyNumberFormat="1" applyFont="1" applyFill="1" applyAlignment="1">
      <alignment horizontal="left" indent="1"/>
    </xf>
    <xf numFmtId="0" fontId="10" fillId="0" borderId="0" xfId="0" applyNumberFormat="1" applyFont="1" applyFill="1" applyAlignment="1"/>
    <xf numFmtId="0" fontId="16" fillId="0" borderId="0" xfId="0" applyFont="1" applyFill="1" applyAlignment="1"/>
    <xf numFmtId="0" fontId="10" fillId="0" borderId="0" xfId="0" applyFont="1" applyFill="1" applyBorder="1" applyAlignment="1"/>
    <xf numFmtId="42" fontId="10" fillId="0" borderId="0" xfId="0" applyNumberFormat="1" applyFont="1" applyFill="1" applyBorder="1" applyAlignment="1"/>
    <xf numFmtId="167" fontId="10" fillId="0" borderId="0" xfId="0" applyNumberFormat="1" applyFont="1" applyFill="1" applyAlignment="1"/>
    <xf numFmtId="37" fontId="10" fillId="0" borderId="2" xfId="0" applyNumberFormat="1" applyFont="1" applyFill="1" applyBorder="1" applyAlignment="1"/>
    <xf numFmtId="41" fontId="10" fillId="0" borderId="2" xfId="0" applyNumberFormat="1" applyFont="1" applyFill="1" applyBorder="1" applyAlignment="1"/>
    <xf numFmtId="41" fontId="10" fillId="0" borderId="0" xfId="0" applyNumberFormat="1" applyFont="1" applyFill="1" applyBorder="1" applyAlignment="1"/>
    <xf numFmtId="42" fontId="10" fillId="0" borderId="4" xfId="0" applyNumberFormat="1" applyFont="1" applyFill="1" applyBorder="1" applyAlignment="1"/>
    <xf numFmtId="0" fontId="11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3" fontId="10" fillId="0" borderId="0" xfId="0" applyNumberFormat="1" applyFont="1" applyFill="1" applyBorder="1" applyAlignment="1">
      <alignment horizontal="left" wrapText="1"/>
    </xf>
    <xf numFmtId="3" fontId="8" fillId="0" borderId="0" xfId="0" applyNumberFormat="1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0" fillId="0" borderId="3" xfId="0" applyNumberFormat="1" applyFont="1" applyFill="1" applyBorder="1" applyAlignment="1"/>
    <xf numFmtId="0" fontId="5" fillId="0" borderId="0" xfId="147"/>
    <xf numFmtId="0" fontId="8" fillId="0" borderId="0" xfId="0" applyFont="1" applyFill="1" applyAlignment="1">
      <alignment wrapText="1"/>
    </xf>
    <xf numFmtId="180" fontId="10" fillId="0" borderId="0" xfId="0" applyNumberFormat="1" applyFont="1" applyFill="1" applyBorder="1" applyAlignment="1"/>
    <xf numFmtId="0" fontId="10" fillId="0" borderId="0" xfId="0" applyNumberFormat="1" applyFont="1" applyFill="1" applyAlignment="1">
      <alignment horizontal="left" indent="2"/>
    </xf>
    <xf numFmtId="0" fontId="10" fillId="0" borderId="2" xfId="0" applyNumberFormat="1" applyFont="1" applyFill="1" applyBorder="1" applyAlignment="1"/>
    <xf numFmtId="164" fontId="10" fillId="0" borderId="2" xfId="0" applyNumberFormat="1" applyFont="1" applyFill="1" applyBorder="1" applyAlignment="1"/>
    <xf numFmtId="0" fontId="10" fillId="0" borderId="0" xfId="0" quotePrefix="1" applyNumberFormat="1" applyFont="1" applyFill="1" applyAlignment="1">
      <alignment horizontal="left"/>
    </xf>
    <xf numFmtId="41" fontId="10" fillId="0" borderId="3" xfId="0" applyNumberFormat="1" applyFont="1" applyFill="1" applyBorder="1" applyAlignment="1"/>
    <xf numFmtId="0" fontId="2" fillId="0" borderId="0" xfId="147" applyFont="1"/>
    <xf numFmtId="0" fontId="33" fillId="0" borderId="0" xfId="147" applyFont="1"/>
    <xf numFmtId="0" fontId="5" fillId="0" borderId="34" xfId="147" applyBorder="1"/>
    <xf numFmtId="41" fontId="10" fillId="0" borderId="3" xfId="0" applyNumberFormat="1" applyFont="1" applyFill="1" applyBorder="1" applyAlignment="1">
      <alignment horizontal="right"/>
    </xf>
    <xf numFmtId="166" fontId="10" fillId="0" borderId="0" xfId="0" applyNumberFormat="1" applyFont="1" applyFill="1" applyAlignment="1">
      <alignment horizontal="right"/>
    </xf>
    <xf numFmtId="0" fontId="77" fillId="0" borderId="0" xfId="0" applyFont="1" applyFill="1" applyAlignment="1">
      <alignment wrapText="1"/>
    </xf>
    <xf numFmtId="0" fontId="10" fillId="0" borderId="0" xfId="0" applyNumberFormat="1" applyFont="1" applyFill="1" applyBorder="1" applyAlignment="1">
      <alignment horizontal="left" indent="2"/>
    </xf>
    <xf numFmtId="0" fontId="10" fillId="0" borderId="0" xfId="0" applyNumberFormat="1" applyFont="1" applyFill="1" applyBorder="1" applyAlignment="1"/>
    <xf numFmtId="0" fontId="78" fillId="0" borderId="0" xfId="0" applyFont="1" applyFill="1" applyAlignment="1"/>
    <xf numFmtId="0" fontId="78" fillId="0" borderId="0" xfId="0" applyNumberFormat="1" applyFont="1" applyFill="1" applyAlignment="1">
      <alignment horizontal="left"/>
    </xf>
    <xf numFmtId="0" fontId="10" fillId="0" borderId="0" xfId="0" applyFont="1" applyFill="1" applyAlignment="1">
      <alignment horizontal="center"/>
    </xf>
    <xf numFmtId="164" fontId="10" fillId="0" borderId="3" xfId="0" applyNumberFormat="1" applyFont="1" applyFill="1" applyBorder="1" applyAlignment="1"/>
    <xf numFmtId="0" fontId="15" fillId="0" borderId="0" xfId="0" applyFont="1" applyFill="1" applyProtection="1"/>
    <xf numFmtId="0" fontId="14" fillId="0" borderId="0" xfId="0" applyFont="1" applyFill="1" applyProtection="1"/>
    <xf numFmtId="0" fontId="17" fillId="0" borderId="0" xfId="0" applyFont="1" applyFill="1" applyProtection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0" fontId="18" fillId="0" borderId="0" xfId="0" applyFont="1" applyFill="1" applyProtection="1"/>
    <xf numFmtId="44" fontId="17" fillId="0" borderId="0" xfId="253" applyNumberFormat="1" applyFont="1" applyFill="1" applyAlignment="1" applyProtection="1">
      <alignment horizontal="right"/>
    </xf>
    <xf numFmtId="44" fontId="17" fillId="0" borderId="0" xfId="0" applyNumberFormat="1" applyFont="1" applyFill="1" applyProtection="1"/>
    <xf numFmtId="168" fontId="17" fillId="0" borderId="0" xfId="46" applyNumberFormat="1" applyFont="1" applyFill="1" applyAlignment="1" applyProtection="1">
      <alignment horizontal="right"/>
    </xf>
    <xf numFmtId="173" fontId="17" fillId="0" borderId="0" xfId="49" applyNumberFormat="1" applyFont="1" applyFill="1" applyAlignment="1" applyProtection="1">
      <alignment horizontal="right"/>
    </xf>
    <xf numFmtId="174" fontId="17" fillId="0" borderId="0" xfId="0" applyNumberFormat="1" applyFont="1" applyFill="1" applyProtection="1"/>
    <xf numFmtId="43" fontId="17" fillId="0" borderId="0" xfId="253" applyNumberFormat="1" applyFont="1" applyFill="1" applyAlignment="1" applyProtection="1">
      <alignment horizontal="right"/>
    </xf>
    <xf numFmtId="43" fontId="17" fillId="0" borderId="0" xfId="0" applyNumberFormat="1" applyFont="1" applyFill="1" applyProtection="1"/>
    <xf numFmtId="174" fontId="17" fillId="0" borderId="0" xfId="49" applyNumberFormat="1" applyFont="1" applyFill="1" applyAlignment="1" applyProtection="1">
      <alignment horizontal="right"/>
    </xf>
    <xf numFmtId="43" fontId="17" fillId="0" borderId="3" xfId="253" applyNumberFormat="1" applyFont="1" applyFill="1" applyBorder="1" applyAlignment="1" applyProtection="1">
      <alignment horizontal="right"/>
    </xf>
    <xf numFmtId="168" fontId="17" fillId="0" borderId="3" xfId="46" applyNumberFormat="1" applyFont="1" applyFill="1" applyBorder="1" applyAlignment="1" applyProtection="1">
      <alignment horizontal="right"/>
    </xf>
    <xf numFmtId="174" fontId="17" fillId="0" borderId="3" xfId="49" applyNumberFormat="1" applyFont="1" applyFill="1" applyBorder="1" applyAlignment="1" applyProtection="1">
      <alignment horizontal="right"/>
    </xf>
    <xf numFmtId="172" fontId="17" fillId="0" borderId="0" xfId="48" applyNumberFormat="1" applyFont="1" applyFill="1" applyProtection="1"/>
    <xf numFmtId="43" fontId="17" fillId="0" borderId="0" xfId="253" applyNumberFormat="1" applyFont="1" applyFill="1" applyBorder="1" applyAlignment="1" applyProtection="1">
      <alignment horizontal="right"/>
    </xf>
    <xf numFmtId="43" fontId="17" fillId="0" borderId="0" xfId="46" applyNumberFormat="1" applyFont="1" applyFill="1" applyBorder="1" applyAlignment="1" applyProtection="1">
      <alignment horizontal="right"/>
    </xf>
    <xf numFmtId="43" fontId="17" fillId="0" borderId="0" xfId="49" applyNumberFormat="1" applyFont="1" applyFill="1" applyBorder="1" applyAlignment="1" applyProtection="1">
      <alignment horizontal="right"/>
    </xf>
    <xf numFmtId="43" fontId="17" fillId="0" borderId="0" xfId="0" applyNumberFormat="1" applyFont="1" applyFill="1" applyBorder="1" applyProtection="1"/>
    <xf numFmtId="171" fontId="17" fillId="0" borderId="0" xfId="0" applyNumberFormat="1" applyFont="1" applyFill="1" applyProtection="1"/>
    <xf numFmtId="0" fontId="17" fillId="0" borderId="0" xfId="0" applyFont="1" applyFill="1" applyBorder="1" applyProtection="1"/>
    <xf numFmtId="172" fontId="17" fillId="0" borderId="0" xfId="48" applyNumberFormat="1" applyFont="1" applyFill="1" applyBorder="1" applyProtection="1"/>
    <xf numFmtId="44" fontId="17" fillId="0" borderId="5" xfId="253" applyNumberFormat="1" applyFont="1" applyFill="1" applyBorder="1" applyAlignment="1" applyProtection="1">
      <alignment horizontal="right"/>
    </xf>
    <xf numFmtId="44" fontId="17" fillId="0" borderId="0" xfId="0" applyNumberFormat="1" applyFont="1" applyFill="1" applyBorder="1" applyProtection="1"/>
    <xf numFmtId="168" fontId="17" fillId="0" borderId="5" xfId="46" applyNumberFormat="1" applyFont="1" applyFill="1" applyBorder="1" applyAlignment="1" applyProtection="1">
      <alignment horizontal="right"/>
    </xf>
    <xf numFmtId="164" fontId="17" fillId="0" borderId="0" xfId="253" applyNumberFormat="1" applyFont="1" applyFill="1" applyAlignment="1" applyProtection="1">
      <alignment horizontal="right"/>
    </xf>
    <xf numFmtId="164" fontId="17" fillId="0" borderId="0" xfId="0" applyNumberFormat="1" applyFont="1" applyFill="1" applyBorder="1" applyProtection="1"/>
    <xf numFmtId="164" fontId="17" fillId="0" borderId="0" xfId="0" applyNumberFormat="1" applyFont="1" applyFill="1" applyProtection="1"/>
    <xf numFmtId="49" fontId="17" fillId="0" borderId="0" xfId="0" applyNumberFormat="1" applyFont="1" applyFill="1" applyProtection="1"/>
    <xf numFmtId="181" fontId="17" fillId="0" borderId="0" xfId="253" applyNumberFormat="1" applyFont="1" applyFill="1" applyAlignment="1" applyProtection="1">
      <alignment horizontal="right"/>
    </xf>
    <xf numFmtId="175" fontId="17" fillId="0" borderId="0" xfId="253" applyFont="1" applyFill="1" applyAlignment="1" applyProtection="1"/>
    <xf numFmtId="169" fontId="17" fillId="0" borderId="0" xfId="253" applyNumberFormat="1" applyFont="1" applyFill="1" applyBorder="1" applyAlignment="1" applyProtection="1"/>
    <xf numFmtId="169" fontId="17" fillId="0" borderId="0" xfId="253" applyNumberFormat="1" applyFont="1" applyFill="1" applyAlignment="1" applyProtection="1"/>
    <xf numFmtId="170" fontId="17" fillId="0" borderId="0" xfId="253" applyNumberFormat="1" applyFont="1" applyFill="1" applyProtection="1"/>
    <xf numFmtId="169" fontId="17" fillId="0" borderId="3" xfId="253" applyNumberFormat="1" applyFont="1" applyFill="1" applyBorder="1" applyAlignment="1" applyProtection="1"/>
    <xf numFmtId="0" fontId="17" fillId="0" borderId="3" xfId="0" applyFont="1" applyFill="1" applyBorder="1" applyProtection="1"/>
    <xf numFmtId="170" fontId="17" fillId="0" borderId="3" xfId="253" applyNumberFormat="1" applyFont="1" applyFill="1" applyBorder="1" applyProtection="1"/>
    <xf numFmtId="169" fontId="17" fillId="0" borderId="5" xfId="253" applyNumberFormat="1" applyFont="1" applyFill="1" applyBorder="1" applyAlignment="1" applyProtection="1"/>
    <xf numFmtId="39" fontId="8" fillId="0" borderId="0" xfId="46" applyNumberFormat="1" applyFont="1" applyFill="1" applyAlignment="1" applyProtection="1">
      <alignment horizontal="centerContinuous" wrapText="1"/>
    </xf>
    <xf numFmtId="0" fontId="0" fillId="0" borderId="0" xfId="0" applyFill="1" applyAlignment="1">
      <alignment horizontal="centerContinuous" wrapText="1"/>
    </xf>
    <xf numFmtId="0" fontId="1" fillId="0" borderId="0" xfId="147" applyFont="1"/>
    <xf numFmtId="0" fontId="8" fillId="0" borderId="3" xfId="0" applyFont="1" applyFill="1" applyBorder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39" fontId="17" fillId="0" borderId="0" xfId="0" applyNumberFormat="1" applyFont="1" applyFill="1" applyAlignment="1" applyProtection="1">
      <alignment horizontal="left"/>
    </xf>
    <xf numFmtId="44" fontId="17" fillId="0" borderId="0" xfId="0" applyNumberFormat="1" applyFont="1" applyFill="1" applyAlignment="1" applyProtection="1">
      <alignment horizontal="right"/>
    </xf>
    <xf numFmtId="39" fontId="17" fillId="0" borderId="0" xfId="0" applyNumberFormat="1" applyFont="1" applyFill="1" applyAlignment="1" applyProtection="1">
      <alignment horizontal="right"/>
    </xf>
  </cellXfs>
  <cellStyles count="25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1 - 20%" xfId="50"/>
    <cellStyle name="Accent1 - 20% 2" xfId="151"/>
    <cellStyle name="Accent1 - 40%" xfId="51"/>
    <cellStyle name="Accent1 - 40% 2" xfId="152"/>
    <cellStyle name="Accent1 - 60%" xfId="52"/>
    <cellStyle name="Accent1 - 60% 2" xfId="153"/>
    <cellStyle name="Accent1 2" xfId="150"/>
    <cellStyle name="Accent1 3" xfId="229"/>
    <cellStyle name="Accent1 4" xfId="242"/>
    <cellStyle name="Accent2" xfId="21" builtinId="33" customBuiltin="1"/>
    <cellStyle name="Accent2 - 20%" xfId="53"/>
    <cellStyle name="Accent2 - 20% 2" xfId="155"/>
    <cellStyle name="Accent2 - 40%" xfId="54"/>
    <cellStyle name="Accent2 - 40% 2" xfId="156"/>
    <cellStyle name="Accent2 - 60%" xfId="55"/>
    <cellStyle name="Accent2 - 60% 2" xfId="157"/>
    <cellStyle name="Accent2 2" xfId="154"/>
    <cellStyle name="Accent2 3" xfId="230"/>
    <cellStyle name="Accent2 4" xfId="241"/>
    <cellStyle name="Accent3" xfId="25" builtinId="37" customBuiltin="1"/>
    <cellStyle name="Accent3 - 20%" xfId="56"/>
    <cellStyle name="Accent3 - 20% 2" xfId="159"/>
    <cellStyle name="Accent3 - 40%" xfId="57"/>
    <cellStyle name="Accent3 - 40% 2" xfId="160"/>
    <cellStyle name="Accent3 - 60%" xfId="58"/>
    <cellStyle name="Accent3 - 60% 2" xfId="161"/>
    <cellStyle name="Accent3 2" xfId="158"/>
    <cellStyle name="Accent3 3" xfId="231"/>
    <cellStyle name="Accent3 4" xfId="240"/>
    <cellStyle name="Accent4" xfId="29" builtinId="41" customBuiltin="1"/>
    <cellStyle name="Accent4 - 20%" xfId="59"/>
    <cellStyle name="Accent4 - 20% 2" xfId="163"/>
    <cellStyle name="Accent4 - 40%" xfId="60"/>
    <cellStyle name="Accent4 - 40% 2" xfId="164"/>
    <cellStyle name="Accent4 - 60%" xfId="61"/>
    <cellStyle name="Accent4 - 60% 2" xfId="165"/>
    <cellStyle name="Accent4 2" xfId="162"/>
    <cellStyle name="Accent4 3" xfId="232"/>
    <cellStyle name="Accent4 4" xfId="239"/>
    <cellStyle name="Accent5" xfId="33" builtinId="45" customBuiltin="1"/>
    <cellStyle name="Accent5 - 20%" xfId="62"/>
    <cellStyle name="Accent5 - 20% 2" xfId="167"/>
    <cellStyle name="Accent5 - 40%" xfId="63"/>
    <cellStyle name="Accent5 - 60%" xfId="64"/>
    <cellStyle name="Accent5 - 60% 2" xfId="168"/>
    <cellStyle name="Accent5 2" xfId="166"/>
    <cellStyle name="Accent5 3" xfId="233"/>
    <cellStyle name="Accent5 4" xfId="238"/>
    <cellStyle name="Accent6" xfId="37" builtinId="49" customBuiltin="1"/>
    <cellStyle name="Accent6 - 20%" xfId="65"/>
    <cellStyle name="Accent6 - 40%" xfId="66"/>
    <cellStyle name="Accent6 - 40% 2" xfId="170"/>
    <cellStyle name="Accent6 - 60%" xfId="67"/>
    <cellStyle name="Accent6 - 60% 2" xfId="171"/>
    <cellStyle name="Accent6 2" xfId="169"/>
    <cellStyle name="Accent6 3" xfId="234"/>
    <cellStyle name="Accent6 4" xfId="237"/>
    <cellStyle name="Bad" xfId="7" builtinId="27" customBuiltin="1"/>
    <cellStyle name="Bad 2" xfId="172"/>
    <cellStyle name="Calculation" xfId="11" builtinId="22" customBuiltin="1"/>
    <cellStyle name="Calculation 2" xfId="173"/>
    <cellStyle name="Check Cell" xfId="13" builtinId="23" customBuiltin="1"/>
    <cellStyle name="Check Cell 2" xfId="174"/>
    <cellStyle name="Comma 2" xfId="42"/>
    <cellStyle name="Comma 2 2" xfId="253"/>
    <cellStyle name="Comma 3" xfId="47"/>
    <cellStyle name="Comma 4" xfId="245"/>
    <cellStyle name="Comma 5" xfId="247"/>
    <cellStyle name="Currency 2" xfId="49"/>
    <cellStyle name="Emphasis 1" xfId="68"/>
    <cellStyle name="Emphasis 1 2" xfId="175"/>
    <cellStyle name="Emphasis 2" xfId="69"/>
    <cellStyle name="Emphasis 2 2" xfId="176"/>
    <cellStyle name="Emphasis 3" xfId="70"/>
    <cellStyle name="Entered" xfId="71"/>
    <cellStyle name="Explanatory Text" xfId="15" builtinId="53" customBuiltin="1"/>
    <cellStyle name="Good" xfId="6" builtinId="26" customBuiltin="1"/>
    <cellStyle name="Good 2" xfId="177"/>
    <cellStyle name="Grey" xfId="72"/>
    <cellStyle name="Heading 1" xfId="2" builtinId="16" customBuiltin="1"/>
    <cellStyle name="Heading 1 2" xfId="178"/>
    <cellStyle name="Heading 2" xfId="3" builtinId="17" customBuiltin="1"/>
    <cellStyle name="Heading 2 2" xfId="179"/>
    <cellStyle name="Heading 3" xfId="4" builtinId="18" customBuiltin="1"/>
    <cellStyle name="Heading 3 2" xfId="180"/>
    <cellStyle name="Heading 4" xfId="5" builtinId="19" customBuiltin="1"/>
    <cellStyle name="Heading 4 2" xfId="181"/>
    <cellStyle name="Input" xfId="9" builtinId="20" customBuiltin="1"/>
    <cellStyle name="Input [yellow]" xfId="73"/>
    <cellStyle name="Input 2" xfId="182"/>
    <cellStyle name="Input 3" xfId="235"/>
    <cellStyle name="Input 4" xfId="236"/>
    <cellStyle name="Linked Cell" xfId="12" builtinId="24" customBuiltin="1"/>
    <cellStyle name="Linked Cell 2" xfId="183"/>
    <cellStyle name="Neutral" xfId="8" builtinId="28" customBuiltin="1"/>
    <cellStyle name="Neutral 2" xfId="184"/>
    <cellStyle name="Normal" xfId="0" builtinId="0"/>
    <cellStyle name="Normal - Style1" xfId="74"/>
    <cellStyle name="Normal 10" xfId="244"/>
    <cellStyle name="Normal 11" xfId="246"/>
    <cellStyle name="Normal 2" xfId="41"/>
    <cellStyle name="Normal 2 2" xfId="148"/>
    <cellStyle name="Normal 2 3" xfId="252"/>
    <cellStyle name="Normal 3" xfId="44"/>
    <cellStyle name="Normal 4" xfId="45"/>
    <cellStyle name="Normal 5" xfId="146"/>
    <cellStyle name="Normal 6" xfId="147"/>
    <cellStyle name="Normal 7" xfId="149"/>
    <cellStyle name="Normal 8" xfId="228"/>
    <cellStyle name="Normal 9" xfId="243"/>
    <cellStyle name="Normal_Monthly" xfId="46"/>
    <cellStyle name="Note 2" xfId="43"/>
    <cellStyle name="Note 3" xfId="185"/>
    <cellStyle name="Output" xfId="10" builtinId="21" customBuiltin="1"/>
    <cellStyle name="Output 2" xfId="186"/>
    <cellStyle name="Percent [2]" xfId="75"/>
    <cellStyle name="Percent 2" xfId="48"/>
    <cellStyle name="SAPBEXaggData" xfId="76"/>
    <cellStyle name="SAPBEXaggData 2" xfId="187"/>
    <cellStyle name="SAPBEXaggDataEmph" xfId="77"/>
    <cellStyle name="SAPBEXaggDataEmph 2" xfId="188"/>
    <cellStyle name="SAPBEXaggItem" xfId="78"/>
    <cellStyle name="SAPBEXaggItem 2" xfId="189"/>
    <cellStyle name="SAPBEXaggItemX" xfId="79"/>
    <cellStyle name="SAPBEXaggItemX 2" xfId="190"/>
    <cellStyle name="SAPBEXchaText" xfId="80"/>
    <cellStyle name="SAPBEXchaText 2" xfId="191"/>
    <cellStyle name="SAPBEXexcBad7" xfId="81"/>
    <cellStyle name="SAPBEXexcBad7 2" xfId="192"/>
    <cellStyle name="SAPBEXexcBad8" xfId="82"/>
    <cellStyle name="SAPBEXexcBad8 2" xfId="193"/>
    <cellStyle name="SAPBEXexcBad9" xfId="83"/>
    <cellStyle name="SAPBEXexcBad9 2" xfId="194"/>
    <cellStyle name="SAPBEXexcCritical4" xfId="84"/>
    <cellStyle name="SAPBEXexcCritical4 2" xfId="195"/>
    <cellStyle name="SAPBEXexcCritical5" xfId="85"/>
    <cellStyle name="SAPBEXexcCritical5 2" xfId="196"/>
    <cellStyle name="SAPBEXexcCritical6" xfId="86"/>
    <cellStyle name="SAPBEXexcCritical6 2" xfId="197"/>
    <cellStyle name="SAPBEXexcGood1" xfId="87"/>
    <cellStyle name="SAPBEXexcGood1 2" xfId="198"/>
    <cellStyle name="SAPBEXexcGood2" xfId="88"/>
    <cellStyle name="SAPBEXexcGood2 2" xfId="199"/>
    <cellStyle name="SAPBEXexcGood3" xfId="89"/>
    <cellStyle name="SAPBEXexcGood3 2" xfId="200"/>
    <cellStyle name="SAPBEXfilterDrill" xfId="90"/>
    <cellStyle name="SAPBEXfilterDrill 2" xfId="201"/>
    <cellStyle name="SAPBEXfilterItem" xfId="91"/>
    <cellStyle name="SAPBEXfilterItem 2" xfId="202"/>
    <cellStyle name="SAPBEXfilterText" xfId="92"/>
    <cellStyle name="SAPBEXfilterText 2" xfId="203"/>
    <cellStyle name="SAPBEXformats" xfId="93"/>
    <cellStyle name="SAPBEXformats 2" xfId="204"/>
    <cellStyle name="SAPBEXheaderItem" xfId="94"/>
    <cellStyle name="SAPBEXheaderItem 2" xfId="205"/>
    <cellStyle name="SAPBEXheaderText" xfId="95"/>
    <cellStyle name="SAPBEXheaderText 2" xfId="206"/>
    <cellStyle name="SAPBEXHLevel0" xfId="96"/>
    <cellStyle name="SAPBEXHLevel0 2" xfId="207"/>
    <cellStyle name="SAPBEXHLevel0X" xfId="97"/>
    <cellStyle name="SAPBEXHLevel0X 2" xfId="208"/>
    <cellStyle name="SAPBEXHLevel1" xfId="98"/>
    <cellStyle name="SAPBEXHLevel1 2" xfId="209"/>
    <cellStyle name="SAPBEXHLevel1X" xfId="99"/>
    <cellStyle name="SAPBEXHLevel1X 2" xfId="210"/>
    <cellStyle name="SAPBEXHLevel2" xfId="100"/>
    <cellStyle name="SAPBEXHLevel2 2" xfId="211"/>
    <cellStyle name="SAPBEXHLevel2X" xfId="101"/>
    <cellStyle name="SAPBEXHLevel2X 2" xfId="212"/>
    <cellStyle name="SAPBEXHLevel3" xfId="102"/>
    <cellStyle name="SAPBEXHLevel3 2" xfId="213"/>
    <cellStyle name="SAPBEXHLevel3X" xfId="103"/>
    <cellStyle name="SAPBEXHLevel3X 2" xfId="214"/>
    <cellStyle name="SAPBEXinputData" xfId="104"/>
    <cellStyle name="SAPBEXinputData 2" xfId="215"/>
    <cellStyle name="SAPBEXItemHeader" xfId="105"/>
    <cellStyle name="SAPBEXresData" xfId="106"/>
    <cellStyle name="SAPBEXresData 2" xfId="216"/>
    <cellStyle name="SAPBEXresDataEmph" xfId="107"/>
    <cellStyle name="SAPBEXresDataEmph 2" xfId="217"/>
    <cellStyle name="SAPBEXresItem" xfId="108"/>
    <cellStyle name="SAPBEXresItem 2" xfId="218"/>
    <cellStyle name="SAPBEXresItemX" xfId="109"/>
    <cellStyle name="SAPBEXresItemX 2" xfId="219"/>
    <cellStyle name="SAPBEXstdData" xfId="110"/>
    <cellStyle name="SAPBEXstdData 2" xfId="220"/>
    <cellStyle name="SAPBEXstdDataEmph" xfId="111"/>
    <cellStyle name="SAPBEXstdDataEmph 2" xfId="221"/>
    <cellStyle name="SAPBEXstdItem" xfId="112"/>
    <cellStyle name="SAPBEXstdItem 2" xfId="222"/>
    <cellStyle name="SAPBEXstdItemX" xfId="113"/>
    <cellStyle name="SAPBEXstdItemX 2" xfId="223"/>
    <cellStyle name="SAPBEXtitle" xfId="114"/>
    <cellStyle name="SAPBEXtitle 2" xfId="224"/>
    <cellStyle name="SAPBEXunassignedItem" xfId="115"/>
    <cellStyle name="SAPBEXundefined" xfId="116"/>
    <cellStyle name="SAPBEXundefined 2" xfId="225"/>
    <cellStyle name="SAPBorder" xfId="117"/>
    <cellStyle name="SAPDataCell" xfId="118"/>
    <cellStyle name="SAPDataRemoved" xfId="249"/>
    <cellStyle name="SAPDataTotalCell" xfId="119"/>
    <cellStyle name="SAPDimensionCell" xfId="120"/>
    <cellStyle name="SAPEditableDataCell" xfId="121"/>
    <cellStyle name="SAPEditableDataTotalCell" xfId="122"/>
    <cellStyle name="SAPEmphasized" xfId="123"/>
    <cellStyle name="SAPEmphasizedTotal" xfId="124"/>
    <cellStyle name="SAPError" xfId="250"/>
    <cellStyle name="SAPExceptionLevel1" xfId="125"/>
    <cellStyle name="SAPExceptionLevel2" xfId="126"/>
    <cellStyle name="SAPExceptionLevel3" xfId="127"/>
    <cellStyle name="SAPExceptionLevel4" xfId="128"/>
    <cellStyle name="SAPExceptionLevel5" xfId="129"/>
    <cellStyle name="SAPExceptionLevel6" xfId="130"/>
    <cellStyle name="SAPExceptionLevel7" xfId="131"/>
    <cellStyle name="SAPExceptionLevel8" xfId="132"/>
    <cellStyle name="SAPExceptionLevel9" xfId="133"/>
    <cellStyle name="SAPGroupingFillCell" xfId="248"/>
    <cellStyle name="SAPHierarchyCell0" xfId="134"/>
    <cellStyle name="SAPHierarchyCell1" xfId="135"/>
    <cellStyle name="SAPHierarchyCell2" xfId="136"/>
    <cellStyle name="SAPHierarchyCell3" xfId="137"/>
    <cellStyle name="SAPHierarchyCell4" xfId="138"/>
    <cellStyle name="SAPLockedDataCell" xfId="139"/>
    <cellStyle name="SAPLockedDataTotalCell" xfId="140"/>
    <cellStyle name="SAPMemberCell" xfId="141"/>
    <cellStyle name="SAPMemberTotalCell" xfId="142"/>
    <cellStyle name="SAPMessageText" xfId="251"/>
    <cellStyle name="SAPReadonlyDataCell" xfId="143"/>
    <cellStyle name="SAPReadonlyDataTotalCell" xfId="144"/>
    <cellStyle name="Sheet Title" xfId="145"/>
    <cellStyle name="Title" xfId="1" builtinId="15" customBuiltin="1"/>
    <cellStyle name="Total" xfId="16" builtinId="25" customBuiltin="1"/>
    <cellStyle name="Total 2" xfId="226"/>
    <cellStyle name="Warning Text" xfId="14" builtinId="11" customBuiltin="1"/>
    <cellStyle name="Warning Text 2" xfId="227"/>
  </cellStyles>
  <dxfs count="0"/>
  <tableStyles count="0" defaultTableStyle="TableStyleMedium9" defaultPivotStyle="PivotStyleLight16"/>
  <colors>
    <mruColors>
      <color rgb="FF0000FF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1</xdr:rowOff>
    </xdr:from>
    <xdr:to>
      <xdr:col>2</xdr:col>
      <xdr:colOff>253999</xdr:colOff>
      <xdr:row>25</xdr:row>
      <xdr:rowOff>113389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30551"/>
          <a:ext cx="5092699" cy="158658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44450</xdr:rowOff>
    </xdr:from>
    <xdr:to>
      <xdr:col>2</xdr:col>
      <xdr:colOff>260350</xdr:colOff>
      <xdr:row>16</xdr:row>
      <xdr:rowOff>96708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596900"/>
          <a:ext cx="5099049" cy="24462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23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Rlfwd"/>
      <sheetName val="1.01 ROR ROE"/>
      <sheetName val="1.02 COC"/>
      <sheetName val="model"/>
      <sheetName val="Earnings Sharing-CBR to Adj CBR"/>
      <sheetName val="Inputs"/>
      <sheetName val="OOE"/>
      <sheetName val="OOR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B6">
            <v>2.7460000000000002E-3</v>
          </cell>
        </row>
        <row r="7">
          <cell r="B7">
            <v>4.0000000000000001E-3</v>
          </cell>
        </row>
        <row r="8">
          <cell r="B8">
            <v>3.8413999999999997E-2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abSelected="1" zoomScale="80" zoomScaleNormal="80" workbookViewId="0">
      <pane ySplit="10" topLeftCell="A11" activePane="bottomLeft" state="frozen"/>
      <selection activeCell="D20" sqref="D20"/>
      <selection pane="bottomLeft" activeCell="B47" sqref="B47"/>
    </sheetView>
  </sheetViews>
  <sheetFormatPr defaultRowHeight="12.5" x14ac:dyDescent="0.25"/>
  <cols>
    <col min="1" max="1" width="6.54296875" customWidth="1"/>
    <col min="2" max="2" width="72.81640625" bestFit="1" customWidth="1"/>
    <col min="3" max="3" width="9.81640625" customWidth="1"/>
    <col min="4" max="4" width="13.54296875" bestFit="1" customWidth="1"/>
    <col min="5" max="5" width="13.81640625" customWidth="1"/>
    <col min="6" max="6" width="2.1796875" style="17" customWidth="1"/>
    <col min="7" max="7" width="11.1796875" customWidth="1"/>
    <col min="8" max="8" width="13.81640625" bestFit="1" customWidth="1"/>
    <col min="9" max="9" width="9.81640625" bestFit="1" customWidth="1"/>
  </cols>
  <sheetData>
    <row r="1" spans="1:5" ht="13" x14ac:dyDescent="0.3">
      <c r="A1" s="18"/>
      <c r="B1" s="16"/>
      <c r="C1" s="16"/>
      <c r="D1" s="19"/>
    </row>
    <row r="2" spans="1:5" ht="13" x14ac:dyDescent="0.3">
      <c r="A2" s="16"/>
      <c r="B2" s="16"/>
      <c r="C2" s="16"/>
    </row>
    <row r="3" spans="1:5" ht="13" x14ac:dyDescent="0.3">
      <c r="A3" s="15"/>
      <c r="B3" s="20"/>
      <c r="C3" s="21"/>
      <c r="D3" s="15"/>
    </row>
    <row r="4" spans="1:5" ht="13" x14ac:dyDescent="0.25">
      <c r="A4" s="22" t="s">
        <v>15</v>
      </c>
      <c r="B4" s="23"/>
      <c r="C4" s="23"/>
      <c r="D4" s="23"/>
      <c r="E4" s="24"/>
    </row>
    <row r="5" spans="1:5" ht="13" x14ac:dyDescent="0.25">
      <c r="A5" s="22" t="s">
        <v>12</v>
      </c>
      <c r="B5" s="23"/>
      <c r="C5" s="22"/>
      <c r="D5" s="23"/>
      <c r="E5" s="28"/>
    </row>
    <row r="6" spans="1:5" ht="13" x14ac:dyDescent="0.25">
      <c r="A6" s="23" t="s">
        <v>66</v>
      </c>
      <c r="B6" s="23"/>
      <c r="C6" s="22"/>
      <c r="D6" s="23"/>
      <c r="E6" s="28"/>
    </row>
    <row r="7" spans="1:5" ht="13" x14ac:dyDescent="0.25">
      <c r="A7" s="22" t="s">
        <v>11</v>
      </c>
      <c r="B7" s="23"/>
      <c r="C7" s="22"/>
      <c r="D7" s="22"/>
      <c r="E7" s="28"/>
    </row>
    <row r="8" spans="1:5" ht="13" x14ac:dyDescent="0.3">
      <c r="A8" s="2"/>
      <c r="B8" s="2"/>
      <c r="C8" s="2"/>
      <c r="D8" s="2"/>
      <c r="E8" s="2"/>
    </row>
    <row r="9" spans="1:5" ht="13" x14ac:dyDescent="0.3">
      <c r="A9" s="3" t="s">
        <v>0</v>
      </c>
      <c r="B9" s="4"/>
      <c r="C9" s="4"/>
      <c r="D9" s="4"/>
      <c r="E9" s="4"/>
    </row>
    <row r="10" spans="1:5" ht="13" x14ac:dyDescent="0.3">
      <c r="A10" s="5" t="s">
        <v>1</v>
      </c>
      <c r="B10" s="6" t="s">
        <v>2</v>
      </c>
      <c r="C10" s="6"/>
      <c r="D10" s="7" t="s">
        <v>3</v>
      </c>
      <c r="E10" s="7"/>
    </row>
    <row r="12" spans="1:5" ht="13" x14ac:dyDescent="0.3">
      <c r="A12" s="66">
        <v>1</v>
      </c>
      <c r="B12" s="64" t="s">
        <v>10</v>
      </c>
      <c r="C12" s="1"/>
      <c r="D12" s="1"/>
      <c r="E12" s="1"/>
    </row>
    <row r="13" spans="1:5" ht="13" x14ac:dyDescent="0.3">
      <c r="A13" s="30">
        <f>A12+1</f>
        <v>2</v>
      </c>
      <c r="B13" s="17"/>
      <c r="C13" s="17"/>
      <c r="D13" s="17"/>
      <c r="E13" s="17"/>
    </row>
    <row r="14" spans="1:5" ht="13" x14ac:dyDescent="0.3">
      <c r="A14" s="30">
        <f t="shared" ref="A14:A44" si="0">A13+1</f>
        <v>3</v>
      </c>
      <c r="B14" s="62" t="s">
        <v>59</v>
      </c>
      <c r="C14" s="63"/>
      <c r="D14" s="59">
        <f>-'SOG 12ME Dec 23'!E55</f>
        <v>839655.88</v>
      </c>
      <c r="E14" s="47"/>
    </row>
    <row r="15" spans="1:5" ht="13" x14ac:dyDescent="0.3">
      <c r="A15" s="30">
        <f t="shared" si="0"/>
        <v>4</v>
      </c>
      <c r="B15" s="35" t="s">
        <v>16</v>
      </c>
      <c r="C15" s="35"/>
      <c r="D15" s="52"/>
      <c r="E15" s="53">
        <f>SUM(D13:D14)</f>
        <v>839655.88</v>
      </c>
    </row>
    <row r="16" spans="1:5" ht="13" x14ac:dyDescent="0.3">
      <c r="A16" s="30">
        <f t="shared" si="0"/>
        <v>5</v>
      </c>
      <c r="B16" s="1"/>
      <c r="C16" s="1"/>
      <c r="D16" s="33"/>
      <c r="E16" s="31"/>
    </row>
    <row r="17" spans="1:5" ht="13" x14ac:dyDescent="0.3">
      <c r="A17" s="30">
        <f t="shared" si="0"/>
        <v>6</v>
      </c>
      <c r="B17" s="65" t="s">
        <v>18</v>
      </c>
      <c r="C17" s="1"/>
      <c r="D17" s="33"/>
      <c r="E17" s="31"/>
    </row>
    <row r="18" spans="1:5" ht="13" x14ac:dyDescent="0.3">
      <c r="A18" s="30">
        <f t="shared" si="0"/>
        <v>7</v>
      </c>
      <c r="B18" s="26"/>
      <c r="C18" s="1"/>
      <c r="D18" s="27"/>
      <c r="E18" s="31"/>
    </row>
    <row r="19" spans="1:5" ht="13" x14ac:dyDescent="0.3">
      <c r="A19" s="30">
        <f t="shared" si="0"/>
        <v>8</v>
      </c>
      <c r="B19" s="26"/>
      <c r="C19" s="34"/>
      <c r="D19" s="50">
        <v>0</v>
      </c>
      <c r="E19" s="31"/>
    </row>
    <row r="20" spans="1:5" ht="13" x14ac:dyDescent="0.3">
      <c r="A20" s="30">
        <f t="shared" si="0"/>
        <v>9</v>
      </c>
      <c r="B20" s="32" t="s">
        <v>56</v>
      </c>
      <c r="C20" s="1"/>
      <c r="D20" s="40">
        <v>0</v>
      </c>
      <c r="E20" s="31"/>
    </row>
    <row r="21" spans="1:5" ht="13" x14ac:dyDescent="0.3">
      <c r="A21" s="30">
        <f t="shared" si="0"/>
        <v>10</v>
      </c>
      <c r="B21" s="32"/>
      <c r="C21" s="1"/>
      <c r="D21" s="47"/>
      <c r="E21" s="67"/>
    </row>
    <row r="22" spans="1:5" ht="13" x14ac:dyDescent="0.3">
      <c r="A22" s="30">
        <f t="shared" si="0"/>
        <v>11</v>
      </c>
      <c r="B22" s="25" t="s">
        <v>62</v>
      </c>
      <c r="C22" s="1"/>
      <c r="D22" s="33"/>
      <c r="E22" s="31">
        <f>SUM(D19:D21)</f>
        <v>0</v>
      </c>
    </row>
    <row r="23" spans="1:5" ht="13" x14ac:dyDescent="0.3">
      <c r="A23" s="30">
        <f t="shared" si="0"/>
        <v>12</v>
      </c>
      <c r="B23" s="1"/>
      <c r="C23" s="1"/>
      <c r="D23" s="35"/>
      <c r="E23" s="35"/>
    </row>
    <row r="24" spans="1:5" ht="13" x14ac:dyDescent="0.3">
      <c r="A24" s="30">
        <f t="shared" si="0"/>
        <v>13</v>
      </c>
      <c r="B24" s="1" t="s">
        <v>17</v>
      </c>
      <c r="C24" s="35"/>
      <c r="D24" s="36"/>
      <c r="E24" s="55">
        <f>SUM(E15:E23)</f>
        <v>839655.88</v>
      </c>
    </row>
    <row r="25" spans="1:5" ht="13" x14ac:dyDescent="0.3">
      <c r="A25" s="30">
        <f t="shared" si="0"/>
        <v>14</v>
      </c>
      <c r="B25" s="1"/>
      <c r="C25" s="35"/>
      <c r="D25" s="36"/>
      <c r="E25" s="40"/>
    </row>
    <row r="26" spans="1:5" ht="13" x14ac:dyDescent="0.3">
      <c r="A26" s="30">
        <f t="shared" si="0"/>
        <v>15</v>
      </c>
      <c r="B26" s="9" t="s">
        <v>4</v>
      </c>
      <c r="C26" s="60">
        <f>[1]Inputs!$B$6</f>
        <v>2.7460000000000002E-3</v>
      </c>
      <c r="D26" s="29">
        <f>+E24*C26</f>
        <v>2305.6950464800002</v>
      </c>
      <c r="E26" s="11"/>
    </row>
    <row r="27" spans="1:5" ht="13" x14ac:dyDescent="0.3">
      <c r="A27" s="30">
        <f t="shared" si="0"/>
        <v>16</v>
      </c>
      <c r="B27" s="9" t="s">
        <v>5</v>
      </c>
      <c r="C27" s="60">
        <f>[1]Inputs!$B$7</f>
        <v>4.0000000000000001E-3</v>
      </c>
      <c r="D27" s="29">
        <f>+E24*C27</f>
        <v>3358.6235200000001</v>
      </c>
      <c r="E27" s="55"/>
    </row>
    <row r="28" spans="1:5" ht="13" x14ac:dyDescent="0.3">
      <c r="A28" s="30">
        <f t="shared" si="0"/>
        <v>17</v>
      </c>
      <c r="B28" s="10" t="s">
        <v>14</v>
      </c>
      <c r="C28" s="37"/>
      <c r="D28" s="38"/>
      <c r="E28" s="40">
        <f>SUM(D26:D27)</f>
        <v>5664.3185664800003</v>
      </c>
    </row>
    <row r="29" spans="1:5" ht="13" x14ac:dyDescent="0.3">
      <c r="A29" s="30">
        <f t="shared" si="0"/>
        <v>18</v>
      </c>
      <c r="B29" s="9"/>
      <c r="C29" s="37"/>
      <c r="D29" s="13"/>
      <c r="E29" s="11"/>
    </row>
    <row r="30" spans="1:5" ht="13" x14ac:dyDescent="0.3">
      <c r="A30" s="30">
        <f t="shared" si="0"/>
        <v>19</v>
      </c>
      <c r="B30" s="9" t="s">
        <v>6</v>
      </c>
      <c r="C30" s="60">
        <f>[1]Inputs!$B$8</f>
        <v>3.8413999999999997E-2</v>
      </c>
      <c r="D30" s="36">
        <f>+E24*C30</f>
        <v>32254.540974319996</v>
      </c>
      <c r="E30" s="55"/>
    </row>
    <row r="31" spans="1:5" ht="13" x14ac:dyDescent="0.3">
      <c r="A31" s="30">
        <f t="shared" si="0"/>
        <v>20</v>
      </c>
      <c r="B31" s="10"/>
      <c r="C31" s="37"/>
      <c r="D31" s="39"/>
      <c r="E31" s="11"/>
    </row>
    <row r="32" spans="1:5" ht="13" x14ac:dyDescent="0.3">
      <c r="A32" s="30">
        <f t="shared" si="0"/>
        <v>21</v>
      </c>
      <c r="B32" s="10" t="s">
        <v>7</v>
      </c>
      <c r="C32" s="1"/>
      <c r="D32" s="13"/>
      <c r="E32" s="55">
        <f>SUM(D30:D30)</f>
        <v>32254.540974319996</v>
      </c>
    </row>
    <row r="33" spans="1:5" ht="13" x14ac:dyDescent="0.3">
      <c r="A33" s="30">
        <f t="shared" si="0"/>
        <v>22</v>
      </c>
      <c r="B33" s="10"/>
      <c r="C33" s="1"/>
      <c r="D33" s="13"/>
      <c r="E33" s="40"/>
    </row>
    <row r="34" spans="1:5" ht="13" x14ac:dyDescent="0.3">
      <c r="A34" s="30">
        <f t="shared" si="0"/>
        <v>23</v>
      </c>
      <c r="B34" s="9"/>
      <c r="C34" s="1"/>
      <c r="D34" s="1"/>
      <c r="E34" s="40"/>
    </row>
    <row r="35" spans="1:5" ht="13" x14ac:dyDescent="0.3">
      <c r="A35" s="30">
        <f t="shared" si="0"/>
        <v>24</v>
      </c>
      <c r="B35" s="65" t="s">
        <v>57</v>
      </c>
      <c r="C35" s="1"/>
      <c r="D35" s="1"/>
      <c r="E35" s="40"/>
    </row>
    <row r="36" spans="1:5" ht="13" x14ac:dyDescent="0.3">
      <c r="A36" s="30">
        <f t="shared" si="0"/>
        <v>25</v>
      </c>
      <c r="B36" s="51"/>
      <c r="C36" s="1"/>
      <c r="D36" s="29"/>
      <c r="E36" s="40"/>
    </row>
    <row r="37" spans="1:5" ht="13" x14ac:dyDescent="0.3">
      <c r="A37" s="30">
        <f t="shared" si="0"/>
        <v>26</v>
      </c>
      <c r="B37" s="54" t="s">
        <v>58</v>
      </c>
      <c r="C37" s="1"/>
      <c r="D37" s="13"/>
      <c r="E37" s="55">
        <f>SUM(D32:D36)</f>
        <v>0</v>
      </c>
    </row>
    <row r="38" spans="1:5" ht="13" x14ac:dyDescent="0.3">
      <c r="A38" s="30">
        <f t="shared" si="0"/>
        <v>27</v>
      </c>
      <c r="B38" s="9"/>
      <c r="C38" s="1"/>
      <c r="D38" s="1"/>
      <c r="E38" s="40"/>
    </row>
    <row r="39" spans="1:5" ht="13" x14ac:dyDescent="0.3">
      <c r="A39" s="30">
        <f t="shared" si="0"/>
        <v>28</v>
      </c>
      <c r="B39" s="9" t="s">
        <v>13</v>
      </c>
      <c r="C39" s="1"/>
      <c r="D39" s="12"/>
      <c r="E39" s="40">
        <f>E24-E28-E32-E37</f>
        <v>801737.02045920002</v>
      </c>
    </row>
    <row r="40" spans="1:5" ht="13" x14ac:dyDescent="0.3">
      <c r="A40" s="30">
        <f t="shared" si="0"/>
        <v>29</v>
      </c>
      <c r="B40" s="9"/>
      <c r="C40" s="1"/>
      <c r="D40" s="12"/>
      <c r="E40" s="40"/>
    </row>
    <row r="41" spans="1:5" ht="13" x14ac:dyDescent="0.3">
      <c r="A41" s="30">
        <f t="shared" si="0"/>
        <v>30</v>
      </c>
      <c r="B41" s="9" t="s">
        <v>8</v>
      </c>
      <c r="C41" s="14">
        <v>0.21</v>
      </c>
      <c r="D41" s="12"/>
      <c r="E41" s="40">
        <f>ROUND(E39*C41,0)</f>
        <v>168365</v>
      </c>
    </row>
    <row r="42" spans="1:5" ht="13" x14ac:dyDescent="0.3">
      <c r="A42" s="30">
        <f t="shared" si="0"/>
        <v>31</v>
      </c>
      <c r="B42" s="51"/>
      <c r="C42" s="14"/>
      <c r="D42" s="12"/>
      <c r="E42" s="40"/>
    </row>
    <row r="43" spans="1:5" ht="13.5" thickBot="1" x14ac:dyDescent="0.35">
      <c r="A43" s="30">
        <f t="shared" si="0"/>
        <v>32</v>
      </c>
      <c r="B43" s="9" t="s">
        <v>9</v>
      </c>
      <c r="C43" s="1"/>
      <c r="D43" s="12"/>
      <c r="E43" s="41">
        <f>E39-E41-E42</f>
        <v>633372.02045920002</v>
      </c>
    </row>
    <row r="44" spans="1:5" ht="13.5" thickTop="1" x14ac:dyDescent="0.3">
      <c r="A44" s="30">
        <f t="shared" si="0"/>
        <v>33</v>
      </c>
      <c r="B44" s="42"/>
      <c r="C44" s="43"/>
      <c r="D44" s="36"/>
      <c r="E44" s="44"/>
    </row>
    <row r="45" spans="1:5" ht="13" x14ac:dyDescent="0.3">
      <c r="A45" s="30"/>
      <c r="B45" s="61" t="s">
        <v>63</v>
      </c>
      <c r="C45" s="49"/>
      <c r="D45" s="49"/>
      <c r="E45" s="45"/>
    </row>
    <row r="46" spans="1:5" ht="13" x14ac:dyDescent="0.3">
      <c r="A46" s="30"/>
      <c r="B46" s="61" t="s">
        <v>64</v>
      </c>
      <c r="C46" s="46"/>
      <c r="D46" s="46"/>
      <c r="E46" s="46"/>
    </row>
    <row r="47" spans="1:5" ht="13" x14ac:dyDescent="0.3">
      <c r="A47" s="30"/>
      <c r="B47" s="33"/>
      <c r="C47" s="46"/>
      <c r="D47" s="46"/>
      <c r="E47" s="46"/>
    </row>
    <row r="48" spans="1:5" ht="13" x14ac:dyDescent="0.3">
      <c r="A48" s="30"/>
      <c r="B48" s="33"/>
      <c r="C48" s="33"/>
      <c r="D48" s="33"/>
      <c r="E48" s="33"/>
    </row>
    <row r="49" spans="1:5" ht="13" x14ac:dyDescent="0.3">
      <c r="A49" s="30"/>
      <c r="B49" s="33"/>
      <c r="C49" s="46"/>
      <c r="D49" s="46"/>
      <c r="E49" s="46"/>
    </row>
    <row r="50" spans="1:5" ht="13" x14ac:dyDescent="0.3">
      <c r="A50" s="30"/>
      <c r="B50" s="17"/>
      <c r="C50" s="17"/>
      <c r="D50" s="17"/>
    </row>
    <row r="51" spans="1:5" ht="13" x14ac:dyDescent="0.3">
      <c r="A51" s="8"/>
      <c r="B51" s="17"/>
      <c r="C51" s="17"/>
      <c r="D51" s="17"/>
    </row>
    <row r="52" spans="1:5" ht="13" x14ac:dyDescent="0.3">
      <c r="A52" s="8"/>
    </row>
    <row r="53" spans="1:5" ht="13" x14ac:dyDescent="0.3">
      <c r="A53" s="8"/>
    </row>
    <row r="54" spans="1:5" ht="13" x14ac:dyDescent="0.3">
      <c r="A54" s="8"/>
    </row>
    <row r="55" spans="1:5" ht="13" x14ac:dyDescent="0.3">
      <c r="A55" s="8"/>
    </row>
    <row r="56" spans="1:5" ht="13" x14ac:dyDescent="0.3">
      <c r="A56" s="8"/>
    </row>
    <row r="57" spans="1:5" ht="13" x14ac:dyDescent="0.3">
      <c r="A57" s="8"/>
    </row>
    <row r="58" spans="1:5" ht="13" x14ac:dyDescent="0.3">
      <c r="A58" s="8"/>
    </row>
    <row r="59" spans="1:5" ht="13" x14ac:dyDescent="0.3">
      <c r="A59" s="8"/>
    </row>
    <row r="60" spans="1:5" ht="13" x14ac:dyDescent="0.3">
      <c r="A60" s="8"/>
    </row>
    <row r="61" spans="1:5" ht="13" x14ac:dyDescent="0.3">
      <c r="A61" s="8"/>
    </row>
  </sheetData>
  <pageMargins left="0.75" right="0.75" top="1" bottom="1" header="0.5" footer="0.5"/>
  <pageSetup scale="92" orientation="portrait" r:id="rId1"/>
  <headerFooter alignWithMargins="0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5"/>
  <sheetViews>
    <sheetView zoomScale="87" zoomScaleNormal="87" zoomScaleSheetLayoutView="100" workbookViewId="0">
      <pane xSplit="4" ySplit="8" topLeftCell="E21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C37" sqref="C37:M55"/>
    </sheetView>
  </sheetViews>
  <sheetFormatPr defaultColWidth="9.1796875" defaultRowHeight="11.5" x14ac:dyDescent="0.25"/>
  <cols>
    <col min="1" max="2" width="1.81640625" style="70" customWidth="1"/>
    <col min="3" max="3" width="9.1796875" style="70"/>
    <col min="4" max="4" width="23.81640625" style="70" customWidth="1"/>
    <col min="5" max="5" width="16.81640625" style="70" customWidth="1"/>
    <col min="6" max="6" width="0.81640625" style="70" customWidth="1"/>
    <col min="7" max="7" width="16.81640625" style="70" customWidth="1"/>
    <col min="8" max="8" width="0.81640625" style="70" customWidth="1"/>
    <col min="9" max="9" width="16.81640625" style="70" customWidth="1"/>
    <col min="10" max="10" width="0.81640625" style="70" customWidth="1"/>
    <col min="11" max="11" width="7.81640625" style="70" customWidth="1"/>
    <col min="12" max="12" width="0.81640625" style="70" customWidth="1"/>
    <col min="13" max="13" width="16.81640625" style="70" customWidth="1"/>
    <col min="14" max="14" width="0.81640625" style="70" customWidth="1"/>
    <col min="15" max="15" width="16.81640625" style="70" customWidth="1"/>
    <col min="16" max="16" width="0.81640625" style="70" customWidth="1"/>
    <col min="17" max="17" width="7.81640625" style="70" customWidth="1"/>
    <col min="18" max="18" width="0.81640625" style="70" customWidth="1"/>
    <col min="19" max="19" width="10.81640625" style="70" customWidth="1"/>
    <col min="20" max="20" width="0.81640625" style="70" customWidth="1"/>
    <col min="21" max="21" width="7.81640625" style="70" hidden="1" customWidth="1"/>
    <col min="22" max="22" width="0.81640625" style="70" hidden="1" customWidth="1"/>
    <col min="23" max="23" width="10.81640625" style="70" customWidth="1"/>
    <col min="24" max="16384" width="9.1796875" style="70"/>
  </cols>
  <sheetData>
    <row r="1" spans="1:23" s="68" customFormat="1" ht="14" x14ac:dyDescent="0.3">
      <c r="E1" s="114" t="s">
        <v>49</v>
      </c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pans="1:23" s="68" customFormat="1" ht="14" x14ac:dyDescent="0.3">
      <c r="E2" s="114" t="s">
        <v>48</v>
      </c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23" s="68" customFormat="1" ht="14" x14ac:dyDescent="0.3">
      <c r="E3" s="114" t="s">
        <v>67</v>
      </c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1:23" s="69" customFormat="1" ht="13" x14ac:dyDescent="0.3">
      <c r="E4" s="115" t="s">
        <v>47</v>
      </c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</row>
    <row r="5" spans="1:23" x14ac:dyDescent="0.25">
      <c r="A5" s="70" t="s">
        <v>19</v>
      </c>
    </row>
    <row r="6" spans="1:23" s="71" customFormat="1" ht="12.5" x14ac:dyDescent="0.25">
      <c r="A6" s="71" t="s">
        <v>19</v>
      </c>
      <c r="I6" s="113" t="s">
        <v>54</v>
      </c>
      <c r="J6" s="113"/>
      <c r="K6" s="113"/>
      <c r="O6" s="113" t="s">
        <v>68</v>
      </c>
      <c r="P6" s="113"/>
      <c r="Q6" s="113"/>
      <c r="S6" s="113" t="s">
        <v>53</v>
      </c>
      <c r="T6" s="113"/>
      <c r="U6" s="113"/>
      <c r="V6" s="113"/>
      <c r="W6" s="113"/>
    </row>
    <row r="7" spans="1:23" s="71" customFormat="1" ht="12.5" x14ac:dyDescent="0.25">
      <c r="E7" s="72" t="s">
        <v>46</v>
      </c>
      <c r="G7" s="72"/>
      <c r="I7" s="72"/>
      <c r="K7" s="72"/>
      <c r="M7" s="72" t="s">
        <v>46</v>
      </c>
      <c r="O7" s="72"/>
      <c r="Q7" s="72"/>
      <c r="S7" s="72"/>
      <c r="U7" s="72"/>
      <c r="W7" s="72"/>
    </row>
    <row r="8" spans="1:23" s="71" customFormat="1" ht="13" x14ac:dyDescent="0.3">
      <c r="A8" s="69" t="s">
        <v>45</v>
      </c>
      <c r="E8" s="73">
        <v>2023</v>
      </c>
      <c r="G8" s="73" t="s">
        <v>50</v>
      </c>
      <c r="I8" s="73" t="s">
        <v>52</v>
      </c>
      <c r="K8" s="73" t="s">
        <v>51</v>
      </c>
      <c r="M8" s="73">
        <v>2022</v>
      </c>
      <c r="O8" s="73" t="s">
        <v>52</v>
      </c>
      <c r="Q8" s="73" t="s">
        <v>51</v>
      </c>
      <c r="S8" s="73">
        <v>2023</v>
      </c>
      <c r="U8" s="73" t="s">
        <v>50</v>
      </c>
      <c r="W8" s="73">
        <v>2022</v>
      </c>
    </row>
    <row r="9" spans="1:23" x14ac:dyDescent="0.25">
      <c r="B9" s="74" t="s">
        <v>44</v>
      </c>
    </row>
    <row r="10" spans="1:23" x14ac:dyDescent="0.25">
      <c r="C10" s="70" t="s">
        <v>34</v>
      </c>
      <c r="E10" s="75">
        <v>868462641.60000002</v>
      </c>
      <c r="F10" s="76"/>
      <c r="G10" s="75">
        <v>910268994.17999995</v>
      </c>
      <c r="H10" s="76"/>
      <c r="I10" s="75">
        <f>E10-G10</f>
        <v>-41806352.579999924</v>
      </c>
      <c r="J10" s="76"/>
      <c r="K10" s="77">
        <f>IF(G10=0,"n/a",IF(AND(I10/G10&lt;1,I10/G10&gt;-1),I10/G10,"n/a"))</f>
        <v>-4.5927470722718015E-2</v>
      </c>
      <c r="L10" s="76"/>
      <c r="M10" s="75">
        <v>808377190.04999995</v>
      </c>
      <c r="N10" s="76"/>
      <c r="O10" s="75">
        <f>E10-M10</f>
        <v>60085451.550000072</v>
      </c>
      <c r="Q10" s="77">
        <f>IF(M10=0,"n/a",IF(AND(O10/M10&lt;1,O10/M10&gt;-1),O10/M10,"n/a"))</f>
        <v>7.4328484635104122E-2</v>
      </c>
      <c r="S10" s="78">
        <f>IF(E59=0,"n/a",E10/E59)</f>
        <v>1.4778965936362047</v>
      </c>
      <c r="T10" s="79"/>
      <c r="U10" s="78">
        <f>IF(G59=0,"n/a",G10/G59)</f>
        <v>1.5400835916412587</v>
      </c>
      <c r="V10" s="79"/>
      <c r="W10" s="78">
        <f>IF(M59=0,"n/a",M10/M59)</f>
        <v>1.2787843756241051</v>
      </c>
    </row>
    <row r="11" spans="1:23" x14ac:dyDescent="0.25">
      <c r="C11" s="70" t="s">
        <v>33</v>
      </c>
      <c r="E11" s="80">
        <v>356649879.22000003</v>
      </c>
      <c r="F11" s="81"/>
      <c r="G11" s="80">
        <v>377571599.27999997</v>
      </c>
      <c r="H11" s="81"/>
      <c r="I11" s="80">
        <f>E11-G11</f>
        <v>-20921720.059999943</v>
      </c>
      <c r="J11" s="81"/>
      <c r="K11" s="77">
        <f>IF(G11=0,"n/a",IF(AND(I11/G11&lt;1,I11/G11&gt;-1),I11/G11,"n/a"))</f>
        <v>-5.5411265306755213E-2</v>
      </c>
      <c r="L11" s="81"/>
      <c r="M11" s="80">
        <v>324742676.88</v>
      </c>
      <c r="N11" s="81"/>
      <c r="O11" s="80">
        <f>E11-M11</f>
        <v>31907202.340000033</v>
      </c>
      <c r="Q11" s="77">
        <f>IF(M11=0,"n/a",IF(AND(O11/M11&lt;1,O11/M11&gt;-1),O11/M11,"n/a"))</f>
        <v>9.8253800968052279E-2</v>
      </c>
      <c r="S11" s="82">
        <f>IF(E60=0,"n/a",E11/E60)</f>
        <v>1.25053953697181</v>
      </c>
      <c r="T11" s="79"/>
      <c r="U11" s="82">
        <f>IF(G60=0,"n/a",G11/G60)</f>
        <v>1.3334047100364519</v>
      </c>
      <c r="V11" s="79"/>
      <c r="W11" s="82">
        <f>IF(M60=0,"n/a",M11/M60)</f>
        <v>1.1012740177128939</v>
      </c>
    </row>
    <row r="12" spans="1:23" x14ac:dyDescent="0.25">
      <c r="C12" s="70" t="s">
        <v>32</v>
      </c>
      <c r="E12" s="83">
        <v>25472216.850000001</v>
      </c>
      <c r="F12" s="81"/>
      <c r="G12" s="83">
        <v>25615251.035</v>
      </c>
      <c r="H12" s="81"/>
      <c r="I12" s="83">
        <f>E12-G12</f>
        <v>-143034.18499999866</v>
      </c>
      <c r="J12" s="81"/>
      <c r="K12" s="84">
        <f>IF(G12=0,"n/a",IF(AND(I12/G12&lt;1,I12/G12&gt;-1),I12/G12,"n/a"))</f>
        <v>-5.5839462515733509E-3</v>
      </c>
      <c r="L12" s="81"/>
      <c r="M12" s="83">
        <v>22964604.280000001</v>
      </c>
      <c r="N12" s="81"/>
      <c r="O12" s="83">
        <f>E12-M12</f>
        <v>2507612.5700000003</v>
      </c>
      <c r="Q12" s="84">
        <f>IF(M12=0,"n/a",IF(AND(O12/M12&lt;1,O12/M12&gt;-1),O12/M12,"n/a"))</f>
        <v>0.10919467801079828</v>
      </c>
      <c r="S12" s="85">
        <f>IF(E61=0,"n/a",E12/E61)</f>
        <v>1.1490283616146237</v>
      </c>
      <c r="T12" s="79"/>
      <c r="U12" s="85">
        <f>IF(G61=0,"n/a",G12/G61)</f>
        <v>1.19874602683817</v>
      </c>
      <c r="V12" s="79"/>
      <c r="W12" s="85">
        <f>IF(M61=0,"n/a",M12/M61)</f>
        <v>0.97860027791618853</v>
      </c>
    </row>
    <row r="13" spans="1:23" ht="7" customHeight="1" x14ac:dyDescent="0.25">
      <c r="E13" s="80"/>
      <c r="F13" s="81"/>
      <c r="G13" s="80"/>
      <c r="H13" s="81"/>
      <c r="I13" s="80"/>
      <c r="J13" s="81"/>
      <c r="K13" s="86"/>
      <c r="L13" s="81"/>
      <c r="M13" s="80"/>
      <c r="N13" s="81"/>
      <c r="O13" s="80"/>
      <c r="Q13" s="86"/>
      <c r="S13" s="79"/>
      <c r="T13" s="79"/>
      <c r="U13" s="79"/>
      <c r="V13" s="79"/>
      <c r="W13" s="79"/>
    </row>
    <row r="14" spans="1:23" x14ac:dyDescent="0.25">
      <c r="C14" s="70" t="s">
        <v>31</v>
      </c>
      <c r="E14" s="80">
        <f>SUM(E10:E12)</f>
        <v>1250584737.6700001</v>
      </c>
      <c r="F14" s="81"/>
      <c r="G14" s="80">
        <f>SUM(G10:G12)</f>
        <v>1313455844.4950001</v>
      </c>
      <c r="H14" s="81"/>
      <c r="I14" s="80">
        <f>E14-G14</f>
        <v>-62871106.825000048</v>
      </c>
      <c r="J14" s="81"/>
      <c r="K14" s="77">
        <f>IF(G14=0,"n/a",IF(AND(I14/G14&lt;1,I14/G14&gt;-1),I14/G14,"n/a"))</f>
        <v>-4.7866935983046192E-2</v>
      </c>
      <c r="L14" s="81"/>
      <c r="M14" s="80">
        <f>SUM(M10:M12)</f>
        <v>1156084471.2099998</v>
      </c>
      <c r="N14" s="81"/>
      <c r="O14" s="80">
        <f>E14-M14</f>
        <v>94500266.460000277</v>
      </c>
      <c r="Q14" s="77">
        <f>IF(M14=0,"n/a",IF(AND(O14/M14&lt;1,O14/M14&gt;-1),O14/M14,"n/a"))</f>
        <v>8.1741662320827538E-2</v>
      </c>
      <c r="S14" s="82">
        <f>IF(E63=0,"n/a",E14/E63)</f>
        <v>1.3973021197727382</v>
      </c>
      <c r="T14" s="79"/>
      <c r="U14" s="82">
        <f>IF(G63=0,"n/a",G14/G63)</f>
        <v>1.4665921246895823</v>
      </c>
      <c r="V14" s="79"/>
      <c r="W14" s="82">
        <f>IF(M63=0,"n/a",M14/M63)</f>
        <v>1.2163025063282402</v>
      </c>
    </row>
    <row r="15" spans="1:23" ht="7" customHeight="1" x14ac:dyDescent="0.25">
      <c r="E15" s="80"/>
      <c r="F15" s="81"/>
      <c r="G15" s="80"/>
      <c r="H15" s="81"/>
      <c r="I15" s="80"/>
      <c r="J15" s="81"/>
      <c r="K15" s="86"/>
      <c r="L15" s="81"/>
      <c r="M15" s="80"/>
      <c r="N15" s="81"/>
      <c r="O15" s="80"/>
      <c r="Q15" s="86"/>
      <c r="S15" s="79"/>
      <c r="T15" s="79"/>
      <c r="U15" s="79"/>
      <c r="V15" s="79"/>
      <c r="W15" s="79"/>
    </row>
    <row r="16" spans="1:23" x14ac:dyDescent="0.25">
      <c r="B16" s="74" t="s">
        <v>43</v>
      </c>
      <c r="E16" s="80"/>
      <c r="F16" s="81"/>
      <c r="G16" s="80"/>
      <c r="H16" s="81"/>
      <c r="I16" s="80"/>
      <c r="J16" s="81"/>
      <c r="K16" s="86"/>
      <c r="L16" s="81"/>
      <c r="M16" s="80"/>
      <c r="N16" s="81"/>
      <c r="O16" s="80"/>
      <c r="Q16" s="86"/>
      <c r="S16" s="79"/>
      <c r="T16" s="79"/>
      <c r="U16" s="79"/>
      <c r="V16" s="79"/>
      <c r="W16" s="79"/>
    </row>
    <row r="17" spans="2:23" x14ac:dyDescent="0.25">
      <c r="C17" s="70" t="s">
        <v>29</v>
      </c>
      <c r="E17" s="80">
        <v>33322257.300000001</v>
      </c>
      <c r="F17" s="81"/>
      <c r="G17" s="80">
        <v>23414354.925000001</v>
      </c>
      <c r="H17" s="81"/>
      <c r="I17" s="80">
        <f>E17-G17</f>
        <v>9907902.375</v>
      </c>
      <c r="J17" s="81"/>
      <c r="K17" s="77">
        <f>IF(G17=0,"n/a",IF(AND(I17/G17&lt;1,I17/G17&gt;-1),I17/G17,"n/a"))</f>
        <v>0.42315504342257682</v>
      </c>
      <c r="L17" s="81"/>
      <c r="M17" s="80">
        <v>27495929.199999999</v>
      </c>
      <c r="N17" s="81"/>
      <c r="O17" s="80">
        <f>E17-M17</f>
        <v>5826328.1000000015</v>
      </c>
      <c r="Q17" s="77">
        <f>IF(M17=0,"n/a",IF(AND(O17/M17&lt;1,O17/M17&gt;-1),O17/M17,"n/a"))</f>
        <v>0.21189784340876183</v>
      </c>
      <c r="S17" s="82">
        <f>IF(E66=0,"n/a",E17/E66)</f>
        <v>0.75203849788093879</v>
      </c>
      <c r="T17" s="79"/>
      <c r="U17" s="82">
        <f>IF(G66=0,"n/a",G17/G66)</f>
        <v>0.76346652911608648</v>
      </c>
      <c r="V17" s="79"/>
      <c r="W17" s="82">
        <f>IF(M66=0,"n/a",M17/M66)</f>
        <v>0.59787983471545925</v>
      </c>
    </row>
    <row r="18" spans="2:23" x14ac:dyDescent="0.25">
      <c r="C18" s="70" t="s">
        <v>28</v>
      </c>
      <c r="E18" s="83">
        <v>3776601.13</v>
      </c>
      <c r="F18" s="87"/>
      <c r="G18" s="83">
        <v>1619943.128</v>
      </c>
      <c r="H18" s="88"/>
      <c r="I18" s="83">
        <f>E18-G18</f>
        <v>2156658.0019999999</v>
      </c>
      <c r="J18" s="87"/>
      <c r="K18" s="84" t="str">
        <f>IF(G18=0,"n/a",IF(AND(I18/G18&lt;1,I18/G18&gt;-1),I18/G18,"n/a"))</f>
        <v>n/a</v>
      </c>
      <c r="L18" s="89"/>
      <c r="M18" s="83">
        <v>2085635.89</v>
      </c>
      <c r="N18" s="89"/>
      <c r="O18" s="83">
        <f>E18-M18</f>
        <v>1690965.24</v>
      </c>
      <c r="Q18" s="84">
        <f>IF(M18=0,"n/a",IF(AND(O18/M18&lt;1,O18/M18&gt;-1),O18/M18,"n/a"))</f>
        <v>0.81076723320099753</v>
      </c>
      <c r="S18" s="85">
        <f>IF(E67=0,"n/a",E18/E67)</f>
        <v>0.76044363897321809</v>
      </c>
      <c r="T18" s="79"/>
      <c r="U18" s="85">
        <f>IF(G67=0,"n/a",G18/G67)</f>
        <v>0.54592783456862271</v>
      </c>
      <c r="V18" s="79"/>
      <c r="W18" s="85">
        <f>IF(M67=0,"n/a",M18/M67)</f>
        <v>0.62567806573526552</v>
      </c>
    </row>
    <row r="19" spans="2:23" ht="7" customHeight="1" x14ac:dyDescent="0.25">
      <c r="E19" s="80"/>
      <c r="F19" s="90"/>
      <c r="G19" s="80"/>
      <c r="H19" s="90"/>
      <c r="I19" s="80"/>
      <c r="J19" s="90"/>
      <c r="K19" s="86"/>
      <c r="L19" s="90"/>
      <c r="M19" s="80"/>
      <c r="N19" s="90"/>
      <c r="O19" s="80"/>
      <c r="Q19" s="86"/>
      <c r="S19" s="79"/>
      <c r="T19" s="79"/>
      <c r="U19" s="79"/>
      <c r="V19" s="79"/>
      <c r="W19" s="79"/>
    </row>
    <row r="20" spans="2:23" x14ac:dyDescent="0.25">
      <c r="C20" s="70" t="s">
        <v>27</v>
      </c>
      <c r="E20" s="83">
        <f>SUM(E17:E18)</f>
        <v>37098858.43</v>
      </c>
      <c r="F20" s="87"/>
      <c r="G20" s="83">
        <f>SUM(G17:G18)</f>
        <v>25034298.052999999</v>
      </c>
      <c r="H20" s="88"/>
      <c r="I20" s="83">
        <f>E20-G20</f>
        <v>12064560.377</v>
      </c>
      <c r="J20" s="87"/>
      <c r="K20" s="84">
        <f>IF(G20=0,"n/a",IF(AND(I20/G20&lt;1,I20/G20&gt;-1),I20/G20,"n/a"))</f>
        <v>0.48192125664790658</v>
      </c>
      <c r="L20" s="89"/>
      <c r="M20" s="83">
        <f>SUM(M17:M18)</f>
        <v>29581565.09</v>
      </c>
      <c r="N20" s="89"/>
      <c r="O20" s="83">
        <f>E20-M20</f>
        <v>7517293.3399999999</v>
      </c>
      <c r="Q20" s="84">
        <f>IF(M20=0,"n/a",IF(AND(O20/M20&lt;1,O20/M20&gt;-1),O20/M20,"n/a"))</f>
        <v>0.25412087957919471</v>
      </c>
      <c r="S20" s="85">
        <f>IF(E69=0,"n/a",E20/E69)</f>
        <v>0.7528856229874783</v>
      </c>
      <c r="T20" s="79"/>
      <c r="U20" s="85">
        <f>IF(G69=0,"n/a",G20/G69)</f>
        <v>0.74427545311324117</v>
      </c>
      <c r="V20" s="79"/>
      <c r="W20" s="85">
        <f>IF(M69=0,"n/a",M20/M69)</f>
        <v>0.59975854588914745</v>
      </c>
    </row>
    <row r="21" spans="2:23" ht="7" customHeight="1" x14ac:dyDescent="0.25">
      <c r="E21" s="80"/>
      <c r="F21" s="90"/>
      <c r="G21" s="80"/>
      <c r="H21" s="90"/>
      <c r="I21" s="80"/>
      <c r="J21" s="90"/>
      <c r="K21" s="86"/>
      <c r="L21" s="90"/>
      <c r="M21" s="80"/>
      <c r="N21" s="90"/>
      <c r="O21" s="80"/>
      <c r="Q21" s="86"/>
      <c r="S21" s="79"/>
      <c r="T21" s="79"/>
      <c r="U21" s="79"/>
      <c r="V21" s="79"/>
      <c r="W21" s="79"/>
    </row>
    <row r="22" spans="2:23" x14ac:dyDescent="0.25">
      <c r="C22" s="70" t="s">
        <v>42</v>
      </c>
      <c r="E22" s="80">
        <f>E14+E20</f>
        <v>1287683596.1000001</v>
      </c>
      <c r="F22" s="90"/>
      <c r="G22" s="80">
        <f>G14+G20</f>
        <v>1338490142.5480001</v>
      </c>
      <c r="H22" s="90"/>
      <c r="I22" s="80">
        <f>E22-G22</f>
        <v>-50806546.447999954</v>
      </c>
      <c r="J22" s="90"/>
      <c r="K22" s="77">
        <f>IF(G22=0,"n/a",IF(AND(I22/G22&lt;1,I22/G22&gt;-1),I22/G22,"n/a"))</f>
        <v>-3.7958102815223355E-2</v>
      </c>
      <c r="L22" s="90"/>
      <c r="M22" s="80">
        <f>M14+M20</f>
        <v>1185666036.2999997</v>
      </c>
      <c r="N22" s="90"/>
      <c r="O22" s="80">
        <f>E22-M22</f>
        <v>102017559.80000043</v>
      </c>
      <c r="Q22" s="77">
        <f>IF(M22=0,"n/a",IF(AND(O22/M22&lt;1,O22/M22&gt;-1),O22/M22,"n/a"))</f>
        <v>8.604240711689555E-2</v>
      </c>
      <c r="S22" s="82">
        <f>IF(E71=0,"n/a",E22/E71)</f>
        <v>1.3636742264570076</v>
      </c>
      <c r="T22" s="79"/>
      <c r="U22" s="82">
        <f>IF(G71=0,"n/a",G22/G71)</f>
        <v>1.4404457730353648</v>
      </c>
      <c r="V22" s="79"/>
      <c r="W22" s="82">
        <f>IF(M71=0,"n/a",M22/M71)</f>
        <v>1.1858873667604697</v>
      </c>
    </row>
    <row r="23" spans="2:23" ht="7" customHeight="1" x14ac:dyDescent="0.25">
      <c r="E23" s="80"/>
      <c r="F23" s="90"/>
      <c r="G23" s="80"/>
      <c r="H23" s="90"/>
      <c r="I23" s="80"/>
      <c r="J23" s="90"/>
      <c r="K23" s="86"/>
      <c r="L23" s="90"/>
      <c r="M23" s="80"/>
      <c r="N23" s="90"/>
      <c r="O23" s="80"/>
      <c r="Q23" s="86"/>
      <c r="S23" s="79"/>
      <c r="T23" s="79"/>
      <c r="U23" s="79"/>
      <c r="V23" s="79"/>
      <c r="W23" s="79"/>
    </row>
    <row r="24" spans="2:23" x14ac:dyDescent="0.25">
      <c r="B24" s="74" t="s">
        <v>41</v>
      </c>
      <c r="E24" s="80"/>
      <c r="F24" s="90"/>
      <c r="G24" s="80"/>
      <c r="H24" s="90"/>
      <c r="I24" s="80"/>
      <c r="J24" s="90"/>
      <c r="K24" s="86"/>
      <c r="L24" s="90"/>
      <c r="M24" s="80"/>
      <c r="N24" s="90"/>
      <c r="O24" s="80"/>
      <c r="Q24" s="86"/>
      <c r="S24" s="79"/>
      <c r="T24" s="79"/>
      <c r="U24" s="79"/>
      <c r="V24" s="79"/>
      <c r="W24" s="79"/>
    </row>
    <row r="25" spans="2:23" x14ac:dyDescent="0.25">
      <c r="C25" s="70" t="s">
        <v>24</v>
      </c>
      <c r="E25" s="80">
        <v>10341960.550000001</v>
      </c>
      <c r="F25" s="90"/>
      <c r="G25" s="80">
        <v>9661381.5979999993</v>
      </c>
      <c r="H25" s="90"/>
      <c r="I25" s="80">
        <f>E25-G25</f>
        <v>680578.95200000145</v>
      </c>
      <c r="J25" s="90"/>
      <c r="K25" s="77">
        <f>IF(G25=0,"n/a",IF(AND(I25/G25&lt;1,I25/G25&gt;-1),I25/G25,"n/a"))</f>
        <v>7.0443232688468485E-2</v>
      </c>
      <c r="L25" s="90"/>
      <c r="M25" s="80">
        <v>7079066.9400000004</v>
      </c>
      <c r="N25" s="90"/>
      <c r="O25" s="80">
        <f>E25-M25</f>
        <v>3262893.6100000003</v>
      </c>
      <c r="Q25" s="77">
        <f>IF(M25=0,"n/a",IF(AND(O25/M25&lt;1,O25/M25&gt;-1),O25/M25,"n/a"))</f>
        <v>0.46092142335356984</v>
      </c>
      <c r="S25" s="82">
        <f>IF(E74=0,"n/a",E25/E74)</f>
        <v>0.20812869313116344</v>
      </c>
      <c r="T25" s="79"/>
      <c r="U25" s="82">
        <f>IF(G74=0,"n/a",G25/G74)</f>
        <v>0.18222183407019515</v>
      </c>
      <c r="V25" s="79"/>
      <c r="W25" s="82">
        <f>IF(M74=0,"n/a",M25/M74)</f>
        <v>0.13408016751471871</v>
      </c>
    </row>
    <row r="26" spans="2:23" x14ac:dyDescent="0.25">
      <c r="C26" s="70" t="s">
        <v>23</v>
      </c>
      <c r="E26" s="83">
        <v>18274016.82</v>
      </c>
      <c r="F26" s="87"/>
      <c r="G26" s="83">
        <v>19050134.798999999</v>
      </c>
      <c r="H26" s="88"/>
      <c r="I26" s="83">
        <f>E26-G26</f>
        <v>-776117.97899999842</v>
      </c>
      <c r="J26" s="87"/>
      <c r="K26" s="84">
        <f>IF(G26=0,"n/a",IF(AND(I26/G26&lt;1,I26/G26&gt;-1),I26/G26,"n/a"))</f>
        <v>-4.0740812975283473E-2</v>
      </c>
      <c r="L26" s="89"/>
      <c r="M26" s="83">
        <v>13252539.93</v>
      </c>
      <c r="N26" s="89"/>
      <c r="O26" s="83">
        <f>E26-M26</f>
        <v>5021476.8900000006</v>
      </c>
      <c r="Q26" s="84">
        <f>IF(M26=0,"n/a",IF(AND(O26/M26&lt;1,O26/M26&gt;-1),O26/M26,"n/a"))</f>
        <v>0.37890675421643499</v>
      </c>
      <c r="S26" s="85">
        <f>IF(E75=0,"n/a",E26/E75)</f>
        <v>0.12837145601695127</v>
      </c>
      <c r="T26" s="79"/>
      <c r="U26" s="85">
        <f>IF(G75=0,"n/a",G26/G75)</f>
        <v>0.10211716327410567</v>
      </c>
      <c r="V26" s="79"/>
      <c r="W26" s="85">
        <f>IF(M75=0,"n/a",M26/M75)</f>
        <v>7.970930942985506E-2</v>
      </c>
    </row>
    <row r="27" spans="2:23" ht="7" customHeight="1" x14ac:dyDescent="0.25">
      <c r="E27" s="80"/>
      <c r="F27" s="90"/>
      <c r="G27" s="80"/>
      <c r="H27" s="90"/>
      <c r="I27" s="80"/>
      <c r="J27" s="90"/>
      <c r="K27" s="86"/>
      <c r="L27" s="90"/>
      <c r="M27" s="80"/>
      <c r="N27" s="90"/>
      <c r="O27" s="80"/>
      <c r="Q27" s="86"/>
      <c r="S27" s="79"/>
      <c r="T27" s="79"/>
      <c r="U27" s="79"/>
      <c r="V27" s="79"/>
      <c r="W27" s="79"/>
    </row>
    <row r="28" spans="2:23" x14ac:dyDescent="0.25">
      <c r="C28" s="70" t="s">
        <v>22</v>
      </c>
      <c r="E28" s="83">
        <f>SUM(E25:E26)</f>
        <v>28615977.370000001</v>
      </c>
      <c r="F28" s="87"/>
      <c r="G28" s="83">
        <f>SUM(G25:G26)</f>
        <v>28711516.397</v>
      </c>
      <c r="H28" s="88"/>
      <c r="I28" s="83">
        <f>E28-G28</f>
        <v>-95539.026999998838</v>
      </c>
      <c r="J28" s="87"/>
      <c r="K28" s="84">
        <f>IF(G28=0,"n/a",IF(AND(I28/G28&lt;1,I28/G28&gt;-1),I28/G28,"n/a"))</f>
        <v>-3.3275507179405367E-3</v>
      </c>
      <c r="L28" s="89"/>
      <c r="M28" s="83">
        <f>SUM(M25:M26)</f>
        <v>20331606.870000001</v>
      </c>
      <c r="N28" s="89"/>
      <c r="O28" s="83">
        <f>E28-M28</f>
        <v>8284370.5</v>
      </c>
      <c r="Q28" s="84">
        <f>IF(M28=0,"n/a",IF(AND(O28/M28&lt;1,O28/M28&gt;-1),O28/M28,"n/a"))</f>
        <v>0.40746265422945388</v>
      </c>
      <c r="S28" s="85">
        <f>IF(E77=0,"n/a",E28/E77)</f>
        <v>0.14900827882341208</v>
      </c>
      <c r="T28" s="79"/>
      <c r="U28" s="85">
        <f>IF(G77=0,"n/a",G28/G77)</f>
        <v>0.11984522556975684</v>
      </c>
      <c r="V28" s="79"/>
      <c r="W28" s="85">
        <f>IF(M77=0,"n/a",M28/M77)</f>
        <v>9.2813742730805768E-2</v>
      </c>
    </row>
    <row r="29" spans="2:23" ht="7" customHeight="1" x14ac:dyDescent="0.25">
      <c r="E29" s="80"/>
      <c r="F29" s="90"/>
      <c r="G29" s="80"/>
      <c r="H29" s="90"/>
      <c r="I29" s="80"/>
      <c r="J29" s="90"/>
      <c r="K29" s="86"/>
      <c r="L29" s="90"/>
      <c r="M29" s="80"/>
      <c r="N29" s="90"/>
      <c r="O29" s="80"/>
      <c r="Q29" s="86"/>
      <c r="S29" s="79"/>
      <c r="T29" s="79"/>
      <c r="U29" s="79"/>
      <c r="V29" s="79"/>
      <c r="W29" s="79"/>
    </row>
    <row r="30" spans="2:23" x14ac:dyDescent="0.25">
      <c r="C30" s="70" t="s">
        <v>40</v>
      </c>
      <c r="E30" s="80">
        <f>E22+E28</f>
        <v>1316299573.47</v>
      </c>
      <c r="F30" s="90"/>
      <c r="G30" s="80">
        <f>G22+G28</f>
        <v>1367201658.9450002</v>
      </c>
      <c r="H30" s="90"/>
      <c r="I30" s="80">
        <f>E30-G30</f>
        <v>-50902085.475000143</v>
      </c>
      <c r="J30" s="90"/>
      <c r="K30" s="77">
        <f>IF(G30=0,"n/a",IF(AND(I30/G30&lt;1,I30/G30&gt;-1),I30/G30,"n/a"))</f>
        <v>-3.7230854089424295E-2</v>
      </c>
      <c r="L30" s="90"/>
      <c r="M30" s="80">
        <f>M22+M28</f>
        <v>1205997643.1699996</v>
      </c>
      <c r="N30" s="90"/>
      <c r="O30" s="80">
        <f>E30-M30</f>
        <v>110301930.30000043</v>
      </c>
      <c r="Q30" s="77">
        <f>IF(M30=0,"n/a",IF(AND(O30/M30&lt;1,O30/M30&gt;-1),O30/M30,"n/a"))</f>
        <v>9.1461149136302308E-2</v>
      </c>
      <c r="S30" s="78">
        <f>IF(E79=0,"n/a",E30/E79)</f>
        <v>1.1583901924953657</v>
      </c>
      <c r="T30" s="79"/>
      <c r="U30" s="78">
        <f>IF(G79=0,"n/a",G30/G79)</f>
        <v>1.1697571525110868</v>
      </c>
      <c r="V30" s="79"/>
      <c r="W30" s="78">
        <f>IF(M79=0,"n/a",M30/M79)</f>
        <v>0.98943787701810182</v>
      </c>
    </row>
    <row r="31" spans="2:23" ht="7" customHeight="1" x14ac:dyDescent="0.25">
      <c r="E31" s="80"/>
      <c r="F31" s="90"/>
      <c r="G31" s="80"/>
      <c r="H31" s="90"/>
      <c r="I31" s="80"/>
      <c r="J31" s="90"/>
      <c r="K31" s="86"/>
      <c r="L31" s="90"/>
      <c r="M31" s="80"/>
      <c r="N31" s="90"/>
      <c r="O31" s="80"/>
      <c r="Q31" s="86"/>
      <c r="S31" s="91"/>
      <c r="T31" s="91"/>
      <c r="U31" s="91"/>
      <c r="V31" s="91"/>
      <c r="W31" s="91"/>
    </row>
    <row r="32" spans="2:23" x14ac:dyDescent="0.25">
      <c r="B32" s="70" t="s">
        <v>39</v>
      </c>
      <c r="E32" s="80">
        <v>19710815.699999999</v>
      </c>
      <c r="F32" s="90"/>
      <c r="G32" s="80">
        <v>24684479.710000001</v>
      </c>
      <c r="H32" s="90"/>
      <c r="I32" s="80">
        <f>E32-G32</f>
        <v>-4973664.0100000016</v>
      </c>
      <c r="J32" s="90"/>
      <c r="K32" s="77">
        <f>IF(G32=0,"n/a",IF(AND(I32/G32&lt;1,I32/G32&gt;-1),I32/G32,"n/a"))</f>
        <v>-0.20148952169265719</v>
      </c>
      <c r="L32" s="90"/>
      <c r="M32" s="80">
        <v>-19569409.940000001</v>
      </c>
      <c r="N32" s="90"/>
      <c r="O32" s="80">
        <f>E32-M32</f>
        <v>39280225.640000001</v>
      </c>
      <c r="Q32" s="77" t="str">
        <f>IF(M32=0,"n/a",IF(AND(O32/M32&lt;1,O32/M32&gt;-1),O32/M32,"n/a"))</f>
        <v>n/a</v>
      </c>
      <c r="S32" s="91"/>
      <c r="T32" s="91"/>
      <c r="U32" s="91"/>
      <c r="V32" s="91"/>
      <c r="W32" s="91"/>
    </row>
    <row r="33" spans="2:23" x14ac:dyDescent="0.25">
      <c r="B33" s="70" t="s">
        <v>38</v>
      </c>
      <c r="E33" s="83">
        <v>88357797.379999995</v>
      </c>
      <c r="F33" s="87"/>
      <c r="G33" s="83">
        <v>23845575.087000001</v>
      </c>
      <c r="H33" s="88"/>
      <c r="I33" s="83">
        <f>E33-G33</f>
        <v>64512222.292999998</v>
      </c>
      <c r="J33" s="87"/>
      <c r="K33" s="84" t="str">
        <f>IF(G33=0,"n/a",IF(AND(I33/G33&lt;1,I33/G33&gt;-1),I33/G33,"n/a"))</f>
        <v>n/a</v>
      </c>
      <c r="L33" s="89"/>
      <c r="M33" s="83">
        <v>23207985.93</v>
      </c>
      <c r="N33" s="89"/>
      <c r="O33" s="83">
        <f>E33-M33</f>
        <v>65149811.449999996</v>
      </c>
      <c r="Q33" s="84" t="str">
        <f>IF(M33=0,"n/a",IF(AND(O33/M33&lt;1,O33/M33&gt;-1),O33/M33,"n/a"))</f>
        <v>n/a</v>
      </c>
    </row>
    <row r="34" spans="2:23" ht="7" customHeight="1" x14ac:dyDescent="0.25">
      <c r="E34" s="80"/>
      <c r="F34" s="92"/>
      <c r="G34" s="80"/>
      <c r="H34" s="92"/>
      <c r="I34" s="80"/>
      <c r="J34" s="92"/>
      <c r="K34" s="93"/>
      <c r="L34" s="92"/>
      <c r="M34" s="80"/>
      <c r="N34" s="92"/>
      <c r="O34" s="80"/>
      <c r="Q34" s="93"/>
      <c r="S34" s="91"/>
      <c r="T34" s="91"/>
      <c r="U34" s="91"/>
      <c r="V34" s="91"/>
      <c r="W34" s="91"/>
    </row>
    <row r="35" spans="2:23" ht="12" thickBot="1" x14ac:dyDescent="0.3">
      <c r="C35" s="70" t="s">
        <v>37</v>
      </c>
      <c r="E35" s="94">
        <f>SUM(E30:E33)</f>
        <v>1424368186.5500002</v>
      </c>
      <c r="F35" s="95"/>
      <c r="G35" s="94">
        <f>SUM(G30:G33)</f>
        <v>1415731713.7420001</v>
      </c>
      <c r="H35" s="95"/>
      <c r="I35" s="94">
        <f>E35-G35</f>
        <v>8636472.8080000877</v>
      </c>
      <c r="J35" s="95"/>
      <c r="K35" s="96">
        <f>IF(G35=0,"n/a",IF(AND(I35/G35&lt;1,I35/G35&gt;-1),I35/G35,"n/a"))</f>
        <v>6.1003597815666227E-3</v>
      </c>
      <c r="L35" s="95"/>
      <c r="M35" s="94">
        <f>SUM(M30:M33)</f>
        <v>1209636219.1599996</v>
      </c>
      <c r="N35" s="95"/>
      <c r="O35" s="94">
        <f>E35-M35</f>
        <v>214731967.39000058</v>
      </c>
      <c r="Q35" s="96">
        <f>IF(M35=0,"n/a",IF(AND(O35/M35&lt;1,O35/M35&gt;-1),O35/M35,"n/a"))</f>
        <v>0.17751780575743309</v>
      </c>
    </row>
    <row r="36" spans="2:23" ht="12" thickTop="1" x14ac:dyDescent="0.25">
      <c r="E36" s="97"/>
      <c r="F36" s="98"/>
      <c r="G36" s="97"/>
      <c r="H36" s="99"/>
      <c r="I36" s="97"/>
      <c r="J36" s="99"/>
      <c r="K36" s="99"/>
      <c r="L36" s="99"/>
      <c r="M36" s="97"/>
      <c r="N36" s="99"/>
      <c r="O36" s="97"/>
    </row>
    <row r="37" spans="2:23" x14ac:dyDescent="0.25">
      <c r="C37" s="116" t="s">
        <v>69</v>
      </c>
      <c r="D37" s="117"/>
      <c r="E37" s="117">
        <v>-124874.95</v>
      </c>
      <c r="F37" s="117"/>
      <c r="G37" s="117">
        <v>0</v>
      </c>
      <c r="H37" s="117"/>
      <c r="I37" s="117"/>
      <c r="J37" s="117"/>
      <c r="K37" s="117"/>
      <c r="L37" s="117"/>
      <c r="M37" s="118">
        <v>0</v>
      </c>
      <c r="N37" s="99"/>
      <c r="O37" s="97"/>
    </row>
    <row r="38" spans="2:23" x14ac:dyDescent="0.25">
      <c r="C38" s="100" t="s">
        <v>70</v>
      </c>
      <c r="E38" s="75">
        <v>61884619.759999998</v>
      </c>
      <c r="F38" s="75"/>
      <c r="G38" s="75">
        <v>109477709.01199999</v>
      </c>
      <c r="H38" s="99"/>
      <c r="I38" s="97"/>
      <c r="J38" s="99"/>
      <c r="K38" s="99"/>
      <c r="L38" s="99"/>
      <c r="M38" s="101">
        <v>56271899.030000001</v>
      </c>
      <c r="N38" s="99"/>
      <c r="O38" s="97"/>
    </row>
    <row r="39" spans="2:23" x14ac:dyDescent="0.25">
      <c r="C39" s="100" t="s">
        <v>71</v>
      </c>
      <c r="E39" s="75">
        <v>560130537.03999996</v>
      </c>
      <c r="F39" s="75"/>
      <c r="G39" s="75">
        <v>0</v>
      </c>
      <c r="H39" s="99"/>
      <c r="I39" s="97"/>
      <c r="J39" s="99"/>
      <c r="K39" s="99"/>
      <c r="L39" s="99"/>
      <c r="M39" s="101">
        <v>485021282.72000003</v>
      </c>
      <c r="N39" s="99"/>
      <c r="O39" s="97"/>
    </row>
    <row r="40" spans="2:23" x14ac:dyDescent="0.25">
      <c r="C40" s="100" t="s">
        <v>72</v>
      </c>
      <c r="E40" s="75">
        <v>-30492971.260000002</v>
      </c>
      <c r="F40" s="75"/>
      <c r="G40" s="75">
        <v>0</v>
      </c>
      <c r="H40" s="99"/>
      <c r="I40" s="97"/>
      <c r="J40" s="99"/>
      <c r="K40" s="99"/>
      <c r="L40" s="99"/>
      <c r="M40" s="101">
        <v>5078493.93</v>
      </c>
      <c r="N40" s="99"/>
      <c r="O40" s="97"/>
    </row>
    <row r="41" spans="2:23" x14ac:dyDescent="0.25">
      <c r="C41" s="100" t="s">
        <v>73</v>
      </c>
      <c r="E41" s="75">
        <v>12950624.92</v>
      </c>
      <c r="F41" s="75"/>
      <c r="G41" s="75">
        <v>0</v>
      </c>
      <c r="H41" s="99"/>
      <c r="I41" s="97"/>
      <c r="J41" s="99"/>
      <c r="K41" s="99"/>
      <c r="L41" s="99"/>
      <c r="M41" s="101">
        <v>24917938.239999998</v>
      </c>
      <c r="N41" s="99"/>
      <c r="O41" s="97"/>
    </row>
    <row r="42" spans="2:23" x14ac:dyDescent="0.25">
      <c r="C42" s="100" t="s">
        <v>74</v>
      </c>
      <c r="E42" s="75">
        <v>117106639.66</v>
      </c>
      <c r="F42" s="75"/>
      <c r="G42" s="75">
        <v>0</v>
      </c>
      <c r="H42" s="99"/>
      <c r="I42" s="97"/>
      <c r="J42" s="99"/>
      <c r="K42" s="99"/>
      <c r="L42" s="99"/>
      <c r="M42" s="101">
        <v>0</v>
      </c>
      <c r="N42" s="99"/>
      <c r="O42" s="97"/>
    </row>
    <row r="43" spans="2:23" x14ac:dyDescent="0.25">
      <c r="C43" s="100" t="s">
        <v>75</v>
      </c>
      <c r="E43" s="75">
        <v>-72948623.459999993</v>
      </c>
      <c r="F43" s="75"/>
      <c r="G43" s="75">
        <v>0</v>
      </c>
      <c r="H43" s="99"/>
      <c r="I43" s="97"/>
      <c r="J43" s="99"/>
      <c r="K43" s="99"/>
      <c r="L43" s="99"/>
      <c r="M43" s="101">
        <v>0</v>
      </c>
      <c r="N43" s="99"/>
      <c r="O43" s="97"/>
    </row>
    <row r="44" spans="2:23" x14ac:dyDescent="0.25">
      <c r="C44" s="100" t="s">
        <v>76</v>
      </c>
      <c r="E44" s="75">
        <v>24529112.210000001</v>
      </c>
      <c r="F44" s="75"/>
      <c r="G44" s="75">
        <v>23781271.293000001</v>
      </c>
      <c r="H44" s="99"/>
      <c r="I44" s="97"/>
      <c r="J44" s="99"/>
      <c r="K44" s="99"/>
      <c r="L44" s="99"/>
      <c r="M44" s="101">
        <v>21812022.07</v>
      </c>
      <c r="N44" s="99"/>
      <c r="O44" s="97"/>
    </row>
    <row r="45" spans="2:23" x14ac:dyDescent="0.25">
      <c r="C45" s="100" t="s">
        <v>77</v>
      </c>
      <c r="E45" s="75">
        <v>3320072.59</v>
      </c>
      <c r="F45" s="75"/>
      <c r="G45" s="75">
        <v>2856540.4539999999</v>
      </c>
      <c r="H45" s="99"/>
      <c r="I45" s="97"/>
      <c r="J45" s="99"/>
      <c r="K45" s="99"/>
      <c r="L45" s="99"/>
      <c r="M45" s="101">
        <v>3158043.96</v>
      </c>
      <c r="N45" s="99"/>
      <c r="O45" s="97"/>
    </row>
    <row r="46" spans="2:23" x14ac:dyDescent="0.25">
      <c r="C46" s="116" t="s">
        <v>78</v>
      </c>
      <c r="D46" s="117"/>
      <c r="E46" s="117">
        <v>8752773</v>
      </c>
      <c r="F46" s="117"/>
      <c r="G46" s="117">
        <v>0</v>
      </c>
      <c r="H46" s="117"/>
      <c r="I46" s="117"/>
      <c r="J46" s="117"/>
      <c r="K46" s="117"/>
      <c r="L46" s="117"/>
      <c r="M46" s="118">
        <v>0</v>
      </c>
      <c r="N46" s="99"/>
      <c r="O46" s="97"/>
    </row>
    <row r="47" spans="2:23" x14ac:dyDescent="0.25">
      <c r="C47" s="100" t="s">
        <v>79</v>
      </c>
      <c r="E47" s="75">
        <v>20977605.77</v>
      </c>
      <c r="F47" s="75"/>
      <c r="G47" s="75">
        <v>21570971.785999998</v>
      </c>
      <c r="H47" s="99"/>
      <c r="I47" s="97"/>
      <c r="J47" s="99"/>
      <c r="K47" s="99"/>
      <c r="L47" s="99"/>
      <c r="M47" s="101">
        <v>22473621.239999998</v>
      </c>
      <c r="N47" s="99"/>
      <c r="O47" s="97"/>
    </row>
    <row r="48" spans="2:23" x14ac:dyDescent="0.25">
      <c r="C48" s="100" t="s">
        <v>80</v>
      </c>
      <c r="E48" s="75">
        <v>2714904.6</v>
      </c>
      <c r="F48" s="75"/>
      <c r="G48" s="75">
        <v>0</v>
      </c>
      <c r="H48" s="99"/>
      <c r="I48" s="97"/>
      <c r="J48" s="99"/>
      <c r="K48" s="99"/>
      <c r="L48" s="99"/>
      <c r="M48" s="101">
        <v>0</v>
      </c>
      <c r="N48" s="99"/>
      <c r="O48" s="97"/>
    </row>
    <row r="49" spans="1:23" x14ac:dyDescent="0.25">
      <c r="C49" s="100" t="s">
        <v>81</v>
      </c>
      <c r="E49" s="75">
        <v>4187139.14</v>
      </c>
      <c r="F49" s="75"/>
      <c r="G49" s="75">
        <v>0</v>
      </c>
      <c r="H49" s="99"/>
      <c r="I49" s="97"/>
      <c r="J49" s="99"/>
      <c r="K49" s="99"/>
      <c r="L49" s="99"/>
      <c r="M49" s="101">
        <v>0</v>
      </c>
      <c r="N49" s="99"/>
      <c r="O49" s="97"/>
    </row>
    <row r="50" spans="1:23" x14ac:dyDescent="0.25">
      <c r="C50" s="100" t="s">
        <v>82</v>
      </c>
      <c r="E50" s="75">
        <v>35212255.829999998</v>
      </c>
      <c r="F50" s="75"/>
      <c r="G50" s="75">
        <v>0</v>
      </c>
      <c r="H50" s="99"/>
      <c r="I50" s="97"/>
      <c r="J50" s="99"/>
      <c r="K50" s="99"/>
      <c r="L50" s="99"/>
      <c r="M50" s="101">
        <v>0</v>
      </c>
      <c r="N50" s="99"/>
      <c r="O50" s="97"/>
    </row>
    <row r="51" spans="1:23" x14ac:dyDescent="0.25">
      <c r="C51" s="100" t="s">
        <v>83</v>
      </c>
      <c r="E51" s="75">
        <v>-320127.32</v>
      </c>
      <c r="F51" s="75"/>
      <c r="G51" s="75">
        <v>0</v>
      </c>
      <c r="H51" s="99"/>
      <c r="I51" s="97"/>
      <c r="J51" s="99"/>
      <c r="K51" s="99"/>
      <c r="L51" s="99"/>
      <c r="M51" s="101">
        <v>0</v>
      </c>
      <c r="N51" s="99"/>
      <c r="O51" s="97"/>
    </row>
    <row r="52" spans="1:23" x14ac:dyDescent="0.25">
      <c r="C52" s="100" t="s">
        <v>84</v>
      </c>
      <c r="E52" s="75">
        <v>7879874.75</v>
      </c>
      <c r="F52" s="75"/>
      <c r="G52" s="75">
        <v>0</v>
      </c>
      <c r="H52" s="99"/>
      <c r="I52" s="97"/>
      <c r="J52" s="99"/>
      <c r="K52" s="99"/>
      <c r="L52" s="99"/>
      <c r="M52" s="101">
        <v>20285534.059999999</v>
      </c>
      <c r="N52" s="99"/>
      <c r="O52" s="97"/>
    </row>
    <row r="53" spans="1:23" x14ac:dyDescent="0.25">
      <c r="C53" s="100" t="s">
        <v>85</v>
      </c>
      <c r="E53" s="75">
        <v>976065.1</v>
      </c>
      <c r="F53" s="75"/>
      <c r="G53" s="75">
        <v>0</v>
      </c>
      <c r="H53" s="99"/>
      <c r="I53" s="97"/>
      <c r="J53" s="99"/>
      <c r="K53" s="99"/>
      <c r="L53" s="99"/>
      <c r="M53" s="101">
        <v>23647777.190000001</v>
      </c>
      <c r="N53" s="99"/>
      <c r="O53" s="97"/>
    </row>
    <row r="54" spans="1:23" x14ac:dyDescent="0.25">
      <c r="C54" s="100" t="s">
        <v>86</v>
      </c>
      <c r="E54" s="75">
        <v>-33415.21</v>
      </c>
      <c r="F54" s="75"/>
      <c r="G54" s="75">
        <v>0</v>
      </c>
      <c r="H54" s="99"/>
      <c r="I54" s="97"/>
      <c r="J54" s="99"/>
      <c r="K54" s="99"/>
      <c r="L54" s="99"/>
      <c r="M54" s="101">
        <v>3079668.28</v>
      </c>
      <c r="N54" s="99"/>
      <c r="O54" s="97"/>
    </row>
    <row r="55" spans="1:23" x14ac:dyDescent="0.25">
      <c r="C55" s="116" t="s">
        <v>87</v>
      </c>
      <c r="D55" s="117"/>
      <c r="E55" s="117">
        <v>-839655.88</v>
      </c>
      <c r="F55" s="117"/>
      <c r="G55" s="117">
        <v>0</v>
      </c>
      <c r="H55" s="117"/>
      <c r="I55" s="117"/>
      <c r="J55" s="117"/>
      <c r="K55" s="117"/>
      <c r="L55" s="117"/>
      <c r="M55" s="118">
        <v>-1314256.83</v>
      </c>
      <c r="N55" s="99"/>
      <c r="O55" s="97"/>
    </row>
    <row r="56" spans="1:23" x14ac:dyDescent="0.25">
      <c r="E56" s="80"/>
      <c r="M56" s="80"/>
    </row>
    <row r="57" spans="1:23" ht="13" x14ac:dyDescent="0.3">
      <c r="A57" s="69" t="s">
        <v>36</v>
      </c>
      <c r="E57" s="102"/>
    </row>
    <row r="58" spans="1:23" x14ac:dyDescent="0.25">
      <c r="B58" s="74" t="s">
        <v>35</v>
      </c>
      <c r="E58" s="102"/>
    </row>
    <row r="59" spans="1:23" x14ac:dyDescent="0.25">
      <c r="C59" s="70" t="s">
        <v>34</v>
      </c>
      <c r="E59" s="103">
        <v>587634240</v>
      </c>
      <c r="G59" s="104">
        <v>591051680</v>
      </c>
      <c r="H59" s="105"/>
      <c r="I59" s="104">
        <f>E59-G59</f>
        <v>-3417440</v>
      </c>
      <c r="K59" s="77">
        <f>IF(G59=0,"n/a",IF(AND(I59/G59&lt;1,I59/G59&gt;-1),I59/G59,"n/a"))</f>
        <v>-5.7819647852113375E-3</v>
      </c>
      <c r="M59" s="103">
        <v>632145032</v>
      </c>
      <c r="N59" s="105"/>
      <c r="O59" s="104">
        <f>E59-M59</f>
        <v>-44510792</v>
      </c>
      <c r="Q59" s="77">
        <f>IF(M59=0,"n/a",IF(AND(O59/M59&lt;1,O59/M59&gt;-1),O59/M59,"n/a"))</f>
        <v>-7.0412310066212777E-2</v>
      </c>
    </row>
    <row r="60" spans="1:23" x14ac:dyDescent="0.25">
      <c r="C60" s="70" t="s">
        <v>33</v>
      </c>
      <c r="E60" s="103">
        <v>285196804</v>
      </c>
      <c r="G60" s="104">
        <v>283163541</v>
      </c>
      <c r="H60" s="105"/>
      <c r="I60" s="104">
        <f t="shared" ref="I60:I61" si="0">E60-G60</f>
        <v>2033263</v>
      </c>
      <c r="K60" s="77">
        <f t="shared" ref="K60:K61" si="1">IF(G60=0,"n/a",IF(AND(I60/G60&lt;1,I60/G60&gt;-1),I60/G60,"n/a"))</f>
        <v>7.180525405281607E-3</v>
      </c>
      <c r="M60" s="103">
        <v>294879087</v>
      </c>
      <c r="N60" s="105"/>
      <c r="O60" s="104">
        <f t="shared" ref="O60:O61" si="2">E60-M60</f>
        <v>-9682283</v>
      </c>
      <c r="Q60" s="77">
        <f t="shared" ref="Q60:Q61" si="3">IF(M60=0,"n/a",IF(AND(O60/M60&lt;1,O60/M60&gt;-1),O60/M60,"n/a"))</f>
        <v>-3.2834756436966317E-2</v>
      </c>
    </row>
    <row r="61" spans="1:23" x14ac:dyDescent="0.25">
      <c r="C61" s="70" t="s">
        <v>32</v>
      </c>
      <c r="E61" s="106">
        <v>22168484</v>
      </c>
      <c r="F61" s="107"/>
      <c r="G61" s="106">
        <v>21368372</v>
      </c>
      <c r="H61" s="108"/>
      <c r="I61" s="106">
        <f t="shared" si="0"/>
        <v>800112</v>
      </c>
      <c r="J61" s="107"/>
      <c r="K61" s="84">
        <f t="shared" si="1"/>
        <v>3.7443750979251018E-2</v>
      </c>
      <c r="L61" s="107"/>
      <c r="M61" s="106">
        <v>23466787</v>
      </c>
      <c r="N61" s="108"/>
      <c r="O61" s="106">
        <f t="shared" si="2"/>
        <v>-1298303</v>
      </c>
      <c r="P61" s="107"/>
      <c r="Q61" s="84">
        <f t="shared" si="3"/>
        <v>-5.5325128233362324E-2</v>
      </c>
    </row>
    <row r="62" spans="1:23" ht="7" customHeight="1" x14ac:dyDescent="0.25">
      <c r="E62" s="104"/>
      <c r="G62" s="104"/>
      <c r="I62" s="104"/>
      <c r="K62" s="86"/>
      <c r="M62" s="104"/>
      <c r="O62" s="104"/>
      <c r="Q62" s="86"/>
      <c r="S62" s="91"/>
      <c r="T62" s="91"/>
      <c r="U62" s="91"/>
      <c r="V62" s="91"/>
      <c r="W62" s="91"/>
    </row>
    <row r="63" spans="1:23" x14ac:dyDescent="0.25">
      <c r="C63" s="70" t="s">
        <v>31</v>
      </c>
      <c r="E63" s="104">
        <f>SUM(E59:E61)</f>
        <v>894999528</v>
      </c>
      <c r="G63" s="104">
        <f>SUM(G59:G61)</f>
        <v>895583593</v>
      </c>
      <c r="H63" s="105"/>
      <c r="I63" s="104">
        <f>E63-G63</f>
        <v>-584065</v>
      </c>
      <c r="K63" s="77">
        <f>IF(G63=0,"n/a",IF(AND(I63/G63&lt;1,I63/G63&gt;-1),I63/G63,"n/a"))</f>
        <v>-6.5216134436263612E-4</v>
      </c>
      <c r="M63" s="104">
        <f>SUM(M59:M61)</f>
        <v>950490906</v>
      </c>
      <c r="N63" s="105"/>
      <c r="O63" s="104">
        <f>E63-M63</f>
        <v>-55491378</v>
      </c>
      <c r="Q63" s="77">
        <f>IF(M63=0,"n/a",IF(AND(O63/M63&lt;1,O63/M63&gt;-1),O63/M63,"n/a"))</f>
        <v>-5.8381808442047316E-2</v>
      </c>
    </row>
    <row r="64" spans="1:23" ht="7" customHeight="1" x14ac:dyDescent="0.25">
      <c r="E64" s="104"/>
      <c r="G64" s="104"/>
      <c r="I64" s="104"/>
      <c r="K64" s="86"/>
      <c r="M64" s="104"/>
      <c r="O64" s="104"/>
      <c r="Q64" s="86"/>
      <c r="S64" s="91"/>
      <c r="T64" s="91"/>
      <c r="U64" s="91"/>
      <c r="V64" s="91"/>
      <c r="W64" s="91"/>
    </row>
    <row r="65" spans="2:23" x14ac:dyDescent="0.25">
      <c r="B65" s="74" t="s">
        <v>30</v>
      </c>
      <c r="E65" s="104"/>
      <c r="G65" s="104"/>
      <c r="H65" s="105"/>
      <c r="I65" s="104"/>
      <c r="K65" s="86"/>
      <c r="M65" s="104"/>
      <c r="N65" s="105"/>
      <c r="O65" s="104"/>
      <c r="Q65" s="86"/>
    </row>
    <row r="66" spans="2:23" x14ac:dyDescent="0.25">
      <c r="C66" s="70" t="s">
        <v>29</v>
      </c>
      <c r="E66" s="103">
        <v>44309244</v>
      </c>
      <c r="G66" s="104">
        <v>30668476</v>
      </c>
      <c r="H66" s="105"/>
      <c r="I66" s="104">
        <f>E66-G66</f>
        <v>13640768</v>
      </c>
      <c r="K66" s="77">
        <f>IF(G66=0,"n/a",IF(AND(I66/G66&lt;1,I66/G66&gt;-1),I66/G66,"n/a"))</f>
        <v>0.44478141007071886</v>
      </c>
      <c r="M66" s="103">
        <v>45989056</v>
      </c>
      <c r="N66" s="105"/>
      <c r="O66" s="104">
        <f>E66-M66</f>
        <v>-1679812</v>
      </c>
      <c r="Q66" s="77">
        <f>IF(M66=0,"n/a",IF(AND(O66/M66&lt;1,O66/M66&gt;-1),O66/M66,"n/a"))</f>
        <v>-3.6526342267168957E-2</v>
      </c>
    </row>
    <row r="67" spans="2:23" x14ac:dyDescent="0.25">
      <c r="C67" s="70" t="s">
        <v>28</v>
      </c>
      <c r="E67" s="103">
        <v>4966313</v>
      </c>
      <c r="G67" s="104">
        <v>2967321</v>
      </c>
      <c r="H67" s="105"/>
      <c r="I67" s="104">
        <f>E67-G67</f>
        <v>1998992</v>
      </c>
      <c r="K67" s="77">
        <f>IF(G67=0,"n/a",IF(AND(I67/G67&lt;1,I67/G67&gt;-1),I67/G67,"n/a"))</f>
        <v>0.67366894245684916</v>
      </c>
      <c r="M67" s="103">
        <v>3333401</v>
      </c>
      <c r="N67" s="105"/>
      <c r="O67" s="104">
        <f>E67-M67</f>
        <v>1632912</v>
      </c>
      <c r="Q67" s="77">
        <f>IF(M67=0,"n/a",IF(AND(O67/M67&lt;1,O67/M67&gt;-1),O67/M67,"n/a"))</f>
        <v>0.4898636557677879</v>
      </c>
    </row>
    <row r="68" spans="2:23" ht="7" customHeight="1" x14ac:dyDescent="0.25">
      <c r="E68" s="104"/>
      <c r="G68" s="104"/>
      <c r="I68" s="104"/>
      <c r="K68" s="86"/>
      <c r="M68" s="104"/>
      <c r="O68" s="104"/>
      <c r="Q68" s="86"/>
      <c r="S68" s="91"/>
      <c r="T68" s="91"/>
      <c r="U68" s="91"/>
      <c r="V68" s="91"/>
      <c r="W68" s="91"/>
    </row>
    <row r="69" spans="2:23" x14ac:dyDescent="0.25">
      <c r="C69" s="70" t="s">
        <v>27</v>
      </c>
      <c r="E69" s="106">
        <f>SUM(E66:E67)</f>
        <v>49275557</v>
      </c>
      <c r="G69" s="106">
        <f>SUM(G66:G67)</f>
        <v>33635797</v>
      </c>
      <c r="H69" s="105"/>
      <c r="I69" s="106">
        <f>E69-G69</f>
        <v>15639760</v>
      </c>
      <c r="K69" s="84">
        <f>IF(G69=0,"n/a",IF(AND(I69/G69&lt;1,I69/G69&gt;-1),I69/G69,"n/a"))</f>
        <v>0.46497367075916174</v>
      </c>
      <c r="M69" s="106">
        <f>SUM(M66:M67)</f>
        <v>49322457</v>
      </c>
      <c r="N69" s="105"/>
      <c r="O69" s="106">
        <f>E69-M69</f>
        <v>-46900</v>
      </c>
      <c r="Q69" s="84">
        <f>IF(M69=0,"n/a",IF(AND(O69/M69&lt;1,O69/M69&gt;-1),O69/M69,"n/a"))</f>
        <v>-9.5088531376285657E-4</v>
      </c>
    </row>
    <row r="70" spans="2:23" ht="7" customHeight="1" x14ac:dyDescent="0.25">
      <c r="E70" s="104"/>
      <c r="G70" s="104"/>
      <c r="I70" s="104"/>
      <c r="K70" s="86"/>
      <c r="M70" s="104"/>
      <c r="O70" s="104"/>
      <c r="Q70" s="86"/>
      <c r="S70" s="91"/>
      <c r="T70" s="91"/>
      <c r="U70" s="91"/>
      <c r="V70" s="91"/>
      <c r="W70" s="91"/>
    </row>
    <row r="71" spans="2:23" x14ac:dyDescent="0.25">
      <c r="C71" s="70" t="s">
        <v>26</v>
      </c>
      <c r="E71" s="104">
        <f>E63+E69</f>
        <v>944275085</v>
      </c>
      <c r="G71" s="104">
        <f>G63+G69</f>
        <v>929219390</v>
      </c>
      <c r="H71" s="105"/>
      <c r="I71" s="104">
        <f>E71-G71</f>
        <v>15055695</v>
      </c>
      <c r="K71" s="77">
        <f>IF(G71=0,"n/a",IF(AND(I71/G71&lt;1,I71/G71&gt;-1),I71/G71,"n/a"))</f>
        <v>1.6202519191942391E-2</v>
      </c>
      <c r="M71" s="104">
        <f>M63+M69</f>
        <v>999813363</v>
      </c>
      <c r="N71" s="105"/>
      <c r="O71" s="104">
        <f>E71-M71</f>
        <v>-55538278</v>
      </c>
      <c r="Q71" s="77">
        <f>IF(M71=0,"n/a",IF(AND(O71/M71&lt;1,O71/M71&gt;-1),O71/M71,"n/a"))</f>
        <v>-5.554864543253759E-2</v>
      </c>
    </row>
    <row r="72" spans="2:23" ht="7" customHeight="1" x14ac:dyDescent="0.25">
      <c r="E72" s="104"/>
      <c r="G72" s="104"/>
      <c r="I72" s="104"/>
      <c r="K72" s="86"/>
      <c r="M72" s="104"/>
      <c r="O72" s="104"/>
      <c r="Q72" s="86"/>
      <c r="S72" s="91"/>
      <c r="T72" s="91"/>
      <c r="U72" s="91"/>
      <c r="V72" s="91"/>
      <c r="W72" s="91"/>
    </row>
    <row r="73" spans="2:23" x14ac:dyDescent="0.25">
      <c r="B73" s="74" t="s">
        <v>25</v>
      </c>
      <c r="E73" s="104"/>
      <c r="G73" s="104"/>
      <c r="H73" s="105"/>
      <c r="I73" s="104"/>
      <c r="K73" s="86"/>
      <c r="M73" s="104"/>
      <c r="N73" s="105"/>
      <c r="O73" s="104"/>
      <c r="Q73" s="86"/>
    </row>
    <row r="74" spans="2:23" x14ac:dyDescent="0.25">
      <c r="C74" s="70" t="s">
        <v>24</v>
      </c>
      <c r="E74" s="103">
        <v>49690220</v>
      </c>
      <c r="G74" s="104">
        <v>53019890</v>
      </c>
      <c r="H74" s="105"/>
      <c r="I74" s="104">
        <f>E74-G74</f>
        <v>-3329670</v>
      </c>
      <c r="K74" s="77">
        <f>IF(G74=0,"n/a",IF(AND(I74/G74&lt;1,I74/G74&gt;-1),I74/G74,"n/a"))</f>
        <v>-6.2800394342575963E-2</v>
      </c>
      <c r="M74" s="103">
        <v>52797271</v>
      </c>
      <c r="N74" s="105"/>
      <c r="O74" s="104">
        <f>E74-M74</f>
        <v>-3107051</v>
      </c>
      <c r="Q74" s="77">
        <f>IF(M74=0,"n/a",IF(AND(O74/M74&lt;1,O74/M74&gt;-1),O74/M74,"n/a"))</f>
        <v>-5.8848704509746344E-2</v>
      </c>
    </row>
    <row r="75" spans="2:23" x14ac:dyDescent="0.25">
      <c r="C75" s="70" t="s">
        <v>23</v>
      </c>
      <c r="E75" s="103">
        <v>142352649</v>
      </c>
      <c r="G75" s="104">
        <v>186551743</v>
      </c>
      <c r="H75" s="105"/>
      <c r="I75" s="104">
        <f>E75-G75</f>
        <v>-44199094</v>
      </c>
      <c r="K75" s="77">
        <f>IF(G75=0,"n/a",IF(AND(I75/G75&lt;1,I75/G75&gt;-1),I75/G75,"n/a"))</f>
        <v>-0.23692672761572642</v>
      </c>
      <c r="M75" s="103">
        <v>166260880</v>
      </c>
      <c r="N75" s="105"/>
      <c r="O75" s="104">
        <f>E75-M75</f>
        <v>-23908231</v>
      </c>
      <c r="Q75" s="77">
        <f>IF(M75=0,"n/a",IF(AND(O75/M75&lt;1,O75/M75&gt;-1),O75/M75,"n/a"))</f>
        <v>-0.14379949751258383</v>
      </c>
    </row>
    <row r="76" spans="2:23" ht="7" customHeight="1" x14ac:dyDescent="0.25">
      <c r="E76" s="104"/>
      <c r="G76" s="104"/>
      <c r="I76" s="104"/>
      <c r="K76" s="86"/>
      <c r="M76" s="104"/>
      <c r="O76" s="104"/>
      <c r="Q76" s="86"/>
      <c r="S76" s="91"/>
      <c r="T76" s="91"/>
      <c r="U76" s="91"/>
      <c r="V76" s="91"/>
      <c r="W76" s="91"/>
    </row>
    <row r="77" spans="2:23" x14ac:dyDescent="0.25">
      <c r="C77" s="70" t="s">
        <v>22</v>
      </c>
      <c r="E77" s="106">
        <f>SUM(E74:E75)</f>
        <v>192042869</v>
      </c>
      <c r="G77" s="106">
        <f>SUM(G74:G75)</f>
        <v>239571633</v>
      </c>
      <c r="H77" s="105"/>
      <c r="I77" s="106">
        <f>E77-G77</f>
        <v>-47528764</v>
      </c>
      <c r="K77" s="84">
        <f>IF(G77=0,"n/a",IF(AND(I77/G77&lt;1,I77/G77&gt;-1),I77/G77,"n/a"))</f>
        <v>-0.19839061663865687</v>
      </c>
      <c r="M77" s="106">
        <f>SUM(M74:M75)</f>
        <v>219058151</v>
      </c>
      <c r="N77" s="105"/>
      <c r="O77" s="106">
        <f>E77-M77</f>
        <v>-27015282</v>
      </c>
      <c r="Q77" s="84">
        <f>IF(M77=0,"n/a",IF(AND(O77/M77&lt;1,O77/M77&gt;-1),O77/M77,"n/a"))</f>
        <v>-0.12332470568511281</v>
      </c>
    </row>
    <row r="78" spans="2:23" ht="7" customHeight="1" x14ac:dyDescent="0.25">
      <c r="E78" s="104"/>
      <c r="G78" s="104"/>
      <c r="I78" s="104"/>
      <c r="K78" s="86"/>
      <c r="M78" s="104"/>
      <c r="O78" s="104"/>
      <c r="Q78" s="86"/>
      <c r="S78" s="91"/>
      <c r="T78" s="91"/>
      <c r="U78" s="91"/>
      <c r="V78" s="91"/>
      <c r="W78" s="91"/>
    </row>
    <row r="79" spans="2:23" ht="12" thickBot="1" x14ac:dyDescent="0.3">
      <c r="C79" s="70" t="s">
        <v>21</v>
      </c>
      <c r="E79" s="109">
        <f>E71+E77</f>
        <v>1136317954</v>
      </c>
      <c r="G79" s="109">
        <f>G71+G77</f>
        <v>1168791023</v>
      </c>
      <c r="H79" s="105"/>
      <c r="I79" s="109">
        <f>E79-G79</f>
        <v>-32473069</v>
      </c>
      <c r="K79" s="96">
        <f>IF(G79=0,"n/a",IF(AND(I79/G79&lt;1,I79/G79&gt;-1),I79/G79,"n/a"))</f>
        <v>-2.7783468867385371E-2</v>
      </c>
      <c r="M79" s="109">
        <f>M71+M77</f>
        <v>1218871514</v>
      </c>
      <c r="N79" s="105"/>
      <c r="O79" s="109">
        <f>E79-M79</f>
        <v>-82553560</v>
      </c>
      <c r="Q79" s="96">
        <f>IF(M79=0,"n/a",IF(AND(O79/M79&lt;1,O79/M79&gt;-1),O79/M79,"n/a"))</f>
        <v>-6.7729501470652959E-2</v>
      </c>
    </row>
    <row r="80" spans="2:23" ht="12" thickTop="1" x14ac:dyDescent="0.25"/>
    <row r="81" spans="1:20" ht="12.75" customHeight="1" x14ac:dyDescent="0.25">
      <c r="A81" s="70" t="s">
        <v>19</v>
      </c>
      <c r="C81" s="110" t="s">
        <v>20</v>
      </c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</row>
    <row r="82" spans="1:20" x14ac:dyDescent="0.25">
      <c r="A82" s="70" t="s">
        <v>19</v>
      </c>
    </row>
    <row r="83" spans="1:20" x14ac:dyDescent="0.25">
      <c r="A83" s="70" t="s">
        <v>19</v>
      </c>
    </row>
    <row r="84" spans="1:20" x14ac:dyDescent="0.25">
      <c r="A84" s="70" t="s">
        <v>19</v>
      </c>
    </row>
    <row r="85" spans="1:20" x14ac:dyDescent="0.25">
      <c r="A85" s="70" t="s">
        <v>19</v>
      </c>
    </row>
    <row r="86" spans="1:20" x14ac:dyDescent="0.25">
      <c r="A86" s="70" t="s">
        <v>19</v>
      </c>
    </row>
    <row r="87" spans="1:20" x14ac:dyDescent="0.25">
      <c r="A87" s="70" t="s">
        <v>19</v>
      </c>
    </row>
    <row r="88" spans="1:20" x14ac:dyDescent="0.25">
      <c r="A88" s="70" t="s">
        <v>19</v>
      </c>
    </row>
    <row r="89" spans="1:20" x14ac:dyDescent="0.25">
      <c r="A89" s="70" t="s">
        <v>19</v>
      </c>
    </row>
    <row r="90" spans="1:20" x14ac:dyDescent="0.25">
      <c r="A90" s="70" t="s">
        <v>19</v>
      </c>
    </row>
    <row r="91" spans="1:20" x14ac:dyDescent="0.25">
      <c r="A91" s="70" t="s">
        <v>19</v>
      </c>
    </row>
    <row r="92" spans="1:20" x14ac:dyDescent="0.25">
      <c r="A92" s="70" t="s">
        <v>19</v>
      </c>
    </row>
    <row r="93" spans="1:20" x14ac:dyDescent="0.25">
      <c r="A93" s="70" t="s">
        <v>19</v>
      </c>
    </row>
    <row r="94" spans="1:20" x14ac:dyDescent="0.25">
      <c r="A94" s="70" t="s">
        <v>19</v>
      </c>
    </row>
    <row r="95" spans="1:20" x14ac:dyDescent="0.25">
      <c r="A95" s="70" t="s">
        <v>19</v>
      </c>
    </row>
  </sheetData>
  <mergeCells count="7">
    <mergeCell ref="S6:W6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E9" sqref="E9"/>
    </sheetView>
  </sheetViews>
  <sheetFormatPr defaultColWidth="8.81640625" defaultRowHeight="14.5" x14ac:dyDescent="0.35"/>
  <cols>
    <col min="1" max="1" width="60.453125" style="48" customWidth="1"/>
    <col min="2" max="16384" width="8.81640625" style="48"/>
  </cols>
  <sheetData>
    <row r="1" spans="1:5" x14ac:dyDescent="0.35">
      <c r="A1" s="57" t="s">
        <v>60</v>
      </c>
      <c r="D1" s="17"/>
      <c r="E1" s="17"/>
    </row>
    <row r="2" spans="1:5" x14ac:dyDescent="0.35">
      <c r="A2" s="48" t="s">
        <v>55</v>
      </c>
      <c r="D2" s="17"/>
      <c r="E2" s="17"/>
    </row>
    <row r="3" spans="1:5" x14ac:dyDescent="0.35">
      <c r="A3" s="112" t="s">
        <v>65</v>
      </c>
      <c r="D3" s="17"/>
      <c r="E3" s="17"/>
    </row>
    <row r="4" spans="1:5" x14ac:dyDescent="0.35">
      <c r="D4" s="17"/>
      <c r="E4" s="17"/>
    </row>
    <row r="5" spans="1:5" x14ac:dyDescent="0.35">
      <c r="D5" s="17"/>
      <c r="E5" s="17"/>
    </row>
    <row r="6" spans="1:5" x14ac:dyDescent="0.35">
      <c r="D6" s="17"/>
      <c r="E6" s="17"/>
    </row>
    <row r="7" spans="1:5" x14ac:dyDescent="0.35">
      <c r="D7" s="17"/>
      <c r="E7" s="17"/>
    </row>
    <row r="8" spans="1:5" x14ac:dyDescent="0.35">
      <c r="D8" s="17"/>
      <c r="E8" s="17"/>
    </row>
    <row r="9" spans="1:5" x14ac:dyDescent="0.35">
      <c r="D9" s="17"/>
      <c r="E9" s="17"/>
    </row>
    <row r="10" spans="1:5" x14ac:dyDescent="0.35">
      <c r="D10" s="17"/>
      <c r="E10" s="17"/>
    </row>
    <row r="11" spans="1:5" x14ac:dyDescent="0.35">
      <c r="D11" s="17"/>
      <c r="E11" s="17"/>
    </row>
    <row r="12" spans="1:5" x14ac:dyDescent="0.35">
      <c r="D12" s="17"/>
      <c r="E12" s="17"/>
    </row>
    <row r="13" spans="1:5" x14ac:dyDescent="0.35">
      <c r="D13" s="17"/>
      <c r="E13" s="17"/>
    </row>
    <row r="14" spans="1:5" x14ac:dyDescent="0.35">
      <c r="D14" s="17"/>
      <c r="E14" s="17"/>
    </row>
    <row r="15" spans="1:5" x14ac:dyDescent="0.35">
      <c r="D15" s="17"/>
      <c r="E15" s="17"/>
    </row>
    <row r="16" spans="1:5" x14ac:dyDescent="0.35">
      <c r="D16" s="17"/>
      <c r="E16" s="17"/>
    </row>
    <row r="17" spans="1:5" x14ac:dyDescent="0.35">
      <c r="D17" s="17"/>
      <c r="E17" s="17"/>
    </row>
    <row r="27" spans="1:5" ht="15" thickBot="1" x14ac:dyDescent="0.4"/>
    <row r="28" spans="1:5" ht="15" thickBot="1" x14ac:dyDescent="0.4">
      <c r="A28" s="56" t="s">
        <v>61</v>
      </c>
      <c r="B28" s="58">
        <v>0</v>
      </c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863F1F3F84D34DA9D1C0B7B6EF12CC" ma:contentTypeVersion="16" ma:contentTypeDescription="" ma:contentTypeScope="" ma:versionID="98915a28353ae780bc35b12d984ad1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69B884E-9F55-42F6-834D-38106D7054FF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CD566E88-5510-4721-8A34-A2F836D87CC8}"/>
</file>

<file path=customXml/itemProps3.xml><?xml version="1.0" encoding="utf-8"?>
<ds:datastoreItem xmlns:ds="http://schemas.openxmlformats.org/officeDocument/2006/customXml" ds:itemID="{5E91E212-589F-4475-8C05-942F1C0D7CAF}"/>
</file>

<file path=customXml/itemProps4.xml><?xml version="1.0" encoding="utf-8"?>
<ds:datastoreItem xmlns:ds="http://schemas.openxmlformats.org/officeDocument/2006/customXml" ds:itemID="{9308B087-D2F3-480A-8C10-6D99303DA871}"/>
</file>

<file path=customXml/itemProps5.xml><?xml version="1.0" encoding="utf-8"?>
<ds:datastoreItem xmlns:ds="http://schemas.openxmlformats.org/officeDocument/2006/customXml" ds:itemID="{D9C6FAA4-3607-4E6F-8665-8A6E28A0E7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3.02G</vt:lpstr>
      <vt:lpstr>SOG 12ME Dec 23</vt:lpstr>
      <vt:lpstr>Earnings Sharing</vt:lpstr>
      <vt:lpstr>'SOG 12ME Dec 23'!Print_Area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ckrueg</dc:creator>
  <cp:lastModifiedBy>Pham, Linh</cp:lastModifiedBy>
  <cp:lastPrinted>2018-02-28T16:00:24Z</cp:lastPrinted>
  <dcterms:created xsi:type="dcterms:W3CDTF">2004-03-11T21:28:41Z</dcterms:created>
  <dcterms:modified xsi:type="dcterms:W3CDTF">2024-03-28T17:23:37Z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0x0101006E56B4D1795A2E4DB2F0B01679ED314A000A863F1F3F84D34DA9D1C0B7B6EF12CC</vt:lpwstr>
  </property>
  <property fmtid="{D5CDD505-2E9C-101B-9397-08002B2CF9AE}" pid="4" name="_docset_NoMedatataSyncRequired">
    <vt:lpwstr>False</vt:lpwstr>
  </property>
</Properties>
</file>