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REDACTED" sheetId="1" r:id="rId1"/>
    <sheet name="Assumptions (R)" sheetId="2" r:id="rId2"/>
    <sheet name="Revenues" sheetId="3" r:id="rId3"/>
    <sheet name="Five-Year Cost Summary (R)" sheetId="4" r:id="rId4"/>
    <sheet name="IT scenario_Assumptions (R)" sheetId="5" r:id="rId5"/>
    <sheet name="IT scenario_Revenues" sheetId="6" r:id="rId6"/>
    <sheet name="IT scenario_ Cost Summary (R)" sheetId="7" r:id="rId7"/>
  </sheets>
  <definedNames>
    <definedName name="_xlnm.Print_Area" localSheetId="1">'Assumptions (R)'!$A$2:$K$10</definedName>
    <definedName name="_xlnm.Print_Area" localSheetId="3">'Five-Year Cost Summary (R)'!$A$2:$H$21</definedName>
    <definedName name="_xlnm.Print_Area" localSheetId="6">'IT scenario_ Cost Summary (R)'!$A$3:$H$23</definedName>
    <definedName name="_xlnm.Print_Area" localSheetId="4">'IT scenario_Assumptions (R)'!$A$3:$K$12</definedName>
    <definedName name="_xlnm.Print_Area" localSheetId="5">'IT scenario_Revenues'!$A$3:$O$25</definedName>
    <definedName name="_xlnm.Print_Area" localSheetId="2">'Revenues'!$A$2:$O$24</definedName>
  </definedNames>
  <calcPr fullCalcOnLoad="1"/>
</workbook>
</file>

<file path=xl/sharedStrings.xml><?xml version="1.0" encoding="utf-8"?>
<sst xmlns="http://schemas.openxmlformats.org/spreadsheetml/2006/main" count="164" uniqueCount="72">
  <si>
    <t>January</t>
  </si>
  <si>
    <t>February</t>
  </si>
  <si>
    <t xml:space="preserve">March </t>
  </si>
  <si>
    <t>April</t>
  </si>
  <si>
    <t>May</t>
  </si>
  <si>
    <t xml:space="preserve">June </t>
  </si>
  <si>
    <t>July</t>
  </si>
  <si>
    <t>August</t>
  </si>
  <si>
    <t>September</t>
  </si>
  <si>
    <t>October</t>
  </si>
  <si>
    <t>November</t>
  </si>
  <si>
    <t>December</t>
  </si>
  <si>
    <t>TOTAL</t>
  </si>
  <si>
    <t>Marketing</t>
  </si>
  <si>
    <t>Estimate of Customer Participation and Projected Revenues</t>
  </si>
  <si>
    <t xml:space="preserve">New Customers </t>
  </si>
  <si>
    <t>Total Customers</t>
  </si>
  <si>
    <t>Administration</t>
  </si>
  <si>
    <t>Total</t>
  </si>
  <si>
    <t>Anticipated Program Costs and Expenses</t>
  </si>
  <si>
    <t>PSE Residential Natural Gas Customer Count as of December 31, 2019</t>
  </si>
  <si>
    <t>Purchase of RNG</t>
  </si>
  <si>
    <t>Assumptions</t>
  </si>
  <si>
    <t>Therms sold</t>
  </si>
  <si>
    <t>Blocks</t>
  </si>
  <si>
    <t>Markup - No IT</t>
  </si>
  <si>
    <t>Markup - Pro Rata</t>
  </si>
  <si>
    <t>Expenses</t>
  </si>
  <si>
    <t>Monthly cost per block</t>
  </si>
  <si>
    <t>per block</t>
  </si>
  <si>
    <t>Voluntary RNG purchase</t>
  </si>
  <si>
    <t>therms / block</t>
  </si>
  <si>
    <t>blocks / subscriber</t>
  </si>
  <si>
    <t>Expected average puchase quantity</t>
  </si>
  <si>
    <t>gas customers</t>
  </si>
  <si>
    <t>percent enrolled</t>
  </si>
  <si>
    <t>percent enrolled per month</t>
  </si>
  <si>
    <t>RNG contract price</t>
  </si>
  <si>
    <t>cost / therm</t>
  </si>
  <si>
    <t>percent of block cost</t>
  </si>
  <si>
    <t>Monthly take rate expected through Month 30</t>
  </si>
  <si>
    <t>Administrative / programmatic markup required for cost recovery</t>
  </si>
  <si>
    <t>Expected participation at Month 30</t>
  </si>
  <si>
    <t>Notes</t>
  </si>
  <si>
    <t>Product costs</t>
  </si>
  <si>
    <t>Admin</t>
  </si>
  <si>
    <t xml:space="preserve">Gas </t>
  </si>
  <si>
    <t>Total blocks sold</t>
  </si>
  <si>
    <t xml:space="preserve">Admin/programmatic cost recovery </t>
  </si>
  <si>
    <t>Based on uptake for existing products and customer research on voluntary RNG</t>
  </si>
  <si>
    <t>Based on PSE's experience with customer acquisition for voluntary subscription products.</t>
  </si>
  <si>
    <t>Based on customer research and PSE's experience with existing product customer acquisition</t>
  </si>
  <si>
    <t>Based on customer research and fit with PSE's product portfolio</t>
  </si>
  <si>
    <t>Administrative markup was optimized to be as low as possible while ensuring cost recovery for administrative needs (see below)</t>
  </si>
  <si>
    <t>IT costs</t>
  </si>
  <si>
    <t>Admin/programmatic cost recovery over 5 years</t>
  </si>
  <si>
    <t>PSE optimized the percent markup to be as low as possible to ensure recovery of the administrative costs over the 5-year period using the formula in cell C22</t>
  </si>
  <si>
    <t>Administrative markup was optimized to be as low as possible while ensuring cost recovery for IT / administrative needs (see below)</t>
  </si>
  <si>
    <t>IT build cost</t>
  </si>
  <si>
    <t>estimated build cost</t>
  </si>
  <si>
    <t>Build includes functionality required for customers to sign up on pse.com, PSE to track enrollment, configuration of the billing system to calculate both a charge for RNG and a credit for conventional natural gas, software updates to revise the customer bill, automating customer communication, and integrating and testing systems.</t>
  </si>
  <si>
    <t>Based on uptake for existing products and customer research on voluntary RNG. NOTE: these estimates were based on the assumption that the IT costs were recovered from all natural gas customers. PSE would want to validate these estimates in this new scenario before launching to customers.</t>
  </si>
  <si>
    <t>Based on customer research and PSE's experience with existing product customer acquisition. NOTE: these estimates were based on the assumption that the IT costs were recovered from all natural gas customers. PSE would want to validate these estimates in this new scenario before launching to customers.</t>
  </si>
  <si>
    <t>Administration expenses includes ongoing product management and education, as well as $1.5M IT build</t>
  </si>
  <si>
    <t>Administration expenses includes ongoing product management and education</t>
  </si>
  <si>
    <t>Based on PSE's experience with customer acquisition for voluntary subscription products</t>
  </si>
  <si>
    <t>Total gas sold (therms)</t>
  </si>
  <si>
    <t>With IT costs included in product costs, PSE would need to recover $1.99M from participants over 5 years</t>
  </si>
  <si>
    <t>***THIS IS NOT PSE's PROPOSED SERVICE (STRUCTURE) NOR IS IT PSE's RECCOMENDED APPROACH.  THIS IS SUBSTANTIATION FOR A HYPOTHETICAL APPROACH.***</t>
  </si>
  <si>
    <t>PSE would need to recover $490,201 from participants over 5 years</t>
  </si>
  <si>
    <t>PSE optimized the percent markup to be as low as possible to ensure recovery of the administrative costs over the 5-year period using the formula in cell C24</t>
  </si>
  <si>
    <t>REDACTED</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</si>
</sst>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_);[Red]\(&quot;$&quot;#,##0.0000\)"/>
    <numFmt numFmtId="165" formatCode="&quot;$&quot;#,##0.0_);[Red]\(&quot;$&quot;#,##0.0\)"/>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quot;$&quot;#,##0.000_);[Red]\(&quot;$&quot;#,##0.000\)"/>
    <numFmt numFmtId="171" formatCode="0.0000000"/>
    <numFmt numFmtId="172" formatCode="0.000000"/>
    <numFmt numFmtId="173" formatCode="0.00000"/>
    <numFmt numFmtId="174" formatCode="0.0000"/>
    <numFmt numFmtId="175" formatCode="0.000"/>
    <numFmt numFmtId="176" formatCode="0.0"/>
    <numFmt numFmtId="177" formatCode="_(&quot;$&quot;* #,##0.000_);_(&quot;$&quot;* \(#,##0.000\);_(&quot;$&quot;* &quot;-&quot;??_);_(@_)"/>
    <numFmt numFmtId="178" formatCode="_(* #,##0.000_);_(* \(#,##0.000\);_(* &quot;-&quot;???_);_(@_)"/>
    <numFmt numFmtId="179" formatCode="_(&quot;$&quot;* #,##0.0000_);_(&quot;$&quot;* \(#,##0.0000\);_(&quot;$&quot;* &quot;-&quot;??_);_(@_)"/>
    <numFmt numFmtId="180" formatCode="0.0%"/>
    <numFmt numFmtId="181" formatCode="0.000000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409]dd\-mmm\-yy;@"/>
    <numFmt numFmtId="188" formatCode="[$-409]d\-mmm\-yy;@"/>
    <numFmt numFmtId="189" formatCode="[$-409]mmmm\ d\,\ yyyy;@"/>
    <numFmt numFmtId="190" formatCode="#,##0.0"/>
    <numFmt numFmtId="191" formatCode="m/d/yy;@"/>
    <numFmt numFmtId="192" formatCode="&quot;$&quot;#,##0.000000_);[Red]\(&quot;$&quot;#,##0.000000\)"/>
    <numFmt numFmtId="193" formatCode="&quot;$&quot;#,##0.000000000_);[Red]\(&quot;$&quot;#,##0.000000000\)"/>
    <numFmt numFmtId="194" formatCode="[$-409]h:mm:ss\ AM/PM"/>
    <numFmt numFmtId="195" formatCode="0.000%"/>
    <numFmt numFmtId="196" formatCode="&quot;$&quot;#,##0"/>
    <numFmt numFmtId="197" formatCode="#,##0.000"/>
    <numFmt numFmtId="198" formatCode="#,##0.0000"/>
    <numFmt numFmtId="199" formatCode="[$-409]dddd\,\ mmmm\ d\,\ yyyy"/>
    <numFmt numFmtId="200" formatCode="#,##0.00000"/>
    <numFmt numFmtId="201" formatCode="_(&quot;$&quot;* #,##0.000_);_(&quot;$&quot;* \(#,##0.000\);_(&quot;$&quot;* &quot;-&quot;???_);_(@_)"/>
    <numFmt numFmtId="202" formatCode="&quot;$&quot;#,##0.00"/>
    <numFmt numFmtId="203" formatCode="_(* #,##0.000_);_(* \(#,##0.000\);_(* &quot;-&quot;??_);_(@_)"/>
    <numFmt numFmtId="204" formatCode="&quot;$&quot;#,##0.0"/>
    <numFmt numFmtId="205" formatCode="&quot;$&quot;#,##0.000"/>
    <numFmt numFmtId="206" formatCode="_(* #,##0.0000_);_(* \(#,##0.0000\);_(* &quot;-&quot;??_);_(@_)"/>
  </numFmts>
  <fonts count="51">
    <font>
      <sz val="10"/>
      <name val="Arial"/>
      <family val="0"/>
    </font>
    <font>
      <sz val="8"/>
      <name val="Arial"/>
      <family val="2"/>
    </font>
    <font>
      <b/>
      <sz val="10"/>
      <name val="Arial"/>
      <family val="2"/>
    </font>
    <font>
      <b/>
      <sz val="12"/>
      <name val="Arial"/>
      <family val="2"/>
    </font>
    <font>
      <u val="single"/>
      <sz val="10"/>
      <color indexed="36"/>
      <name val="Arial"/>
      <family val="2"/>
    </font>
    <font>
      <u val="single"/>
      <sz val="10"/>
      <color indexed="12"/>
      <name val="Arial"/>
      <family val="2"/>
    </font>
    <font>
      <u val="single"/>
      <sz val="10"/>
      <name val="Arial"/>
      <family val="2"/>
    </font>
    <font>
      <i/>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b/>
      <sz val="10"/>
      <color indexed="10"/>
      <name val="Arial"/>
      <family val="2"/>
    </font>
    <font>
      <b/>
      <sz val="10"/>
      <color indexed="9"/>
      <name val="Arial"/>
      <family val="2"/>
    </font>
    <font>
      <b/>
      <sz val="1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6">
    <xf numFmtId="0" fontId="0" fillId="0" borderId="0" xfId="0" applyAlignment="1">
      <alignment/>
    </xf>
    <xf numFmtId="3" fontId="0" fillId="0" borderId="0" xfId="0" applyNumberFormat="1" applyAlignment="1">
      <alignment/>
    </xf>
    <xf numFmtId="0" fontId="2" fillId="0" borderId="0" xfId="0" applyFont="1" applyAlignment="1">
      <alignment/>
    </xf>
    <xf numFmtId="6" fontId="2" fillId="0" borderId="0" xfId="0" applyNumberFormat="1" applyFont="1" applyAlignment="1">
      <alignment/>
    </xf>
    <xf numFmtId="167" fontId="0" fillId="0" borderId="0" xfId="42" applyNumberFormat="1" applyFont="1" applyAlignment="1">
      <alignment/>
    </xf>
    <xf numFmtId="167"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0" xfId="0" applyFill="1" applyAlignment="1">
      <alignment/>
    </xf>
    <xf numFmtId="0" fontId="2"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horizontal="left"/>
    </xf>
    <xf numFmtId="0" fontId="0" fillId="0" borderId="0" xfId="0" applyFont="1" applyBorder="1" applyAlignment="1">
      <alignment horizontal="right"/>
    </xf>
    <xf numFmtId="0" fontId="0" fillId="0" borderId="0" xfId="0" applyFill="1" applyBorder="1" applyAlignment="1">
      <alignment/>
    </xf>
    <xf numFmtId="0" fontId="1" fillId="0" borderId="0" xfId="0" applyFont="1" applyFill="1" applyAlignment="1">
      <alignment/>
    </xf>
    <xf numFmtId="9" fontId="1" fillId="0" borderId="0" xfId="0" applyNumberFormat="1" applyFont="1" applyFill="1" applyBorder="1" applyAlignment="1">
      <alignment/>
    </xf>
    <xf numFmtId="8" fontId="1" fillId="0" borderId="0" xfId="0" applyNumberFormat="1" applyFont="1" applyAlignment="1">
      <alignment/>
    </xf>
    <xf numFmtId="8" fontId="0" fillId="0" borderId="0" xfId="0" applyNumberFormat="1" applyFill="1" applyBorder="1" applyAlignment="1">
      <alignment/>
    </xf>
    <xf numFmtId="0" fontId="0" fillId="0" borderId="0" xfId="0" applyFont="1" applyAlignment="1">
      <alignment/>
    </xf>
    <xf numFmtId="3" fontId="0" fillId="0" borderId="0" xfId="0" applyNumberFormat="1" applyFill="1" applyAlignment="1">
      <alignment/>
    </xf>
    <xf numFmtId="2" fontId="0" fillId="0" borderId="0" xfId="44" applyNumberFormat="1" applyFont="1" applyAlignment="1">
      <alignment/>
    </xf>
    <xf numFmtId="43" fontId="0" fillId="0" borderId="0" xfId="42" applyNumberFormat="1" applyFont="1" applyAlignment="1">
      <alignment/>
    </xf>
    <xf numFmtId="0" fontId="0" fillId="0" borderId="0" xfId="0" applyFont="1" applyBorder="1" applyAlignment="1">
      <alignment horizontal="left"/>
    </xf>
    <xf numFmtId="0" fontId="0" fillId="0" borderId="11" xfId="0" applyBorder="1" applyAlignment="1">
      <alignment/>
    </xf>
    <xf numFmtId="0" fontId="0" fillId="0" borderId="12" xfId="0" applyBorder="1" applyAlignment="1">
      <alignment/>
    </xf>
    <xf numFmtId="0" fontId="2" fillId="0" borderId="12" xfId="0" applyFont="1" applyBorder="1" applyAlignment="1">
      <alignment/>
    </xf>
    <xf numFmtId="0" fontId="0" fillId="0" borderId="12" xfId="0" applyFill="1" applyBorder="1" applyAlignment="1">
      <alignment/>
    </xf>
    <xf numFmtId="0" fontId="0" fillId="0" borderId="12" xfId="0" applyBorder="1" applyAlignment="1">
      <alignment/>
    </xf>
    <xf numFmtId="0" fontId="0" fillId="0" borderId="12" xfId="0" applyFont="1" applyBorder="1" applyAlignment="1">
      <alignment/>
    </xf>
    <xf numFmtId="0" fontId="2" fillId="0" borderId="12" xfId="0" applyFont="1" applyBorder="1" applyAlignment="1">
      <alignment/>
    </xf>
    <xf numFmtId="0" fontId="0" fillId="0" borderId="12" xfId="0" applyFont="1" applyBorder="1" applyAlignment="1">
      <alignment/>
    </xf>
    <xf numFmtId="0" fontId="2" fillId="0" borderId="10" xfId="0" applyFont="1" applyBorder="1" applyAlignment="1">
      <alignment horizontal="center"/>
    </xf>
    <xf numFmtId="0" fontId="2" fillId="0" borderId="0" xfId="0" applyFont="1" applyAlignment="1">
      <alignment horizontal="left"/>
    </xf>
    <xf numFmtId="180" fontId="0" fillId="0" borderId="0" xfId="59" applyNumberFormat="1" applyFont="1" applyAlignment="1">
      <alignment/>
    </xf>
    <xf numFmtId="10" fontId="0" fillId="0" borderId="0" xfId="59" applyNumberFormat="1" applyFont="1" applyAlignment="1">
      <alignment/>
    </xf>
    <xf numFmtId="0" fontId="2" fillId="0" borderId="0" xfId="0" applyFont="1" applyAlignment="1">
      <alignment wrapText="1"/>
    </xf>
    <xf numFmtId="3" fontId="0" fillId="0" borderId="0" xfId="0" applyNumberFormat="1" applyFill="1" applyBorder="1" applyAlignment="1">
      <alignment horizontal="center"/>
    </xf>
    <xf numFmtId="190" fontId="0" fillId="0" borderId="0" xfId="0" applyNumberFormat="1" applyFill="1" applyBorder="1" applyAlignment="1">
      <alignment horizontal="center"/>
    </xf>
    <xf numFmtId="202" fontId="0" fillId="0" borderId="0" xfId="44" applyNumberFormat="1" applyFont="1" applyFill="1" applyBorder="1" applyAlignment="1">
      <alignment horizontal="center"/>
    </xf>
    <xf numFmtId="1" fontId="0" fillId="0" borderId="0" xfId="0" applyNumberFormat="1" applyFont="1" applyAlignment="1">
      <alignment/>
    </xf>
    <xf numFmtId="0" fontId="6" fillId="0" borderId="0" xfId="0" applyFont="1" applyAlignment="1">
      <alignment/>
    </xf>
    <xf numFmtId="0" fontId="0" fillId="0" borderId="0" xfId="0" applyFont="1" applyFill="1" applyAlignment="1">
      <alignment/>
    </xf>
    <xf numFmtId="202" fontId="0" fillId="0" borderId="0" xfId="0" applyNumberFormat="1" applyFont="1" applyBorder="1" applyAlignment="1">
      <alignment horizontal="right"/>
    </xf>
    <xf numFmtId="167" fontId="0" fillId="0" borderId="0" xfId="42" applyNumberFormat="1" applyFont="1" applyAlignment="1">
      <alignment/>
    </xf>
    <xf numFmtId="167" fontId="2" fillId="0" borderId="0" xfId="42" applyNumberFormat="1" applyFont="1" applyFill="1" applyAlignment="1">
      <alignment/>
    </xf>
    <xf numFmtId="0" fontId="7" fillId="0" borderId="0" xfId="0" applyFont="1" applyAlignment="1">
      <alignment/>
    </xf>
    <xf numFmtId="167" fontId="2" fillId="0" borderId="0" xfId="0" applyNumberFormat="1" applyFont="1" applyAlignment="1">
      <alignment/>
    </xf>
    <xf numFmtId="43" fontId="0" fillId="0" borderId="0" xfId="0" applyNumberFormat="1" applyAlignment="1">
      <alignment/>
    </xf>
    <xf numFmtId="6" fontId="0" fillId="0" borderId="0" xfId="0" applyNumberFormat="1" applyAlignment="1">
      <alignment horizontal="center"/>
    </xf>
    <xf numFmtId="9" fontId="0" fillId="0" borderId="0" xfId="59" applyFont="1" applyAlignment="1">
      <alignment horizontal="center"/>
    </xf>
    <xf numFmtId="202" fontId="0" fillId="0" borderId="0" xfId="0" applyNumberFormat="1" applyAlignment="1">
      <alignment horizontal="center"/>
    </xf>
    <xf numFmtId="0" fontId="0" fillId="0" borderId="0" xfId="0" applyFont="1" applyAlignment="1">
      <alignment horizontal="center"/>
    </xf>
    <xf numFmtId="202" fontId="0" fillId="0" borderId="0" xfId="44" applyNumberFormat="1" applyFont="1" applyFill="1" applyBorder="1" applyAlignment="1">
      <alignment horizontal="center"/>
    </xf>
    <xf numFmtId="190"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97" fontId="0" fillId="0" borderId="0" xfId="0" applyNumberFormat="1" applyFont="1" applyFill="1" applyBorder="1" applyAlignment="1">
      <alignment horizontal="center"/>
    </xf>
    <xf numFmtId="10" fontId="0" fillId="0" borderId="0" xfId="59" applyNumberFormat="1" applyFont="1" applyFill="1" applyBorder="1" applyAlignment="1">
      <alignment horizontal="center"/>
    </xf>
    <xf numFmtId="10" fontId="0" fillId="0" borderId="0" xfId="59" applyNumberFormat="1" applyFont="1" applyFill="1" applyBorder="1" applyAlignment="1">
      <alignment horizontal="center"/>
    </xf>
    <xf numFmtId="200" fontId="0" fillId="0" borderId="0" xfId="0" applyNumberFormat="1" applyFont="1" applyFill="1" applyBorder="1" applyAlignment="1">
      <alignment horizontal="center"/>
    </xf>
    <xf numFmtId="9" fontId="0" fillId="0" borderId="0" xfId="59" applyFont="1" applyFill="1" applyBorder="1" applyAlignment="1">
      <alignment horizontal="center"/>
    </xf>
    <xf numFmtId="9" fontId="2" fillId="0" borderId="0" xfId="59" applyFont="1" applyFill="1" applyAlignment="1">
      <alignment/>
    </xf>
    <xf numFmtId="0" fontId="2" fillId="0" borderId="0" xfId="0" applyFont="1" applyFill="1" applyBorder="1" applyAlignment="1">
      <alignment horizontal="left"/>
    </xf>
    <xf numFmtId="0" fontId="0" fillId="0" borderId="0" xfId="0" applyFont="1" applyFill="1" applyBorder="1" applyAlignment="1">
      <alignment horizontal="right"/>
    </xf>
    <xf numFmtId="202" fontId="0" fillId="0" borderId="0" xfId="0" applyNumberFormat="1"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horizontal="left" wrapText="1"/>
    </xf>
    <xf numFmtId="0" fontId="2" fillId="0" borderId="10" xfId="0" applyFont="1" applyFill="1" applyBorder="1" applyAlignment="1">
      <alignment horizontal="right"/>
    </xf>
    <xf numFmtId="167" fontId="2" fillId="0" borderId="0" xfId="42" applyNumberFormat="1" applyFont="1" applyFill="1" applyAlignment="1">
      <alignment horizontal="right"/>
    </xf>
    <xf numFmtId="167" fontId="2" fillId="0" borderId="0" xfId="0" applyNumberFormat="1" applyFont="1" applyFill="1" applyAlignment="1">
      <alignment horizontal="right"/>
    </xf>
    <xf numFmtId="167" fontId="2" fillId="0" borderId="0" xfId="0" applyNumberFormat="1" applyFont="1" applyFill="1" applyAlignment="1">
      <alignment/>
    </xf>
    <xf numFmtId="3" fontId="2" fillId="0" borderId="0" xfId="0" applyNumberFormat="1" applyFont="1" applyFill="1" applyAlignment="1">
      <alignment/>
    </xf>
    <xf numFmtId="0" fontId="0" fillId="33" borderId="0" xfId="0" applyFill="1" applyAlignment="1">
      <alignment/>
    </xf>
    <xf numFmtId="0" fontId="0" fillId="3" borderId="0" xfId="0" applyFont="1" applyFill="1" applyAlignment="1">
      <alignment/>
    </xf>
    <xf numFmtId="9" fontId="0" fillId="0" borderId="0" xfId="59" applyFont="1" applyAlignment="1">
      <alignment horizontal="center"/>
    </xf>
    <xf numFmtId="2" fontId="0" fillId="0" borderId="0" xfId="0" applyNumberFormat="1" applyFont="1" applyAlignment="1">
      <alignment horizontal="center"/>
    </xf>
    <xf numFmtId="197" fontId="0" fillId="3" borderId="0" xfId="0" applyNumberFormat="1" applyFont="1" applyFill="1" applyBorder="1" applyAlignment="1">
      <alignment horizontal="left"/>
    </xf>
    <xf numFmtId="200" fontId="0" fillId="3" borderId="0" xfId="0" applyNumberFormat="1" applyFont="1" applyFill="1" applyBorder="1" applyAlignment="1">
      <alignment horizontal="left"/>
    </xf>
    <xf numFmtId="0" fontId="0" fillId="3" borderId="0" xfId="0" applyFill="1" applyAlignment="1">
      <alignment/>
    </xf>
    <xf numFmtId="0" fontId="6" fillId="3" borderId="0" xfId="0" applyFont="1" applyFill="1" applyAlignment="1">
      <alignment/>
    </xf>
    <xf numFmtId="6" fontId="0" fillId="3" borderId="0" xfId="0" applyNumberFormat="1" applyFill="1" applyAlignment="1">
      <alignment horizontal="center"/>
    </xf>
    <xf numFmtId="0" fontId="0" fillId="3" borderId="0" xfId="0" applyFont="1" applyFill="1" applyAlignment="1">
      <alignment horizontal="center"/>
    </xf>
    <xf numFmtId="0" fontId="7" fillId="3" borderId="0" xfId="0" applyFont="1" applyFill="1" applyAlignment="1">
      <alignment/>
    </xf>
    <xf numFmtId="8" fontId="0" fillId="3" borderId="0" xfId="0" applyNumberFormat="1" applyFill="1" applyAlignment="1">
      <alignment horizontal="center"/>
    </xf>
    <xf numFmtId="9" fontId="0" fillId="3" borderId="0" xfId="59" applyFont="1" applyFill="1" applyAlignment="1">
      <alignment horizontal="center"/>
    </xf>
    <xf numFmtId="202" fontId="0" fillId="3" borderId="0" xfId="0" applyNumberFormat="1" applyFill="1" applyAlignment="1">
      <alignment horizontal="center"/>
    </xf>
    <xf numFmtId="8" fontId="0" fillId="3" borderId="0" xfId="0" applyNumberFormat="1" applyFill="1" applyAlignment="1">
      <alignment/>
    </xf>
    <xf numFmtId="190" fontId="0" fillId="3" borderId="0" xfId="0" applyNumberFormat="1" applyFont="1" applyFill="1" applyBorder="1" applyAlignment="1">
      <alignment horizontal="left"/>
    </xf>
    <xf numFmtId="9" fontId="8" fillId="3" borderId="0" xfId="59" applyFont="1" applyFill="1" applyAlignment="1">
      <alignment horizontal="center"/>
    </xf>
    <xf numFmtId="0" fontId="8" fillId="3" borderId="0" xfId="0" applyFont="1" applyFill="1" applyAlignment="1">
      <alignment/>
    </xf>
    <xf numFmtId="202" fontId="0" fillId="3" borderId="0" xfId="44" applyNumberFormat="1" applyFont="1" applyFill="1" applyBorder="1" applyAlignment="1">
      <alignment horizontal="left"/>
    </xf>
    <xf numFmtId="9" fontId="0" fillId="3" borderId="0" xfId="59" applyFont="1" applyFill="1" applyBorder="1" applyAlignment="1">
      <alignment horizontal="left"/>
    </xf>
    <xf numFmtId="9" fontId="0" fillId="3" borderId="0" xfId="59" applyFont="1" applyFill="1" applyAlignment="1">
      <alignment horizontal="left"/>
    </xf>
    <xf numFmtId="0" fontId="7" fillId="0" borderId="0" xfId="0" applyFont="1" applyFill="1" applyAlignment="1">
      <alignment/>
    </xf>
    <xf numFmtId="6" fontId="0" fillId="3" borderId="0" xfId="42" applyNumberFormat="1" applyFont="1" applyFill="1" applyAlignment="1">
      <alignment horizontal="center"/>
    </xf>
    <xf numFmtId="10" fontId="48" fillId="0" borderId="0" xfId="59" applyNumberFormat="1" applyFont="1" applyFill="1" applyBorder="1" applyAlignment="1">
      <alignment horizontal="center"/>
    </xf>
    <xf numFmtId="197" fontId="48" fillId="0" borderId="0" xfId="0" applyNumberFormat="1" applyFont="1" applyFill="1" applyBorder="1" applyAlignment="1">
      <alignment horizontal="center"/>
    </xf>
    <xf numFmtId="197" fontId="48" fillId="3" borderId="0" xfId="0" applyNumberFormat="1" applyFont="1" applyFill="1" applyBorder="1" applyAlignment="1">
      <alignment horizontal="left"/>
    </xf>
    <xf numFmtId="190" fontId="48" fillId="0" borderId="0" xfId="0" applyNumberFormat="1" applyFont="1" applyFill="1" applyBorder="1" applyAlignment="1">
      <alignment horizontal="center"/>
    </xf>
    <xf numFmtId="190" fontId="48" fillId="3" borderId="0" xfId="0" applyNumberFormat="1" applyFont="1" applyFill="1" applyBorder="1" applyAlignment="1">
      <alignment horizontal="left"/>
    </xf>
    <xf numFmtId="0" fontId="0" fillId="0" borderId="0" xfId="0" applyFont="1" applyAlignment="1">
      <alignment wrapText="1"/>
    </xf>
    <xf numFmtId="0" fontId="48" fillId="0" borderId="0" xfId="0" applyFont="1" applyFill="1" applyAlignment="1">
      <alignment/>
    </xf>
    <xf numFmtId="170" fontId="0" fillId="0" borderId="0" xfId="0" applyNumberFormat="1" applyFont="1" applyFill="1" applyAlignment="1">
      <alignment/>
    </xf>
    <xf numFmtId="6" fontId="0" fillId="0" borderId="0" xfId="0" applyNumberFormat="1" applyFill="1" applyAlignment="1">
      <alignment/>
    </xf>
    <xf numFmtId="8" fontId="0" fillId="0" borderId="0" xfId="0" applyNumberFormat="1" applyFill="1" applyAlignment="1">
      <alignment/>
    </xf>
    <xf numFmtId="3" fontId="0" fillId="3" borderId="0" xfId="0" applyNumberFormat="1" applyFont="1" applyFill="1" applyBorder="1" applyAlignment="1">
      <alignment horizontal="center"/>
    </xf>
    <xf numFmtId="190" fontId="0" fillId="3" borderId="0" xfId="0" applyNumberFormat="1" applyFont="1" applyFill="1" applyBorder="1" applyAlignment="1">
      <alignment horizontal="center"/>
    </xf>
    <xf numFmtId="202" fontId="0" fillId="3" borderId="0" xfId="44" applyNumberFormat="1" applyFont="1" applyFill="1" applyBorder="1" applyAlignment="1">
      <alignment horizontal="center"/>
    </xf>
    <xf numFmtId="9" fontId="0" fillId="3" borderId="0" xfId="59" applyFont="1" applyFill="1" applyAlignment="1">
      <alignment horizontal="center"/>
    </xf>
    <xf numFmtId="0" fontId="0" fillId="0" borderId="0" xfId="0" applyFont="1" applyFill="1" applyAlignment="1">
      <alignment horizontal="center"/>
    </xf>
    <xf numFmtId="9" fontId="0" fillId="0" borderId="0" xfId="59" applyFont="1" applyFill="1" applyAlignment="1">
      <alignment horizontal="center"/>
    </xf>
    <xf numFmtId="167" fontId="0" fillId="3" borderId="0" xfId="42" applyNumberFormat="1" applyFont="1" applyFill="1" applyAlignment="1">
      <alignment horizontal="center"/>
    </xf>
    <xf numFmtId="167" fontId="0" fillId="3" borderId="0" xfId="42" applyNumberFormat="1" applyFont="1" applyFill="1" applyAlignment="1">
      <alignment horizontal="center" vertical="center"/>
    </xf>
    <xf numFmtId="196" fontId="0" fillId="0" borderId="0" xfId="0" applyNumberFormat="1" applyFill="1" applyBorder="1" applyAlignment="1">
      <alignment horizontal="center"/>
    </xf>
    <xf numFmtId="0" fontId="49" fillId="0" borderId="0" xfId="0" applyFont="1" applyAlignment="1">
      <alignment/>
    </xf>
    <xf numFmtId="0" fontId="2" fillId="0" borderId="0" xfId="0" applyFont="1" applyFill="1" applyAlignment="1">
      <alignment horizontal="left"/>
    </xf>
    <xf numFmtId="6" fontId="0" fillId="34" borderId="0" xfId="0" applyNumberFormat="1" applyFill="1" applyBorder="1" applyAlignment="1">
      <alignment/>
    </xf>
    <xf numFmtId="6" fontId="2" fillId="34" borderId="0" xfId="0" applyNumberFormat="1" applyFont="1" applyFill="1" applyBorder="1" applyAlignment="1">
      <alignment/>
    </xf>
    <xf numFmtId="196" fontId="0" fillId="34" borderId="0" xfId="0" applyNumberFormat="1" applyFill="1" applyBorder="1" applyAlignment="1">
      <alignment/>
    </xf>
    <xf numFmtId="196" fontId="2" fillId="35" borderId="0" xfId="0" applyNumberFormat="1" applyFont="1" applyFill="1" applyBorder="1" applyAlignment="1">
      <alignment horizontal="center"/>
    </xf>
    <xf numFmtId="9" fontId="0" fillId="34" borderId="0" xfId="59" applyFont="1" applyFill="1" applyBorder="1" applyAlignment="1">
      <alignment horizontal="center"/>
    </xf>
    <xf numFmtId="202" fontId="50" fillId="34" borderId="0" xfId="44" applyNumberFormat="1" applyFont="1" applyFill="1" applyBorder="1" applyAlignment="1">
      <alignment horizontal="center"/>
    </xf>
    <xf numFmtId="0" fontId="29" fillId="35" borderId="0" xfId="0" applyFont="1" applyFill="1" applyAlignment="1">
      <alignment/>
    </xf>
    <xf numFmtId="0" fontId="0" fillId="35"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0</xdr:rowOff>
    </xdr:from>
    <xdr:to>
      <xdr:col>5</xdr:col>
      <xdr:colOff>142875</xdr:colOff>
      <xdr:row>5</xdr:row>
      <xdr:rowOff>9525</xdr:rowOff>
    </xdr:to>
    <xdr:sp>
      <xdr:nvSpPr>
        <xdr:cNvPr id="1" name="Text Box 4"/>
        <xdr:cNvSpPr txBox="1">
          <a:spLocks noChangeArrowheads="1"/>
        </xdr:cNvSpPr>
      </xdr:nvSpPr>
      <xdr:spPr>
        <a:xfrm>
          <a:off x="323850" y="323850"/>
          <a:ext cx="2990850"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11</xdr:row>
      <xdr:rowOff>19050</xdr:rowOff>
    </xdr:from>
    <xdr:to>
      <xdr:col>1</xdr:col>
      <xdr:colOff>4000500</xdr:colOff>
      <xdr:row>14</xdr:row>
      <xdr:rowOff>28575</xdr:rowOff>
    </xdr:to>
    <xdr:sp>
      <xdr:nvSpPr>
        <xdr:cNvPr id="1" name="Text Box 4"/>
        <xdr:cNvSpPr txBox="1">
          <a:spLocks noChangeArrowheads="1"/>
        </xdr:cNvSpPr>
      </xdr:nvSpPr>
      <xdr:spPr>
        <a:xfrm>
          <a:off x="1295400" y="1809750"/>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5</xdr:col>
      <xdr:colOff>904875</xdr:colOff>
      <xdr:row>14</xdr:row>
      <xdr:rowOff>9525</xdr:rowOff>
    </xdr:to>
    <xdr:sp>
      <xdr:nvSpPr>
        <xdr:cNvPr id="1" name="Text Box 4"/>
        <xdr:cNvSpPr txBox="1">
          <a:spLocks noChangeArrowheads="1"/>
        </xdr:cNvSpPr>
      </xdr:nvSpPr>
      <xdr:spPr>
        <a:xfrm>
          <a:off x="2638425" y="1714500"/>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13</xdr:row>
      <xdr:rowOff>19050</xdr:rowOff>
    </xdr:from>
    <xdr:to>
      <xdr:col>1</xdr:col>
      <xdr:colOff>4000500</xdr:colOff>
      <xdr:row>16</xdr:row>
      <xdr:rowOff>28575</xdr:rowOff>
    </xdr:to>
    <xdr:sp>
      <xdr:nvSpPr>
        <xdr:cNvPr id="1" name="Text Box 4"/>
        <xdr:cNvSpPr txBox="1">
          <a:spLocks noChangeArrowheads="1"/>
        </xdr:cNvSpPr>
      </xdr:nvSpPr>
      <xdr:spPr>
        <a:xfrm>
          <a:off x="1295400" y="2143125"/>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5</xdr:col>
      <xdr:colOff>904875</xdr:colOff>
      <xdr:row>16</xdr:row>
      <xdr:rowOff>9525</xdr:rowOff>
    </xdr:to>
    <xdr:sp>
      <xdr:nvSpPr>
        <xdr:cNvPr id="1" name="Text Box 4"/>
        <xdr:cNvSpPr txBox="1">
          <a:spLocks noChangeArrowheads="1"/>
        </xdr:cNvSpPr>
      </xdr:nvSpPr>
      <xdr:spPr>
        <a:xfrm>
          <a:off x="2638425" y="2047875"/>
          <a:ext cx="2867025" cy="495300"/>
        </a:xfrm>
        <a:prstGeom prst="rect">
          <a:avLst/>
        </a:prstGeom>
        <a:solidFill>
          <a:srgbClr val="FFFFFF"/>
        </a:solidFill>
        <a:ln w="19050" cmpd="sng">
          <a:solidFill>
            <a:srgbClr val="000000"/>
          </a:solidFill>
          <a:headEnd type="none"/>
          <a:tailEnd type="none"/>
        </a:ln>
      </xdr:spPr>
      <xdr:txBody>
        <a:bodyPr vertOverflow="clip" wrap="square" lIns="91440" tIns="91440" rIns="91440" bIns="91440"/>
        <a:p>
          <a:pPr algn="ctr">
            <a:defRPr/>
          </a:pPr>
          <a:r>
            <a:rPr lang="en-US" cap="none" sz="1000" b="1" i="0" u="none" baseline="0">
              <a:solidFill>
                <a:srgbClr val="000000"/>
              </a:solidFill>
              <a:latin typeface="Arial"/>
              <a:ea typeface="Arial"/>
              <a:cs typeface="Arial"/>
            </a:rPr>
            <a:t>Shaded information Is Designated as Confidential per WAC 480-07-160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C7"/>
  <sheetViews>
    <sheetView tabSelected="1" zoomScalePageLayoutView="0" workbookViewId="0" topLeftCell="A1">
      <selection activeCell="D33" sqref="D33"/>
    </sheetView>
  </sheetViews>
  <sheetFormatPr defaultColWidth="9.140625" defaultRowHeight="12.75"/>
  <cols>
    <col min="1" max="1" width="9.140625" style="74" customWidth="1"/>
    <col min="2" max="2" width="11.00390625" style="74" bestFit="1" customWidth="1"/>
    <col min="3" max="16384" width="9.140625" style="74" customWidth="1"/>
  </cols>
  <sheetData>
    <row r="7" spans="2:3" ht="23.25">
      <c r="B7" s="124" t="s">
        <v>71</v>
      </c>
      <c r="C7" s="125"/>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S23"/>
  <sheetViews>
    <sheetView zoomScalePageLayoutView="0" workbookViewId="0" topLeftCell="A1">
      <selection activeCell="C13" sqref="C13"/>
    </sheetView>
  </sheetViews>
  <sheetFormatPr defaultColWidth="9.140625" defaultRowHeight="12.75"/>
  <cols>
    <col min="1" max="1" width="2.421875" style="0" customWidth="1"/>
    <col min="2" max="2" width="62.00390625" style="0" bestFit="1" customWidth="1"/>
    <col min="3" max="3" width="11.140625" style="0" customWidth="1"/>
    <col min="4" max="4" width="23.421875" style="0" bestFit="1" customWidth="1"/>
    <col min="5" max="5" width="11.00390625" style="0" customWidth="1"/>
    <col min="6" max="6" width="11.7109375" style="0" bestFit="1" customWidth="1"/>
    <col min="12" max="12" width="27.8515625" style="0" hidden="1" customWidth="1"/>
  </cols>
  <sheetData>
    <row r="1" ht="13.5" customHeight="1"/>
    <row r="2" spans="2:11" ht="12.75">
      <c r="B2" s="2" t="s">
        <v>22</v>
      </c>
      <c r="E2" s="91" t="s">
        <v>43</v>
      </c>
      <c r="J2" s="8"/>
      <c r="K2" s="8"/>
    </row>
    <row r="3" spans="2:17" ht="12.75">
      <c r="B3" s="21" t="s">
        <v>40</v>
      </c>
      <c r="C3" s="60">
        <f>C4/30</f>
        <v>0.0005</v>
      </c>
      <c r="D3" s="61" t="s">
        <v>36</v>
      </c>
      <c r="E3" s="79" t="s">
        <v>65</v>
      </c>
      <c r="F3" s="8"/>
      <c r="G3" s="8"/>
      <c r="H3" s="8"/>
      <c r="I3" s="8"/>
      <c r="J3" s="8"/>
      <c r="K3" s="8"/>
      <c r="L3" s="44" t="s">
        <v>25</v>
      </c>
      <c r="M3" s="8"/>
      <c r="N3" s="8"/>
      <c r="O3" s="8"/>
      <c r="P3" s="8"/>
      <c r="Q3" s="8"/>
    </row>
    <row r="4" spans="2:17" ht="12.75">
      <c r="B4" s="21" t="s">
        <v>42</v>
      </c>
      <c r="C4" s="59">
        <v>0.015</v>
      </c>
      <c r="D4" s="58" t="s">
        <v>35</v>
      </c>
      <c r="E4" s="78" t="s">
        <v>49</v>
      </c>
      <c r="F4" s="8"/>
      <c r="G4" s="8"/>
      <c r="H4" s="8"/>
      <c r="I4" s="8"/>
      <c r="J4" s="8"/>
      <c r="K4" s="8"/>
      <c r="L4" s="44" t="s">
        <v>26</v>
      </c>
      <c r="M4" s="8"/>
      <c r="N4" s="8"/>
      <c r="O4" s="8"/>
      <c r="P4" s="8"/>
      <c r="Q4" s="8"/>
    </row>
    <row r="5" spans="2:17" ht="12.75">
      <c r="B5" t="s">
        <v>20</v>
      </c>
      <c r="C5" s="39">
        <v>787587</v>
      </c>
      <c r="D5" s="57" t="s">
        <v>34</v>
      </c>
      <c r="E5" s="107"/>
      <c r="F5" s="8"/>
      <c r="G5" s="8"/>
      <c r="H5" s="8"/>
      <c r="I5" s="8"/>
      <c r="J5" s="8"/>
      <c r="K5" s="8"/>
      <c r="L5" s="8"/>
      <c r="M5" s="8"/>
      <c r="N5" s="8"/>
      <c r="O5" s="8"/>
      <c r="P5" s="8"/>
      <c r="Q5" s="8"/>
    </row>
    <row r="6" spans="2:17" ht="12.75">
      <c r="B6" s="21" t="s">
        <v>33</v>
      </c>
      <c r="C6" s="40">
        <v>2.6</v>
      </c>
      <c r="D6" s="56" t="s">
        <v>32</v>
      </c>
      <c r="E6" s="89" t="s">
        <v>51</v>
      </c>
      <c r="F6" s="8"/>
      <c r="G6" s="8"/>
      <c r="H6" s="8"/>
      <c r="I6" s="8"/>
      <c r="J6" s="8"/>
      <c r="K6" s="8"/>
      <c r="L6" s="8"/>
      <c r="M6" s="8"/>
      <c r="N6" s="8"/>
      <c r="O6" s="8"/>
      <c r="P6" s="8"/>
      <c r="Q6" s="8"/>
    </row>
    <row r="7" spans="2:17" ht="12.75">
      <c r="B7" s="21" t="s">
        <v>28</v>
      </c>
      <c r="C7" s="41">
        <v>5</v>
      </c>
      <c r="D7" s="55" t="s">
        <v>29</v>
      </c>
      <c r="E7" s="92" t="s">
        <v>52</v>
      </c>
      <c r="F7" s="8"/>
      <c r="G7" s="8"/>
      <c r="H7" s="8"/>
      <c r="I7" s="8"/>
      <c r="J7" s="8"/>
      <c r="K7" s="8"/>
      <c r="L7" s="8"/>
      <c r="M7" s="8"/>
      <c r="N7" s="8"/>
      <c r="O7" s="8"/>
      <c r="P7" s="8"/>
      <c r="Q7" s="8"/>
    </row>
    <row r="8" spans="2:17" ht="12.75">
      <c r="B8" s="21" t="s">
        <v>30</v>
      </c>
      <c r="C8" s="40">
        <v>3.093397772748964</v>
      </c>
      <c r="D8" s="56" t="s">
        <v>31</v>
      </c>
      <c r="E8" s="108"/>
      <c r="F8" s="8"/>
      <c r="G8" s="8"/>
      <c r="H8" s="8"/>
      <c r="I8" s="8"/>
      <c r="J8" s="8"/>
      <c r="K8" s="8"/>
      <c r="L8" s="8"/>
      <c r="M8" s="8"/>
      <c r="N8" s="8"/>
      <c r="O8" s="8"/>
      <c r="P8" s="8"/>
      <c r="Q8" s="8"/>
    </row>
    <row r="9" spans="2:17" ht="12.75">
      <c r="B9" s="21" t="s">
        <v>37</v>
      </c>
      <c r="C9" s="123" t="s">
        <v>71</v>
      </c>
      <c r="D9" s="55" t="s">
        <v>38</v>
      </c>
      <c r="E9" s="109"/>
      <c r="F9" s="8"/>
      <c r="G9" s="8"/>
      <c r="H9" s="8"/>
      <c r="I9" s="8"/>
      <c r="J9" s="8"/>
      <c r="K9" s="8"/>
      <c r="L9" s="8"/>
      <c r="M9" s="8"/>
      <c r="N9" s="8"/>
      <c r="O9" s="8"/>
      <c r="P9" s="8"/>
      <c r="Q9" s="8"/>
    </row>
    <row r="10" spans="2:17" ht="12.75">
      <c r="B10" s="21" t="s">
        <v>41</v>
      </c>
      <c r="C10" s="122"/>
      <c r="D10" s="62" t="s">
        <v>39</v>
      </c>
      <c r="E10" s="93" t="s">
        <v>53</v>
      </c>
      <c r="F10" s="8"/>
      <c r="G10" s="8"/>
      <c r="H10" s="8"/>
      <c r="I10" s="8"/>
      <c r="J10" s="8"/>
      <c r="K10" s="8"/>
      <c r="L10" s="8"/>
      <c r="M10" s="8"/>
      <c r="N10" s="8"/>
      <c r="O10" s="8"/>
      <c r="P10" s="8"/>
      <c r="Q10" s="8"/>
    </row>
    <row r="11" spans="6:17" ht="12.75">
      <c r="F11" s="8"/>
      <c r="G11" s="8"/>
      <c r="H11" s="8"/>
      <c r="I11" s="8"/>
      <c r="J11" s="8"/>
      <c r="K11" s="8"/>
      <c r="L11" s="8"/>
      <c r="M11" s="8"/>
      <c r="N11" s="8"/>
      <c r="O11" s="8"/>
      <c r="P11" s="8"/>
      <c r="Q11" s="8"/>
    </row>
    <row r="12" spans="6:17" ht="12.75">
      <c r="F12" s="8"/>
      <c r="G12" s="8"/>
      <c r="H12" s="8"/>
      <c r="I12" s="8"/>
      <c r="J12" s="8"/>
      <c r="K12" s="8"/>
      <c r="L12" s="8"/>
      <c r="M12" s="8"/>
      <c r="N12" s="8"/>
      <c r="O12" s="8"/>
      <c r="P12" s="8"/>
      <c r="Q12" s="8"/>
    </row>
    <row r="13" spans="2:17" ht="12.75">
      <c r="B13" s="43"/>
      <c r="C13" s="51"/>
      <c r="D13" s="54"/>
      <c r="E13" s="54"/>
      <c r="F13" s="8"/>
      <c r="G13" s="8"/>
      <c r="H13" s="8"/>
      <c r="I13" s="8"/>
      <c r="J13" s="8"/>
      <c r="K13" s="8"/>
      <c r="L13" s="8"/>
      <c r="M13" s="8"/>
      <c r="N13" s="8"/>
      <c r="O13" s="8"/>
      <c r="P13" s="8"/>
      <c r="Q13" s="8"/>
    </row>
    <row r="14" spans="2:17" ht="12.75">
      <c r="B14" s="48"/>
      <c r="C14" s="77"/>
      <c r="D14" s="76"/>
      <c r="E14" s="52"/>
      <c r="F14" s="104"/>
      <c r="G14" s="8"/>
      <c r="H14" s="8"/>
      <c r="I14" s="8"/>
      <c r="J14" s="8"/>
      <c r="K14" s="8"/>
      <c r="L14" s="8"/>
      <c r="M14" s="8"/>
      <c r="N14" s="8"/>
      <c r="O14" s="8"/>
      <c r="P14" s="8"/>
      <c r="Q14" s="8"/>
    </row>
    <row r="15" spans="2:17" ht="12.75">
      <c r="B15" s="48"/>
      <c r="C15" s="53"/>
      <c r="D15" s="76"/>
      <c r="E15" s="90" t="s">
        <v>43</v>
      </c>
      <c r="F15" s="8"/>
      <c r="G15" s="8"/>
      <c r="H15" s="8"/>
      <c r="I15" s="8"/>
      <c r="J15" s="8"/>
      <c r="K15" s="8"/>
      <c r="L15" s="8"/>
      <c r="M15" s="8"/>
      <c r="N15" s="8"/>
      <c r="O15" s="8"/>
      <c r="P15" s="8"/>
      <c r="Q15" s="8"/>
    </row>
    <row r="16" spans="2:17" ht="12.75">
      <c r="B16" s="81" t="s">
        <v>44</v>
      </c>
      <c r="C16" s="85">
        <v>5</v>
      </c>
      <c r="D16" s="83"/>
      <c r="E16" s="83"/>
      <c r="F16" s="105"/>
      <c r="G16" s="8"/>
      <c r="H16" s="8"/>
      <c r="I16" s="8"/>
      <c r="J16" s="8"/>
      <c r="K16" s="8"/>
      <c r="L16" s="8"/>
      <c r="M16" s="8"/>
      <c r="N16" s="8"/>
      <c r="O16" s="8"/>
      <c r="P16" s="8"/>
      <c r="Q16" s="8"/>
    </row>
    <row r="17" spans="2:17" ht="12.75">
      <c r="B17" s="84" t="s">
        <v>45</v>
      </c>
      <c r="C17" s="85">
        <v>0.437238285195278</v>
      </c>
      <c r="D17" s="86">
        <f>C17/C16</f>
        <v>0.0874476570390556</v>
      </c>
      <c r="E17" s="94" t="s">
        <v>64</v>
      </c>
      <c r="F17" s="106"/>
      <c r="G17" s="8"/>
      <c r="H17" s="8"/>
      <c r="I17" s="8"/>
      <c r="J17" s="8"/>
      <c r="K17" s="8"/>
      <c r="L17" s="8"/>
      <c r="M17" s="8"/>
      <c r="N17" s="8"/>
      <c r="O17" s="8"/>
      <c r="P17" s="8"/>
      <c r="Q17" s="8"/>
    </row>
    <row r="18" spans="2:17" ht="12.75">
      <c r="B18" s="84" t="s">
        <v>46</v>
      </c>
      <c r="C18" s="87">
        <v>4.562761714804722</v>
      </c>
      <c r="D18" s="86">
        <f>C18/C16</f>
        <v>0.9125523429609445</v>
      </c>
      <c r="E18" s="110"/>
      <c r="F18" s="8"/>
      <c r="G18" s="8"/>
      <c r="H18" s="8"/>
      <c r="I18" s="8"/>
      <c r="J18" s="8"/>
      <c r="K18" s="8"/>
      <c r="L18" s="8"/>
      <c r="M18" s="8"/>
      <c r="N18" s="8"/>
      <c r="O18" s="8"/>
      <c r="P18" s="8"/>
      <c r="Q18" s="8"/>
    </row>
    <row r="19" spans="2:17" ht="12.75">
      <c r="B19" s="80"/>
      <c r="C19" s="88"/>
      <c r="D19" s="80"/>
      <c r="E19" s="80"/>
      <c r="F19" s="8"/>
      <c r="G19" s="8"/>
      <c r="H19" s="8"/>
      <c r="I19" s="8"/>
      <c r="J19" s="8"/>
      <c r="K19" s="8"/>
      <c r="L19" s="8"/>
      <c r="M19" s="8"/>
      <c r="N19" s="8"/>
      <c r="O19" s="8"/>
      <c r="P19" s="8"/>
      <c r="Q19" s="8"/>
    </row>
    <row r="20" spans="2:17" ht="12.75">
      <c r="B20" s="84" t="s">
        <v>47</v>
      </c>
      <c r="C20" s="113">
        <v>1121130.0944999994</v>
      </c>
      <c r="D20" s="80"/>
      <c r="E20" s="80"/>
      <c r="F20" s="8"/>
      <c r="G20" s="8"/>
      <c r="H20" s="8"/>
      <c r="I20" s="8"/>
      <c r="J20" s="8"/>
      <c r="K20" s="8"/>
      <c r="L20" s="8"/>
      <c r="M20" s="8"/>
      <c r="N20" s="8"/>
      <c r="O20" s="8"/>
      <c r="P20" s="8"/>
      <c r="Q20" s="8"/>
    </row>
    <row r="21" spans="2:19" ht="12.75">
      <c r="B21" s="84" t="s">
        <v>48</v>
      </c>
      <c r="C21" s="96">
        <v>0</v>
      </c>
      <c r="D21" s="80"/>
      <c r="E21" s="75" t="s">
        <v>69</v>
      </c>
      <c r="F21" s="8"/>
      <c r="G21" s="8"/>
      <c r="H21" s="8"/>
      <c r="I21" s="8"/>
      <c r="J21" s="8"/>
      <c r="K21" s="8"/>
      <c r="L21" s="8"/>
      <c r="M21" s="8"/>
      <c r="N21" s="8"/>
      <c r="O21" s="8"/>
      <c r="P21" s="8"/>
      <c r="Q21" s="8"/>
      <c r="R21" s="8"/>
      <c r="S21" s="8"/>
    </row>
    <row r="22" spans="2:17" ht="12.75">
      <c r="B22" s="84" t="s">
        <v>48</v>
      </c>
      <c r="C22" s="96">
        <v>490200.99999999977</v>
      </c>
      <c r="D22" s="80"/>
      <c r="E22" s="75" t="s">
        <v>56</v>
      </c>
      <c r="F22" s="8"/>
      <c r="G22" s="8"/>
      <c r="H22" s="8"/>
      <c r="I22" s="8"/>
      <c r="J22" s="8"/>
      <c r="K22" s="8"/>
      <c r="L22" s="8"/>
      <c r="M22" s="8"/>
      <c r="N22" s="8"/>
      <c r="O22" s="8"/>
      <c r="P22" s="8"/>
      <c r="Q22" s="8"/>
    </row>
    <row r="23" spans="6:17" ht="12.75">
      <c r="F23" s="8"/>
      <c r="G23" s="8"/>
      <c r="H23" s="8"/>
      <c r="I23" s="8"/>
      <c r="J23" s="8"/>
      <c r="K23" s="8"/>
      <c r="L23" s="8"/>
      <c r="M23" s="8"/>
      <c r="N23" s="8"/>
      <c r="O23" s="8"/>
      <c r="P23" s="8"/>
      <c r="Q23" s="8"/>
    </row>
  </sheetData>
  <sheetProtection/>
  <printOptions/>
  <pageMargins left="0.75" right="0.75" top="1" bottom="1" header="0.5" footer="0.5"/>
  <pageSetup fitToHeight="1" fitToWidth="1" horizontalDpi="600" verticalDpi="600" orientation="landscape" scale="70"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B2:T41"/>
  <sheetViews>
    <sheetView zoomScalePageLayoutView="0" workbookViewId="0" topLeftCell="A1">
      <selection activeCell="J45" sqref="J45"/>
    </sheetView>
  </sheetViews>
  <sheetFormatPr defaultColWidth="9.140625" defaultRowHeight="12.75"/>
  <cols>
    <col min="1" max="1" width="1.421875" style="0" customWidth="1"/>
    <col min="2" max="2" width="38.7109375" style="0" customWidth="1"/>
    <col min="3" max="3" width="14.140625" style="0" bestFit="1" customWidth="1"/>
    <col min="4" max="9" width="12.8515625" style="0" bestFit="1" customWidth="1"/>
    <col min="10" max="14" width="14.7109375" style="0" bestFit="1" customWidth="1"/>
    <col min="15" max="15" width="14.00390625" style="2" bestFit="1" customWidth="1"/>
    <col min="16" max="16" width="10.28125" style="0" bestFit="1" customWidth="1"/>
    <col min="18" max="18" width="9.8515625" style="0" bestFit="1" customWidth="1"/>
    <col min="19" max="20" width="9.28125" style="0" bestFit="1" customWidth="1"/>
  </cols>
  <sheetData>
    <row r="1" ht="8.25" customHeight="1"/>
    <row r="2" ht="15.75">
      <c r="B2" s="7" t="s">
        <v>14</v>
      </c>
    </row>
    <row r="3" ht="15.75">
      <c r="B3" s="7"/>
    </row>
    <row r="4" ht="12.75">
      <c r="O4" s="13"/>
    </row>
    <row r="5" spans="2:15" ht="12.75">
      <c r="B5" s="26"/>
      <c r="C5" s="9" t="s">
        <v>0</v>
      </c>
      <c r="D5" s="9" t="s">
        <v>1</v>
      </c>
      <c r="E5" s="9" t="s">
        <v>2</v>
      </c>
      <c r="F5" s="9" t="s">
        <v>3</v>
      </c>
      <c r="G5" s="9" t="s">
        <v>4</v>
      </c>
      <c r="H5" s="9" t="s">
        <v>5</v>
      </c>
      <c r="I5" s="9" t="s">
        <v>6</v>
      </c>
      <c r="J5" s="9" t="s">
        <v>7</v>
      </c>
      <c r="K5" s="9" t="s">
        <v>8</v>
      </c>
      <c r="L5" s="9" t="s">
        <v>9</v>
      </c>
      <c r="M5" s="9" t="s">
        <v>10</v>
      </c>
      <c r="N5" s="9" t="s">
        <v>11</v>
      </c>
      <c r="O5" s="69" t="s">
        <v>12</v>
      </c>
    </row>
    <row r="6" spans="2:15" ht="12.75">
      <c r="B6" s="28">
        <v>2021</v>
      </c>
      <c r="O6" s="12"/>
    </row>
    <row r="7" spans="2:15" s="8" customFormat="1" ht="12.75">
      <c r="B7" s="29" t="s">
        <v>15</v>
      </c>
      <c r="C7" s="22"/>
      <c r="D7" s="22"/>
      <c r="E7" s="22"/>
      <c r="F7" s="22"/>
      <c r="G7" s="22"/>
      <c r="H7" s="22"/>
      <c r="I7" s="22"/>
      <c r="J7" s="22"/>
      <c r="K7" s="22"/>
      <c r="L7" s="22">
        <f>'Assumptions (R)'!$C$3*'Assumptions (R)'!$C$5</f>
        <v>393.7935</v>
      </c>
      <c r="M7" s="22">
        <f>'Assumptions (R)'!$C$3*'Assumptions (R)'!$C$5</f>
        <v>393.7935</v>
      </c>
      <c r="N7" s="22">
        <f>'Assumptions (R)'!$C$3*'Assumptions (R)'!$C$5</f>
        <v>393.7935</v>
      </c>
      <c r="O7" s="70">
        <f>SUM(C7:N7)</f>
        <v>1181.3805</v>
      </c>
    </row>
    <row r="8" spans="2:15" ht="12.75">
      <c r="B8" s="30" t="s">
        <v>16</v>
      </c>
      <c r="C8" s="1"/>
      <c r="D8" s="1"/>
      <c r="E8" s="1"/>
      <c r="F8" s="1"/>
      <c r="G8" s="1"/>
      <c r="H8" s="1"/>
      <c r="I8" s="1"/>
      <c r="J8" s="1"/>
      <c r="K8" s="1"/>
      <c r="L8" s="1">
        <f>L7+K8</f>
        <v>393.7935</v>
      </c>
      <c r="M8" s="1">
        <f>M7+L8</f>
        <v>787.587</v>
      </c>
      <c r="N8" s="1">
        <f>N7+M8</f>
        <v>1181.3805</v>
      </c>
      <c r="O8" s="71">
        <f>N8</f>
        <v>1181.3805</v>
      </c>
    </row>
    <row r="9" spans="2:15" ht="12.75">
      <c r="B9" s="31" t="s">
        <v>24</v>
      </c>
      <c r="C9" s="4"/>
      <c r="D9" s="4"/>
      <c r="E9" s="4"/>
      <c r="F9" s="4"/>
      <c r="G9" s="4"/>
      <c r="H9" s="4"/>
      <c r="I9" s="23"/>
      <c r="J9" s="23"/>
      <c r="K9" s="23"/>
      <c r="L9" s="23">
        <f>L8*'Assumptions (R)'!$C$6</f>
        <v>1023.8631</v>
      </c>
      <c r="M9" s="23">
        <f>M8*'Assumptions (R)'!$C$6</f>
        <v>2047.7262</v>
      </c>
      <c r="N9" s="23">
        <f>N8*'Assumptions (R)'!$C$6</f>
        <v>3071.5893</v>
      </c>
      <c r="O9" s="72">
        <f>SUM(C9:N9)</f>
        <v>6143.1786</v>
      </c>
    </row>
    <row r="10" spans="2:15" ht="12.75">
      <c r="B10" s="31" t="s">
        <v>23</v>
      </c>
      <c r="C10" s="5"/>
      <c r="D10" s="5"/>
      <c r="E10" s="5"/>
      <c r="F10" s="5"/>
      <c r="G10" s="5"/>
      <c r="H10" s="5"/>
      <c r="I10" s="5"/>
      <c r="J10" s="5"/>
      <c r="K10" s="5"/>
      <c r="L10" s="5">
        <f>L9*'Assumptions (R)'!$C$8</f>
        <v>3167.2158331398496</v>
      </c>
      <c r="M10" s="5">
        <f>M9*'Assumptions (R)'!$C$8</f>
        <v>6334.431666279699</v>
      </c>
      <c r="N10" s="5">
        <f>N9*'Assumptions (R)'!$C$8</f>
        <v>9501.647499419549</v>
      </c>
      <c r="O10" s="72">
        <f>SUM(I10:N10)</f>
        <v>19003.294998839097</v>
      </c>
    </row>
    <row r="11" spans="2:15" ht="12.75">
      <c r="B11" s="31"/>
      <c r="C11" s="5"/>
      <c r="D11" s="5"/>
      <c r="E11" s="5"/>
      <c r="F11" s="5"/>
      <c r="G11" s="5"/>
      <c r="H11" s="5"/>
      <c r="I11" s="5"/>
      <c r="J11" s="5"/>
      <c r="K11" s="5"/>
      <c r="L11" s="5"/>
      <c r="M11" s="5"/>
      <c r="N11" s="5"/>
      <c r="O11" s="72"/>
    </row>
    <row r="12" spans="2:15" ht="12.75">
      <c r="B12" s="30"/>
      <c r="C12" s="5"/>
      <c r="D12" s="5"/>
      <c r="E12" s="5"/>
      <c r="F12" s="5"/>
      <c r="G12" s="5"/>
      <c r="H12" s="5"/>
      <c r="I12" s="5"/>
      <c r="J12" s="5"/>
      <c r="K12" s="5"/>
      <c r="L12" s="5"/>
      <c r="M12" s="5"/>
      <c r="N12" s="5"/>
      <c r="O12" s="72"/>
    </row>
    <row r="13" spans="2:15" ht="12.75">
      <c r="B13" s="32">
        <v>2022</v>
      </c>
      <c r="O13" s="12"/>
    </row>
    <row r="14" spans="2:15" ht="12.75">
      <c r="B14" s="30" t="s">
        <v>15</v>
      </c>
      <c r="C14" s="22">
        <f>'Assumptions (R)'!$C$3*'Assumptions (R)'!$C$5</f>
        <v>393.7935</v>
      </c>
      <c r="D14" s="22">
        <f>'Assumptions (R)'!$C$3*'Assumptions (R)'!$C$5</f>
        <v>393.7935</v>
      </c>
      <c r="E14" s="22">
        <f>'Assumptions (R)'!$C$3*'Assumptions (R)'!$C$5</f>
        <v>393.7935</v>
      </c>
      <c r="F14" s="22">
        <f>'Assumptions (R)'!$C$3*'Assumptions (R)'!$C$5</f>
        <v>393.7935</v>
      </c>
      <c r="G14" s="22">
        <f>'Assumptions (R)'!$C$3*'Assumptions (R)'!$C$5</f>
        <v>393.7935</v>
      </c>
      <c r="H14" s="22">
        <f>'Assumptions (R)'!$C$3*'Assumptions (R)'!$C$5</f>
        <v>393.7935</v>
      </c>
      <c r="I14" s="22">
        <f>'Assumptions (R)'!$C$3*'Assumptions (R)'!$C$5</f>
        <v>393.7935</v>
      </c>
      <c r="J14" s="22">
        <f>'Assumptions (R)'!$C$3*'Assumptions (R)'!$C$5</f>
        <v>393.7935</v>
      </c>
      <c r="K14" s="22">
        <f>'Assumptions (R)'!$C$3*'Assumptions (R)'!$C$5</f>
        <v>393.7935</v>
      </c>
      <c r="L14" s="22">
        <f>'Assumptions (R)'!$C$3*'Assumptions (R)'!$C$5</f>
        <v>393.7935</v>
      </c>
      <c r="M14" s="22">
        <f>'Assumptions (R)'!$C$3*'Assumptions (R)'!$C$5</f>
        <v>393.7935</v>
      </c>
      <c r="N14" s="22">
        <f>'Assumptions (R)'!$C$3*'Assumptions (R)'!$C$5</f>
        <v>393.7935</v>
      </c>
      <c r="O14" s="73">
        <f>SUM(C14:N14)</f>
        <v>4725.521999999999</v>
      </c>
    </row>
    <row r="15" spans="2:15" ht="12.75">
      <c r="B15" s="30" t="s">
        <v>16</v>
      </c>
      <c r="C15" s="5">
        <f>N8+C14</f>
        <v>1575.174</v>
      </c>
      <c r="D15" s="5">
        <f>C15+D14</f>
        <v>1968.9675</v>
      </c>
      <c r="E15" s="5">
        <f aca="true" t="shared" si="0" ref="E15:N15">D15+E14</f>
        <v>2362.761</v>
      </c>
      <c r="F15" s="5">
        <f t="shared" si="0"/>
        <v>2756.5545</v>
      </c>
      <c r="G15" s="5">
        <f t="shared" si="0"/>
        <v>3150.348</v>
      </c>
      <c r="H15" s="5">
        <f t="shared" si="0"/>
        <v>3544.1414999999997</v>
      </c>
      <c r="I15" s="5">
        <f t="shared" si="0"/>
        <v>3937.9349999999995</v>
      </c>
      <c r="J15" s="5">
        <f t="shared" si="0"/>
        <v>4331.728499999999</v>
      </c>
      <c r="K15" s="5">
        <f t="shared" si="0"/>
        <v>4725.521999999999</v>
      </c>
      <c r="L15" s="5">
        <f t="shared" si="0"/>
        <v>5119.315499999999</v>
      </c>
      <c r="M15" s="5">
        <f t="shared" si="0"/>
        <v>5513.108999999999</v>
      </c>
      <c r="N15" s="5">
        <f t="shared" si="0"/>
        <v>5906.902499999998</v>
      </c>
      <c r="O15" s="73">
        <f>N15</f>
        <v>5906.902499999998</v>
      </c>
    </row>
    <row r="16" spans="2:15" ht="12.75">
      <c r="B16" s="31" t="s">
        <v>24</v>
      </c>
      <c r="C16" s="24">
        <f>C15*'Assumptions (R)'!$C$6</f>
        <v>4095.4524</v>
      </c>
      <c r="D16" s="24">
        <f>D15*'Assumptions (R)'!$C$6</f>
        <v>5119.3155</v>
      </c>
      <c r="E16" s="24">
        <f>E15*'Assumptions (R)'!$C$6</f>
        <v>6143.1786</v>
      </c>
      <c r="F16" s="24">
        <f>F15*'Assumptions (R)'!$C$6</f>
        <v>7167.041700000001</v>
      </c>
      <c r="G16" s="24">
        <f>G15*'Assumptions (R)'!$C$6</f>
        <v>8190.9048</v>
      </c>
      <c r="H16" s="24">
        <f>H15*'Assumptions (R)'!$C$6</f>
        <v>9214.767899999999</v>
      </c>
      <c r="I16" s="24">
        <f>I15*'Assumptions (R)'!$C$6</f>
        <v>10238.631</v>
      </c>
      <c r="J16" s="24">
        <f>J15*'Assumptions (R)'!$C$6</f>
        <v>11262.494099999998</v>
      </c>
      <c r="K16" s="24">
        <f>K15*'Assumptions (R)'!$C$6</f>
        <v>12286.357199999999</v>
      </c>
      <c r="L16" s="24">
        <f>L15*'Assumptions (R)'!$C$6</f>
        <v>13310.220299999997</v>
      </c>
      <c r="M16" s="24">
        <f>M15*'Assumptions (R)'!$C$6</f>
        <v>14334.083399999996</v>
      </c>
      <c r="N16" s="24">
        <f>N15*'Assumptions (R)'!$C$6</f>
        <v>15357.946499999996</v>
      </c>
      <c r="O16" s="72">
        <f>SUM(C16:N16)</f>
        <v>116720.39339999997</v>
      </c>
    </row>
    <row r="17" spans="2:15" ht="12.75">
      <c r="B17" s="31" t="s">
        <v>23</v>
      </c>
      <c r="C17" s="5">
        <f>C16*'Assumptions (R)'!$C$8</f>
        <v>12668.863332559398</v>
      </c>
      <c r="D17" s="5">
        <f>D16*'Assumptions (R)'!$C$8</f>
        <v>15836.079165699248</v>
      </c>
      <c r="E17" s="5">
        <f>E16*'Assumptions (R)'!$C$8</f>
        <v>19003.294998839097</v>
      </c>
      <c r="F17" s="5">
        <f>F16*'Assumptions (R)'!$C$8</f>
        <v>22170.51083197895</v>
      </c>
      <c r="G17" s="5">
        <f>G16*'Assumptions (R)'!$C$8</f>
        <v>25337.726665118797</v>
      </c>
      <c r="H17" s="5">
        <f>H16*'Assumptions (R)'!$C$8</f>
        <v>28504.942498258642</v>
      </c>
      <c r="I17" s="5">
        <f>I16*'Assumptions (R)'!$C$8</f>
        <v>31672.158331398496</v>
      </c>
      <c r="J17" s="5">
        <f>J16*'Assumptions (R)'!$C$8</f>
        <v>34839.37416453834</v>
      </c>
      <c r="K17" s="5">
        <f>K16*'Assumptions (R)'!$C$8</f>
        <v>38006.589997678195</v>
      </c>
      <c r="L17" s="5">
        <f>L16*'Assumptions (R)'!$C$8</f>
        <v>41173.80583081804</v>
      </c>
      <c r="M17" s="5">
        <f>M16*'Assumptions (R)'!$C$8</f>
        <v>44341.02166395788</v>
      </c>
      <c r="N17" s="5">
        <f>N16*'Assumptions (R)'!$C$8</f>
        <v>47508.23749709773</v>
      </c>
      <c r="O17" s="72">
        <f>SUM(C17:N17)</f>
        <v>361062.60497794277</v>
      </c>
    </row>
    <row r="18" spans="2:15" ht="12.75">
      <c r="B18" s="31"/>
      <c r="C18" s="42"/>
      <c r="D18" s="42"/>
      <c r="E18" s="42"/>
      <c r="F18" s="42"/>
      <c r="G18" s="42"/>
      <c r="H18" s="42"/>
      <c r="I18" s="42"/>
      <c r="J18" s="42"/>
      <c r="K18" s="42"/>
      <c r="L18" s="42"/>
      <c r="M18" s="42"/>
      <c r="N18" s="42"/>
      <c r="O18" s="12"/>
    </row>
    <row r="19" spans="2:15" ht="12.75">
      <c r="B19" s="30"/>
      <c r="O19" s="12"/>
    </row>
    <row r="20" spans="2:15" ht="12.75">
      <c r="B20" s="32">
        <v>2023</v>
      </c>
      <c r="O20" s="12"/>
    </row>
    <row r="21" spans="2:15" ht="12.75">
      <c r="B21" s="27" t="s">
        <v>15</v>
      </c>
      <c r="C21" s="22">
        <f>'Assumptions (R)'!$C$3*'Assumptions (R)'!$C$5</f>
        <v>393.7935</v>
      </c>
      <c r="D21" s="22">
        <f>'Assumptions (R)'!$C$3*'Assumptions (R)'!$C$5</f>
        <v>393.7935</v>
      </c>
      <c r="E21" s="22">
        <f>'Assumptions (R)'!$C$3*'Assumptions (R)'!$C$5</f>
        <v>393.7935</v>
      </c>
      <c r="F21" s="22">
        <f>'Assumptions (R)'!$C$3*'Assumptions (R)'!$C$5</f>
        <v>393.7935</v>
      </c>
      <c r="G21" s="22">
        <f>'Assumptions (R)'!$C$3*'Assumptions (R)'!$C$5</f>
        <v>393.7935</v>
      </c>
      <c r="H21" s="22">
        <f>'Assumptions (R)'!$C$3*'Assumptions (R)'!$C$5</f>
        <v>393.7935</v>
      </c>
      <c r="I21" s="22">
        <f>'Assumptions (R)'!$C$3*'Assumptions (R)'!$C$5</f>
        <v>393.7935</v>
      </c>
      <c r="J21" s="22">
        <f>'Assumptions (R)'!$C$3*'Assumptions (R)'!$C$5</f>
        <v>393.7935</v>
      </c>
      <c r="K21" s="22">
        <f>'Assumptions (R)'!$C$3*'Assumptions (R)'!$C$5</f>
        <v>393.7935</v>
      </c>
      <c r="L21" s="22">
        <f>'Assumptions (R)'!$C$3*'Assumptions (R)'!$C$5</f>
        <v>393.7935</v>
      </c>
      <c r="M21" s="22">
        <f>'Assumptions (R)'!$C$3*'Assumptions (R)'!$C$5</f>
        <v>393.7935</v>
      </c>
      <c r="N21" s="22">
        <f>'Assumptions (R)'!$C$3*'Assumptions (R)'!$C$5</f>
        <v>393.7935</v>
      </c>
      <c r="O21" s="73">
        <f>SUM(C21:N21)</f>
        <v>4725.521999999999</v>
      </c>
    </row>
    <row r="22" spans="2:15" ht="12.75">
      <c r="B22" s="27" t="s">
        <v>16</v>
      </c>
      <c r="C22" s="5">
        <f>N15+C21</f>
        <v>6300.695999999998</v>
      </c>
      <c r="D22" s="5">
        <f>C22+D21</f>
        <v>6694.489499999998</v>
      </c>
      <c r="E22" s="5">
        <f aca="true" t="shared" si="1" ref="E22:N22">D22+E21</f>
        <v>7088.282999999998</v>
      </c>
      <c r="F22" s="5">
        <f t="shared" si="1"/>
        <v>7482.076499999997</v>
      </c>
      <c r="G22" s="5">
        <f t="shared" si="1"/>
        <v>7875.869999999997</v>
      </c>
      <c r="H22" s="5">
        <f t="shared" si="1"/>
        <v>8269.663499999997</v>
      </c>
      <c r="I22" s="5">
        <f t="shared" si="1"/>
        <v>8663.456999999997</v>
      </c>
      <c r="J22" s="5">
        <f t="shared" si="1"/>
        <v>9057.250499999996</v>
      </c>
      <c r="K22" s="5">
        <f t="shared" si="1"/>
        <v>9451.043999999996</v>
      </c>
      <c r="L22" s="5">
        <f t="shared" si="1"/>
        <v>9844.837499999996</v>
      </c>
      <c r="M22" s="5">
        <f t="shared" si="1"/>
        <v>10238.630999999996</v>
      </c>
      <c r="N22" s="5">
        <f t="shared" si="1"/>
        <v>10632.424499999996</v>
      </c>
      <c r="O22" s="73">
        <f>N22</f>
        <v>10632.424499999996</v>
      </c>
    </row>
    <row r="23" spans="2:15" ht="12.75">
      <c r="B23" s="33" t="s">
        <v>24</v>
      </c>
      <c r="C23" s="24">
        <f>C22*'Assumptions (R)'!$C$6</f>
        <v>16381.809599999995</v>
      </c>
      <c r="D23" s="24">
        <f>D22*'Assumptions (R)'!$C$6</f>
        <v>17405.672699999996</v>
      </c>
      <c r="E23" s="24">
        <f>E22*'Assumptions (R)'!$C$6</f>
        <v>18429.535799999994</v>
      </c>
      <c r="F23" s="24">
        <f>F22*'Assumptions (R)'!$C$6</f>
        <v>19453.398899999993</v>
      </c>
      <c r="G23" s="24">
        <f>G22*'Assumptions (R)'!$C$6</f>
        <v>20477.26199999999</v>
      </c>
      <c r="H23" s="24">
        <f>H22*'Assumptions (R)'!$C$6</f>
        <v>21501.125099999994</v>
      </c>
      <c r="I23" s="24">
        <f>I22*'Assumptions (R)'!$C$6</f>
        <v>22524.988199999993</v>
      </c>
      <c r="J23" s="24">
        <f>J22*'Assumptions (R)'!$C$6</f>
        <v>23548.85129999999</v>
      </c>
      <c r="K23" s="24">
        <f>K22*'Assumptions (R)'!$C$6</f>
        <v>24572.71439999999</v>
      </c>
      <c r="L23" s="24">
        <f>L22*'Assumptions (R)'!$C$6</f>
        <v>25596.577499999992</v>
      </c>
      <c r="M23" s="24">
        <f>M22*'Assumptions (R)'!$C$6</f>
        <v>26620.44059999999</v>
      </c>
      <c r="N23" s="24">
        <f>N22*'Assumptions (R)'!$C$6</f>
        <v>27644.30369999999</v>
      </c>
      <c r="O23" s="72">
        <f>SUM(C23:N23)</f>
        <v>264156.6797999999</v>
      </c>
    </row>
    <row r="24" spans="2:16" ht="12.75">
      <c r="B24" s="33" t="s">
        <v>23</v>
      </c>
      <c r="C24" s="5">
        <f>C23*'Assumptions (R)'!$C$8</f>
        <v>50675.45333023758</v>
      </c>
      <c r="D24" s="5">
        <f>D23*'Assumptions (R)'!$C$8</f>
        <v>53842.66916337743</v>
      </c>
      <c r="E24" s="5">
        <f>E23*'Assumptions (R)'!$C$8</f>
        <v>57009.88499651728</v>
      </c>
      <c r="F24" s="5">
        <f>F23*'Assumptions (R)'!$C$8</f>
        <v>60177.10082965712</v>
      </c>
      <c r="G24" s="5">
        <f>G23*'Assumptions (R)'!$C$8</f>
        <v>63344.31666279697</v>
      </c>
      <c r="H24" s="5">
        <f>H23*'Assumptions (R)'!$C$8</f>
        <v>66511.53249593683</v>
      </c>
      <c r="I24" s="5">
        <f>I23*'Assumptions (R)'!$C$8</f>
        <v>69678.74832907667</v>
      </c>
      <c r="J24" s="5">
        <f>J23*'Assumptions (R)'!$C$8</f>
        <v>72845.96416221652</v>
      </c>
      <c r="K24" s="5">
        <f>K23*'Assumptions (R)'!$C$8</f>
        <v>76013.17999535636</v>
      </c>
      <c r="L24" s="5">
        <f>L23*'Assumptions (R)'!$C$8</f>
        <v>79180.39582849621</v>
      </c>
      <c r="M24" s="5">
        <f>M23*'Assumptions (R)'!$C$8</f>
        <v>82347.61166163607</v>
      </c>
      <c r="N24" s="5">
        <f>N23*'Assumptions (R)'!$C$8</f>
        <v>85514.8274947759</v>
      </c>
      <c r="O24" s="72">
        <f>SUM(C24:N24)</f>
        <v>817141.6849500809</v>
      </c>
      <c r="P24" s="5"/>
    </row>
    <row r="25" spans="2:16" ht="12.75">
      <c r="B25" s="31"/>
      <c r="C25" s="42"/>
      <c r="D25" s="42"/>
      <c r="E25" s="42"/>
      <c r="F25" s="42"/>
      <c r="G25" s="42"/>
      <c r="H25" s="42"/>
      <c r="I25" s="42"/>
      <c r="J25" s="42"/>
      <c r="K25" s="42"/>
      <c r="L25" s="42"/>
      <c r="M25" s="42"/>
      <c r="N25" s="42"/>
      <c r="O25" s="12"/>
      <c r="P25" s="37"/>
    </row>
    <row r="26" spans="2:15" ht="16.5" customHeight="1">
      <c r="B26" s="21"/>
      <c r="C26" s="21"/>
      <c r="O26" s="12"/>
    </row>
    <row r="27" spans="2:20" ht="12.75">
      <c r="B27" s="32">
        <v>2024</v>
      </c>
      <c r="O27" s="12"/>
      <c r="Q27" s="38"/>
      <c r="T27" s="2"/>
    </row>
    <row r="28" spans="2:20" ht="12.75">
      <c r="B28" s="30" t="s">
        <v>15</v>
      </c>
      <c r="C28" s="22">
        <f>'Assumptions (R)'!$C$3*'Assumptions (R)'!$C$5</f>
        <v>393.7935</v>
      </c>
      <c r="D28" s="22">
        <f>'Assumptions (R)'!$C$3*'Assumptions (R)'!$C$5</f>
        <v>393.7935</v>
      </c>
      <c r="E28" s="22">
        <f>'Assumptions (R)'!$C$3*'Assumptions (R)'!$C$5</f>
        <v>393.7935</v>
      </c>
      <c r="F28" s="22">
        <v>0</v>
      </c>
      <c r="G28" s="22">
        <v>0</v>
      </c>
      <c r="H28" s="22">
        <v>0</v>
      </c>
      <c r="I28" s="22">
        <v>0</v>
      </c>
      <c r="J28" s="22">
        <v>0</v>
      </c>
      <c r="K28" s="22">
        <v>0</v>
      </c>
      <c r="L28" s="22">
        <v>0</v>
      </c>
      <c r="M28" s="22">
        <v>0</v>
      </c>
      <c r="N28" s="22">
        <v>0</v>
      </c>
      <c r="O28" s="73">
        <f>SUM(C28:N28)</f>
        <v>1181.3805</v>
      </c>
      <c r="Q28" s="38"/>
      <c r="T28" s="2"/>
    </row>
    <row r="29" spans="2:20" ht="12.75">
      <c r="B29" s="30" t="s">
        <v>16</v>
      </c>
      <c r="C29" s="5">
        <f>N22+C28</f>
        <v>11026.217999999995</v>
      </c>
      <c r="D29" s="5">
        <f aca="true" t="shared" si="2" ref="D29:N29">C29+D28</f>
        <v>11420.011499999995</v>
      </c>
      <c r="E29" s="5">
        <f t="shared" si="2"/>
        <v>11813.804999999995</v>
      </c>
      <c r="F29" s="5">
        <f t="shared" si="2"/>
        <v>11813.804999999995</v>
      </c>
      <c r="G29" s="5">
        <f t="shared" si="2"/>
        <v>11813.804999999995</v>
      </c>
      <c r="H29" s="5">
        <f t="shared" si="2"/>
        <v>11813.804999999995</v>
      </c>
      <c r="I29" s="5">
        <f t="shared" si="2"/>
        <v>11813.804999999995</v>
      </c>
      <c r="J29" s="5">
        <f t="shared" si="2"/>
        <v>11813.804999999995</v>
      </c>
      <c r="K29" s="5">
        <f t="shared" si="2"/>
        <v>11813.804999999995</v>
      </c>
      <c r="L29" s="5">
        <f t="shared" si="2"/>
        <v>11813.804999999995</v>
      </c>
      <c r="M29" s="5">
        <f t="shared" si="2"/>
        <v>11813.804999999995</v>
      </c>
      <c r="N29" s="5">
        <f t="shared" si="2"/>
        <v>11813.804999999995</v>
      </c>
      <c r="O29" s="73">
        <f>N29</f>
        <v>11813.804999999995</v>
      </c>
      <c r="R29" s="2"/>
      <c r="T29" s="2"/>
    </row>
    <row r="30" spans="2:20" ht="12.75">
      <c r="B30" s="31" t="s">
        <v>24</v>
      </c>
      <c r="C30" s="24">
        <f>C29*'Assumptions (R)'!$C$6</f>
        <v>28668.166799999988</v>
      </c>
      <c r="D30" s="24">
        <f>D29*'Assumptions (R)'!$C$6</f>
        <v>29692.029899999987</v>
      </c>
      <c r="E30" s="24">
        <f>E29*'Assumptions (R)'!$C$6</f>
        <v>30715.89299999999</v>
      </c>
      <c r="F30" s="24">
        <f>F29*'Assumptions (R)'!$C$6</f>
        <v>30715.89299999999</v>
      </c>
      <c r="G30" s="24">
        <f>G29*'Assumptions (R)'!$C$6</f>
        <v>30715.89299999999</v>
      </c>
      <c r="H30" s="24">
        <f>H29*'Assumptions (R)'!$C$6</f>
        <v>30715.89299999999</v>
      </c>
      <c r="I30" s="24">
        <f>I29*'Assumptions (R)'!$C$6</f>
        <v>30715.89299999999</v>
      </c>
      <c r="J30" s="24">
        <f>J29*'Assumptions (R)'!$C$6</f>
        <v>30715.89299999999</v>
      </c>
      <c r="K30" s="24">
        <f>K29*'Assumptions (R)'!$C$6</f>
        <v>30715.89299999999</v>
      </c>
      <c r="L30" s="24">
        <f>L29*'Assumptions (R)'!$C$6</f>
        <v>30715.89299999999</v>
      </c>
      <c r="M30" s="24">
        <f>M29*'Assumptions (R)'!$C$6</f>
        <v>30715.89299999999</v>
      </c>
      <c r="N30" s="24">
        <f>N29*'Assumptions (R)'!$C$6</f>
        <v>30715.89299999999</v>
      </c>
      <c r="O30" s="72">
        <f>SUM(C30:N30)</f>
        <v>365519.1266999998</v>
      </c>
      <c r="Q30" s="35"/>
      <c r="R30" s="36"/>
      <c r="T30" s="2"/>
    </row>
    <row r="31" spans="2:20" ht="12.75">
      <c r="B31" s="31" t="s">
        <v>23</v>
      </c>
      <c r="C31" s="5">
        <f>C30*'Assumptions (R)'!$C$8</f>
        <v>88682.04332791576</v>
      </c>
      <c r="D31" s="5">
        <f>D30*'Assumptions (R)'!$C$8</f>
        <v>91849.2591610556</v>
      </c>
      <c r="E31" s="5">
        <f>E30*'Assumptions (R)'!$C$8</f>
        <v>95016.47499419545</v>
      </c>
      <c r="F31" s="5">
        <f>F30*'Assumptions (R)'!$C$8</f>
        <v>95016.47499419545</v>
      </c>
      <c r="G31" s="5">
        <f>G30*'Assumptions (R)'!$C$8</f>
        <v>95016.47499419545</v>
      </c>
      <c r="H31" s="5">
        <f>H30*'Assumptions (R)'!$C$8</f>
        <v>95016.47499419545</v>
      </c>
      <c r="I31" s="5">
        <f>I30*'Assumptions (R)'!$C$8</f>
        <v>95016.47499419545</v>
      </c>
      <c r="J31" s="5">
        <f>J30*'Assumptions (R)'!$C$8</f>
        <v>95016.47499419545</v>
      </c>
      <c r="K31" s="5">
        <f>K30*'Assumptions (R)'!$C$8</f>
        <v>95016.47499419545</v>
      </c>
      <c r="L31" s="5">
        <f>L30*'Assumptions (R)'!$C$8</f>
        <v>95016.47499419545</v>
      </c>
      <c r="M31" s="5">
        <f>M30*'Assumptions (R)'!$C$8</f>
        <v>95016.47499419545</v>
      </c>
      <c r="N31" s="5">
        <f>N30*'Assumptions (R)'!$C$8</f>
        <v>95016.47499419545</v>
      </c>
      <c r="O31" s="72">
        <f>SUM(C31:N31)</f>
        <v>1130696.0524309254</v>
      </c>
      <c r="Q31" s="35"/>
      <c r="R31" s="36"/>
      <c r="T31" s="2"/>
    </row>
    <row r="32" spans="2:20" ht="12.75">
      <c r="B32" s="31"/>
      <c r="C32" s="46"/>
      <c r="D32" s="46"/>
      <c r="E32" s="46"/>
      <c r="F32" s="46"/>
      <c r="G32" s="46"/>
      <c r="H32" s="46"/>
      <c r="I32" s="46"/>
      <c r="J32" s="46"/>
      <c r="K32" s="46"/>
      <c r="L32" s="46"/>
      <c r="M32" s="46"/>
      <c r="N32" s="46"/>
      <c r="O32" s="47"/>
      <c r="Q32" s="35"/>
      <c r="R32" s="36"/>
      <c r="T32" s="2"/>
    </row>
    <row r="33" spans="2:15" ht="12.75">
      <c r="B33" s="30"/>
      <c r="O33" s="12"/>
    </row>
    <row r="34" spans="2:15" ht="12.75">
      <c r="B34" s="32">
        <v>2025</v>
      </c>
      <c r="O34" s="12"/>
    </row>
    <row r="35" spans="2:15" ht="12.75">
      <c r="B35" s="27" t="s">
        <v>15</v>
      </c>
      <c r="C35" s="22">
        <v>0</v>
      </c>
      <c r="D35" s="22">
        <v>0</v>
      </c>
      <c r="E35" s="22">
        <v>0</v>
      </c>
      <c r="F35" s="22">
        <v>0</v>
      </c>
      <c r="G35" s="22">
        <v>0</v>
      </c>
      <c r="H35" s="22">
        <v>0</v>
      </c>
      <c r="I35" s="22">
        <v>0</v>
      </c>
      <c r="J35" s="22">
        <v>0</v>
      </c>
      <c r="K35" s="22">
        <v>0</v>
      </c>
      <c r="L35" s="22">
        <v>0</v>
      </c>
      <c r="M35" s="22">
        <v>0</v>
      </c>
      <c r="N35" s="22">
        <v>0</v>
      </c>
      <c r="O35" s="73">
        <f>SUM(C35:N35)</f>
        <v>0</v>
      </c>
    </row>
    <row r="36" spans="2:15" ht="12.75">
      <c r="B36" s="27" t="s">
        <v>16</v>
      </c>
      <c r="C36" s="5">
        <f>N29+C35</f>
        <v>11813.804999999995</v>
      </c>
      <c r="D36" s="5">
        <f aca="true" t="shared" si="3" ref="D36:N36">C36+D35</f>
        <v>11813.804999999995</v>
      </c>
      <c r="E36" s="5">
        <f t="shared" si="3"/>
        <v>11813.804999999995</v>
      </c>
      <c r="F36" s="5">
        <f t="shared" si="3"/>
        <v>11813.804999999995</v>
      </c>
      <c r="G36" s="5">
        <f t="shared" si="3"/>
        <v>11813.804999999995</v>
      </c>
      <c r="H36" s="5">
        <f t="shared" si="3"/>
        <v>11813.804999999995</v>
      </c>
      <c r="I36" s="5">
        <f t="shared" si="3"/>
        <v>11813.804999999995</v>
      </c>
      <c r="J36" s="5">
        <f t="shared" si="3"/>
        <v>11813.804999999995</v>
      </c>
      <c r="K36" s="5">
        <f t="shared" si="3"/>
        <v>11813.804999999995</v>
      </c>
      <c r="L36" s="5">
        <f t="shared" si="3"/>
        <v>11813.804999999995</v>
      </c>
      <c r="M36" s="5">
        <f t="shared" si="3"/>
        <v>11813.804999999995</v>
      </c>
      <c r="N36" s="5">
        <f t="shared" si="3"/>
        <v>11813.804999999995</v>
      </c>
      <c r="O36" s="73">
        <f>N36</f>
        <v>11813.804999999995</v>
      </c>
    </row>
    <row r="37" spans="2:15" ht="12.75">
      <c r="B37" s="33" t="s">
        <v>24</v>
      </c>
      <c r="C37" s="24">
        <f>C36*'Assumptions (R)'!$C$6</f>
        <v>30715.89299999999</v>
      </c>
      <c r="D37" s="24">
        <f>D36*'Assumptions (R)'!$C$6</f>
        <v>30715.89299999999</v>
      </c>
      <c r="E37" s="24">
        <f>E36*'Assumptions (R)'!$C$6</f>
        <v>30715.89299999999</v>
      </c>
      <c r="F37" s="24">
        <f>F36*'Assumptions (R)'!$C$6</f>
        <v>30715.89299999999</v>
      </c>
      <c r="G37" s="24">
        <f>G36*'Assumptions (R)'!$C$6</f>
        <v>30715.89299999999</v>
      </c>
      <c r="H37" s="24">
        <f>H36*'Assumptions (R)'!$C$6</f>
        <v>30715.89299999999</v>
      </c>
      <c r="I37" s="24">
        <f>I36*'Assumptions (R)'!$C$6</f>
        <v>30715.89299999999</v>
      </c>
      <c r="J37" s="24">
        <f>J36*'Assumptions (R)'!$C$6</f>
        <v>30715.89299999999</v>
      </c>
      <c r="K37" s="24">
        <f>K36*'Assumptions (R)'!$C$6</f>
        <v>30715.89299999999</v>
      </c>
      <c r="L37" s="24">
        <f>L36*'Assumptions (R)'!$C$6</f>
        <v>30715.89299999999</v>
      </c>
      <c r="M37" s="24">
        <f>M36*'Assumptions (R)'!$C$6</f>
        <v>30715.89299999999</v>
      </c>
      <c r="N37" s="24">
        <f>N36*'Assumptions (R)'!$C$6</f>
        <v>30715.89299999999</v>
      </c>
      <c r="O37" s="72">
        <f>SUM(C37:N37)</f>
        <v>368590.71599999984</v>
      </c>
    </row>
    <row r="38" spans="2:15" ht="12.75">
      <c r="B38" s="33" t="s">
        <v>23</v>
      </c>
      <c r="C38" s="5">
        <f>C37*'Assumptions (R)'!$C$8</f>
        <v>95016.47499419545</v>
      </c>
      <c r="D38" s="5">
        <f>D37*'Assumptions (R)'!$C$8</f>
        <v>95016.47499419545</v>
      </c>
      <c r="E38" s="5">
        <f>E37*'Assumptions (R)'!$C$8</f>
        <v>95016.47499419545</v>
      </c>
      <c r="F38" s="5">
        <f>F37*'Assumptions (R)'!$C$8</f>
        <v>95016.47499419545</v>
      </c>
      <c r="G38" s="5">
        <f>G37*'Assumptions (R)'!$C$8</f>
        <v>95016.47499419545</v>
      </c>
      <c r="H38" s="5">
        <f>H37*'Assumptions (R)'!$C$8</f>
        <v>95016.47499419545</v>
      </c>
      <c r="I38" s="5">
        <f>I37*'Assumptions (R)'!$C$8</f>
        <v>95016.47499419545</v>
      </c>
      <c r="J38" s="5">
        <f>J37*'Assumptions (R)'!$C$8</f>
        <v>95016.47499419545</v>
      </c>
      <c r="K38" s="5">
        <f>K37*'Assumptions (R)'!$C$8</f>
        <v>95016.47499419545</v>
      </c>
      <c r="L38" s="5">
        <f>L37*'Assumptions (R)'!$C$8</f>
        <v>95016.47499419545</v>
      </c>
      <c r="M38" s="5">
        <f>M37*'Assumptions (R)'!$C$8</f>
        <v>95016.47499419545</v>
      </c>
      <c r="N38" s="5">
        <f>N37*'Assumptions (R)'!$C$8</f>
        <v>95016.47499419545</v>
      </c>
      <c r="O38" s="72">
        <f>SUM(C38:N38)</f>
        <v>1140197.6999303452</v>
      </c>
    </row>
    <row r="39" spans="2:15" ht="12.75">
      <c r="B39" s="31"/>
      <c r="C39" s="46"/>
      <c r="D39" s="46"/>
      <c r="E39" s="46"/>
      <c r="F39" s="46"/>
      <c r="G39" s="46"/>
      <c r="H39" s="46"/>
      <c r="I39" s="46"/>
      <c r="J39" s="46"/>
      <c r="K39" s="46"/>
      <c r="L39" s="46"/>
      <c r="M39" s="46"/>
      <c r="N39" s="46"/>
      <c r="O39" s="47"/>
    </row>
    <row r="41" spans="8:15" ht="25.5">
      <c r="H41" s="50"/>
      <c r="N41" s="102" t="s">
        <v>66</v>
      </c>
      <c r="O41" s="49">
        <f>SUM(O10,O17,O24,O31,O38)</f>
        <v>3468101.3372881333</v>
      </c>
    </row>
  </sheetData>
  <sheetProtection/>
  <printOptions/>
  <pageMargins left="0.75" right="0.75" top="1" bottom="1" header="0.5" footer="0.5"/>
  <pageSetup fitToHeight="1" fitToWidth="1" horizontalDpi="600" verticalDpi="600" orientation="landscape" scale="67" r:id="rId1"/>
  <customProperties>
    <customPr name="_pios_id" r:id="rId2"/>
  </customPropertie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U21"/>
  <sheetViews>
    <sheetView zoomScaleSheetLayoutView="100" zoomScalePageLayoutView="0" workbookViewId="0" topLeftCell="A1">
      <selection activeCell="A2" sqref="A2"/>
    </sheetView>
  </sheetViews>
  <sheetFormatPr defaultColWidth="9.140625" defaultRowHeight="12.75"/>
  <cols>
    <col min="1" max="1" width="1.8515625" style="10" customWidth="1"/>
    <col min="2" max="2" width="25.57421875" style="0" bestFit="1" customWidth="1"/>
    <col min="3" max="3" width="12.140625" style="0" bestFit="1" customWidth="1"/>
    <col min="4" max="4" width="15.00390625" style="0" customWidth="1"/>
    <col min="5" max="7" width="14.421875" style="0" customWidth="1"/>
    <col min="8" max="8" width="14.7109375" style="0" customWidth="1"/>
    <col min="9" max="9" width="12.8515625" style="0" customWidth="1"/>
    <col min="10" max="10" width="12.00390625" style="0" bestFit="1" customWidth="1"/>
  </cols>
  <sheetData>
    <row r="1" spans="1:2" s="8" customFormat="1" ht="7.5" customHeight="1">
      <c r="A1" s="16"/>
      <c r="B1" s="44"/>
    </row>
    <row r="2" spans="1:8" s="8" customFormat="1" ht="12.75">
      <c r="A2" s="16"/>
      <c r="B2" s="117" t="s">
        <v>19</v>
      </c>
      <c r="C2" s="117"/>
      <c r="D2" s="117"/>
      <c r="E2" s="117"/>
      <c r="F2" s="117"/>
      <c r="G2" s="117"/>
      <c r="H2" s="117"/>
    </row>
    <row r="4" spans="3:11" ht="12.75">
      <c r="C4" s="34">
        <v>2021</v>
      </c>
      <c r="D4" s="34">
        <v>2022</v>
      </c>
      <c r="E4" s="34">
        <v>2023</v>
      </c>
      <c r="F4" s="34">
        <v>2024</v>
      </c>
      <c r="G4" s="34">
        <v>2025</v>
      </c>
      <c r="H4" s="34" t="s">
        <v>18</v>
      </c>
      <c r="K4" s="2"/>
    </row>
    <row r="5" spans="2:7" ht="12.75">
      <c r="B5" s="11" t="s">
        <v>27</v>
      </c>
      <c r="C5" s="11"/>
      <c r="D5" s="11"/>
      <c r="E5" s="11"/>
      <c r="F5" s="11"/>
      <c r="G5" s="11"/>
    </row>
    <row r="6" spans="2:10" ht="12.75">
      <c r="B6" s="15" t="s">
        <v>17</v>
      </c>
      <c r="C6" s="118"/>
      <c r="D6" s="118"/>
      <c r="E6" s="118"/>
      <c r="F6" s="118"/>
      <c r="G6" s="118"/>
      <c r="H6" s="119"/>
      <c r="I6" s="8"/>
      <c r="J6" s="8"/>
    </row>
    <row r="7" spans="2:10" ht="12.75">
      <c r="B7" s="15" t="s">
        <v>13</v>
      </c>
      <c r="C7" s="120"/>
      <c r="D7" s="120"/>
      <c r="E7" s="121" t="s">
        <v>71</v>
      </c>
      <c r="F7" s="120"/>
      <c r="G7" s="120"/>
      <c r="H7" s="119"/>
      <c r="I7" s="44"/>
      <c r="J7" s="12"/>
    </row>
    <row r="8" spans="2:10" ht="12.75">
      <c r="B8" s="15" t="s">
        <v>21</v>
      </c>
      <c r="C8" s="118"/>
      <c r="D8" s="118"/>
      <c r="E8" s="118"/>
      <c r="F8" s="118"/>
      <c r="G8" s="118"/>
      <c r="H8" s="119"/>
      <c r="I8" s="8"/>
      <c r="J8" s="8"/>
    </row>
    <row r="9" spans="2:10" ht="12.75">
      <c r="B9" s="14"/>
      <c r="C9" s="3">
        <v>175563.98512328768</v>
      </c>
      <c r="D9" s="3">
        <v>609854.8798424656</v>
      </c>
      <c r="E9" s="3">
        <v>1287800.2765513693</v>
      </c>
      <c r="F9" s="3">
        <v>1756044.597710615</v>
      </c>
      <c r="G9" s="3">
        <v>1776386.3198097593</v>
      </c>
      <c r="H9" s="3">
        <v>5605650.059037496</v>
      </c>
      <c r="I9" s="63"/>
      <c r="J9" s="16"/>
    </row>
    <row r="10" spans="2:21" ht="12.75">
      <c r="B10" s="16"/>
      <c r="C10" s="67"/>
      <c r="D10" s="67"/>
      <c r="E10" s="67"/>
      <c r="F10" s="6"/>
      <c r="G10" s="6"/>
      <c r="H10" s="6"/>
      <c r="I10" s="6"/>
      <c r="Q10" s="16"/>
      <c r="R10" s="16"/>
      <c r="S10" s="16"/>
      <c r="T10" s="16"/>
      <c r="U10" s="10"/>
    </row>
    <row r="11" spans="2:20" ht="12.75">
      <c r="B11" s="64"/>
      <c r="C11" s="65"/>
      <c r="D11" s="67"/>
      <c r="E11" s="67"/>
      <c r="F11" s="6"/>
      <c r="G11" s="6"/>
      <c r="H11" s="6"/>
      <c r="I11" s="19"/>
      <c r="Q11" s="8"/>
      <c r="R11" s="8"/>
      <c r="S11" s="8"/>
      <c r="T11" s="8"/>
    </row>
    <row r="12" spans="2:18" ht="12.75">
      <c r="B12" s="68"/>
      <c r="C12" s="65"/>
      <c r="D12" s="67"/>
      <c r="E12" s="67"/>
      <c r="F12" s="17"/>
      <c r="G12" s="6"/>
      <c r="H12" s="6"/>
      <c r="I12" s="6"/>
      <c r="Q12" s="6"/>
      <c r="R12" s="6"/>
    </row>
    <row r="13" spans="2:9" ht="12.75">
      <c r="B13" s="14"/>
      <c r="C13" s="65"/>
      <c r="D13" s="66"/>
      <c r="E13" s="67"/>
      <c r="F13" s="17"/>
      <c r="G13" s="6"/>
      <c r="H13" s="6"/>
      <c r="I13" s="6"/>
    </row>
    <row r="14" spans="2:9" ht="12.75">
      <c r="B14" s="14"/>
      <c r="C14" s="65"/>
      <c r="D14" s="66"/>
      <c r="E14" s="67"/>
      <c r="F14" s="17"/>
      <c r="G14" s="6"/>
      <c r="H14" s="19"/>
      <c r="I14" s="6"/>
    </row>
    <row r="15" spans="2:9" ht="12.75">
      <c r="B15" s="14"/>
      <c r="C15" s="65"/>
      <c r="D15" s="66"/>
      <c r="E15" s="67"/>
      <c r="F15" s="6"/>
      <c r="G15" s="6"/>
      <c r="H15" s="6"/>
      <c r="I15" s="6"/>
    </row>
    <row r="16" spans="2:9" ht="12.75">
      <c r="B16" s="25"/>
      <c r="C16" s="15"/>
      <c r="D16" s="45"/>
      <c r="E16" s="6"/>
      <c r="F16" s="6"/>
      <c r="G16" s="6"/>
      <c r="H16" s="6"/>
      <c r="I16" s="6"/>
    </row>
    <row r="17" spans="2:9" ht="12.75">
      <c r="B17" s="17"/>
      <c r="C17" s="18"/>
      <c r="D17" s="17"/>
      <c r="E17" s="6"/>
      <c r="F17" s="6"/>
      <c r="G17" s="6"/>
      <c r="H17" s="6"/>
      <c r="I17" s="6"/>
    </row>
    <row r="18" spans="2:9" ht="12.75">
      <c r="B18" s="6"/>
      <c r="C18" s="6"/>
      <c r="D18" s="6"/>
      <c r="E18" s="6"/>
      <c r="F18" s="6"/>
      <c r="G18" s="6"/>
      <c r="H18" s="6"/>
      <c r="I18" s="6"/>
    </row>
    <row r="19" spans="2:9" ht="12.75">
      <c r="B19" s="19"/>
      <c r="C19" s="6"/>
      <c r="D19" s="6"/>
      <c r="E19" s="6"/>
      <c r="F19" s="6"/>
      <c r="G19" s="6"/>
      <c r="H19" s="6"/>
      <c r="I19" s="6"/>
    </row>
    <row r="20" spans="2:3" ht="12.75">
      <c r="B20" s="20"/>
      <c r="C20" s="16"/>
    </row>
    <row r="21" spans="2:3" ht="12.75">
      <c r="B21" s="20"/>
      <c r="C21" s="16"/>
    </row>
  </sheetData>
  <sheetProtection/>
  <mergeCells count="1">
    <mergeCell ref="B2:H2"/>
  </mergeCells>
  <printOptions/>
  <pageMargins left="0.75" right="0.75" top="1" bottom="1" header="0.5" footer="0.5"/>
  <pageSetup fitToHeight="1" fitToWidth="1" horizontalDpi="600" verticalDpi="600" orientation="landscape" r:id="rId2"/>
  <headerFooter alignWithMargins="0">
    <oddHeader>&amp;L&amp;14Carbon Offset Program</oddHeader>
  </headerFooter>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AJ37"/>
  <sheetViews>
    <sheetView zoomScalePageLayoutView="0" workbookViewId="0" topLeftCell="A1">
      <selection activeCell="C11" sqref="C11"/>
    </sheetView>
  </sheetViews>
  <sheetFormatPr defaultColWidth="9.140625" defaultRowHeight="12.75"/>
  <cols>
    <col min="1" max="1" width="2.421875" style="0" customWidth="1"/>
    <col min="2" max="2" width="62.00390625" style="0" bestFit="1" customWidth="1"/>
    <col min="3" max="3" width="12.140625" style="0" customWidth="1"/>
    <col min="4" max="4" width="23.421875" style="0" bestFit="1" customWidth="1"/>
    <col min="5" max="5" width="11.00390625" style="0" customWidth="1"/>
    <col min="6" max="6" width="11.7109375" style="0" bestFit="1" customWidth="1"/>
    <col min="12" max="12" width="27.8515625" style="0" hidden="1" customWidth="1"/>
  </cols>
  <sheetData>
    <row r="1" spans="2:36" ht="13.5" customHeight="1">
      <c r="B1" s="116"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6:36" ht="13.5" customHeight="1">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2:36" ht="12.75">
      <c r="B3" s="2" t="s">
        <v>22</v>
      </c>
      <c r="E3" s="91" t="s">
        <v>43</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2:36" ht="12.75">
      <c r="B4" s="21" t="s">
        <v>40</v>
      </c>
      <c r="C4" s="60">
        <f>C5/30</f>
        <v>0.0005</v>
      </c>
      <c r="D4" s="61" t="s">
        <v>36</v>
      </c>
      <c r="E4" s="79" t="s">
        <v>50</v>
      </c>
      <c r="F4" s="8"/>
      <c r="G4" s="8"/>
      <c r="H4" s="8"/>
      <c r="I4" s="8"/>
      <c r="J4" s="8"/>
      <c r="K4" s="8"/>
      <c r="L4" s="44" t="s">
        <v>25</v>
      </c>
      <c r="M4" s="8"/>
      <c r="N4" s="8"/>
      <c r="O4" s="8"/>
      <c r="P4" s="8"/>
      <c r="Q4" s="8"/>
      <c r="R4" s="8"/>
      <c r="S4" s="8"/>
      <c r="T4" s="8"/>
      <c r="U4" s="8"/>
      <c r="V4" s="8"/>
      <c r="W4" s="8"/>
      <c r="X4" s="8"/>
      <c r="Y4" s="8"/>
      <c r="Z4" s="8"/>
      <c r="AA4" s="8"/>
      <c r="AB4" s="8"/>
      <c r="AC4" s="8"/>
      <c r="AD4" s="8"/>
      <c r="AE4" s="8"/>
      <c r="AF4" s="8"/>
      <c r="AG4" s="8"/>
      <c r="AH4" s="8"/>
      <c r="AI4" s="8"/>
      <c r="AJ4" s="8"/>
    </row>
    <row r="5" spans="2:36" ht="12.75">
      <c r="B5" s="21" t="s">
        <v>42</v>
      </c>
      <c r="C5" s="97">
        <v>0.015</v>
      </c>
      <c r="D5" s="98" t="s">
        <v>35</v>
      </c>
      <c r="E5" s="99" t="s">
        <v>61</v>
      </c>
      <c r="F5" s="103"/>
      <c r="G5" s="103"/>
      <c r="H5" s="103"/>
      <c r="I5" s="103"/>
      <c r="J5" s="103"/>
      <c r="K5" s="103"/>
      <c r="L5" s="103" t="s">
        <v>26</v>
      </c>
      <c r="M5" s="103"/>
      <c r="N5" s="103"/>
      <c r="O5" s="103"/>
      <c r="P5" s="103"/>
      <c r="Q5" s="103"/>
      <c r="R5" s="103"/>
      <c r="S5" s="103"/>
      <c r="T5" s="103"/>
      <c r="U5" s="103"/>
      <c r="V5" s="103"/>
      <c r="W5" s="103"/>
      <c r="X5" s="103"/>
      <c r="Y5" s="103"/>
      <c r="Z5" s="103"/>
      <c r="AA5" s="103"/>
      <c r="AB5" s="103"/>
      <c r="AC5" s="103"/>
      <c r="AD5" s="103"/>
      <c r="AE5" s="103"/>
      <c r="AF5" s="8"/>
      <c r="AG5" s="8"/>
      <c r="AH5" s="8"/>
      <c r="AI5" s="8"/>
      <c r="AJ5" s="8"/>
    </row>
    <row r="6" spans="2:36" ht="12.75">
      <c r="B6" t="s">
        <v>20</v>
      </c>
      <c r="C6" s="39">
        <v>787587</v>
      </c>
      <c r="D6" s="57" t="s">
        <v>34</v>
      </c>
      <c r="E6" s="107"/>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2:36" ht="12.75">
      <c r="B7" s="21" t="s">
        <v>33</v>
      </c>
      <c r="C7" s="100">
        <v>2.6</v>
      </c>
      <c r="D7" s="100" t="s">
        <v>32</v>
      </c>
      <c r="E7" s="101" t="s">
        <v>62</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2:36" ht="12.75">
      <c r="B8" s="21" t="s">
        <v>28</v>
      </c>
      <c r="C8" s="41">
        <v>5</v>
      </c>
      <c r="D8" s="55" t="s">
        <v>29</v>
      </c>
      <c r="E8" s="92" t="s">
        <v>52</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row>
    <row r="9" spans="2:36" ht="12.75">
      <c r="B9" s="21" t="s">
        <v>30</v>
      </c>
      <c r="C9" s="40">
        <v>2.186322708462235</v>
      </c>
      <c r="D9" s="56" t="s">
        <v>31</v>
      </c>
      <c r="E9" s="10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row>
    <row r="10" spans="2:36" s="48" customFormat="1" ht="12.75">
      <c r="B10" s="21" t="s">
        <v>58</v>
      </c>
      <c r="C10" s="115">
        <v>1500000</v>
      </c>
      <c r="D10" s="56" t="s">
        <v>59</v>
      </c>
      <c r="E10" s="89" t="s">
        <v>60</v>
      </c>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row>
    <row r="11" spans="2:36" ht="12.75">
      <c r="B11" s="21" t="s">
        <v>37</v>
      </c>
      <c r="C11" s="123" t="s">
        <v>71</v>
      </c>
      <c r="D11" s="55" t="s">
        <v>38</v>
      </c>
      <c r="E11" s="109"/>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2:36" ht="12.75">
      <c r="B12" s="21" t="s">
        <v>41</v>
      </c>
      <c r="C12" s="122"/>
      <c r="D12" s="62" t="s">
        <v>39</v>
      </c>
      <c r="E12" s="93" t="s">
        <v>57</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5:36" ht="12.7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5:36" ht="12.7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2:36" ht="12.75">
      <c r="B15" s="43"/>
      <c r="C15" s="51"/>
      <c r="D15" s="54"/>
      <c r="E15" s="111"/>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2:36" ht="12.75">
      <c r="B16" s="48"/>
      <c r="C16" s="77"/>
      <c r="D16" s="76"/>
      <c r="E16" s="112"/>
      <c r="F16" s="104"/>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row>
    <row r="17" spans="2:36" ht="12.75">
      <c r="B17" s="48"/>
      <c r="C17" s="53"/>
      <c r="D17" s="76"/>
      <c r="E17" s="90" t="s">
        <v>43</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row>
    <row r="18" spans="2:36" ht="12.75">
      <c r="B18" s="81" t="s">
        <v>44</v>
      </c>
      <c r="C18" s="82">
        <v>5</v>
      </c>
      <c r="D18" s="83"/>
      <c r="E18" s="83"/>
      <c r="F18" s="105"/>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2:36" ht="12.75">
      <c r="B19" s="84" t="s">
        <v>45</v>
      </c>
      <c r="C19" s="85">
        <v>1.775174005018203</v>
      </c>
      <c r="D19" s="86">
        <f>C19/C18</f>
        <v>0.3550348010036406</v>
      </c>
      <c r="E19" s="94" t="s">
        <v>63</v>
      </c>
      <c r="F19" s="106"/>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row>
    <row r="20" spans="2:36" ht="12.75">
      <c r="B20" s="84" t="s">
        <v>46</v>
      </c>
      <c r="C20" s="87">
        <v>3.224825994981797</v>
      </c>
      <c r="D20" s="86">
        <f>C20/C18</f>
        <v>0.6449651989963594</v>
      </c>
      <c r="E20" s="110"/>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row>
    <row r="21" spans="2:36" ht="12.75">
      <c r="B21" s="80"/>
      <c r="C21" s="88"/>
      <c r="D21" s="80"/>
      <c r="E21" s="80"/>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row>
    <row r="22" spans="2:36" ht="12.75">
      <c r="B22" s="84" t="s">
        <v>47</v>
      </c>
      <c r="C22" s="114">
        <v>1121130.0944999994</v>
      </c>
      <c r="D22" s="80"/>
      <c r="E22" s="8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2:36" ht="12.75">
      <c r="B23" s="84" t="s">
        <v>55</v>
      </c>
      <c r="C23" s="96">
        <v>0</v>
      </c>
      <c r="D23" s="80"/>
      <c r="E23" s="75" t="s">
        <v>67</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2:36" ht="12.75">
      <c r="B24" s="84" t="s">
        <v>48</v>
      </c>
      <c r="C24" s="96">
        <v>1990201.0000000005</v>
      </c>
      <c r="D24" s="80"/>
      <c r="E24" s="75" t="s">
        <v>70</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6:36" ht="12.75">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6:36" ht="12.75">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6:36" ht="12.75">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6:36" ht="12.75">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6:36" ht="12.75">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6:36" ht="12.75">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6:36" ht="12.75">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6:36" ht="12.75">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row>
    <row r="33" spans="6:36" ht="12.75">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row>
    <row r="37" ht="12.75">
      <c r="B37" s="95"/>
    </row>
  </sheetData>
  <sheetProtection/>
  <printOptions/>
  <pageMargins left="0.75" right="0.75" top="1" bottom="1" header="0.5" footer="0.5"/>
  <pageSetup fitToHeight="1" fitToWidth="1" horizontalDpi="600" verticalDpi="600" orientation="landscape" scale="70" r:id="rId2"/>
  <drawing r:id="rId1"/>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B1:AJ42"/>
  <sheetViews>
    <sheetView zoomScalePageLayoutView="0" workbookViewId="0" topLeftCell="A1">
      <selection activeCell="B1" sqref="B1"/>
    </sheetView>
  </sheetViews>
  <sheetFormatPr defaultColWidth="9.140625" defaultRowHeight="12.75"/>
  <cols>
    <col min="1" max="1" width="1.421875" style="0" customWidth="1"/>
    <col min="2" max="2" width="38.7109375" style="0" customWidth="1"/>
    <col min="3" max="3" width="14.140625" style="0" bestFit="1" customWidth="1"/>
    <col min="4" max="9" width="12.8515625" style="0" bestFit="1" customWidth="1"/>
    <col min="10" max="14" width="14.7109375" style="0" bestFit="1" customWidth="1"/>
    <col min="15" max="15" width="14.00390625" style="2" bestFit="1" customWidth="1"/>
    <col min="16" max="16" width="10.28125" style="0" bestFit="1" customWidth="1"/>
    <col min="18" max="18" width="9.8515625" style="0" bestFit="1" customWidth="1"/>
    <col min="19" max="20" width="9.28125" style="0" bestFit="1" customWidth="1"/>
  </cols>
  <sheetData>
    <row r="1" spans="2:36" ht="13.5" customHeight="1">
      <c r="B1" s="116"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ht="8.25" customHeight="1"/>
    <row r="3" ht="15.75">
      <c r="B3" s="7" t="s">
        <v>14</v>
      </c>
    </row>
    <row r="4" ht="15.75">
      <c r="B4" s="7"/>
    </row>
    <row r="5" ht="12.75">
      <c r="O5" s="13"/>
    </row>
    <row r="6" spans="2:15" ht="12.75">
      <c r="B6" s="26"/>
      <c r="C6" s="9" t="s">
        <v>0</v>
      </c>
      <c r="D6" s="9" t="s">
        <v>1</v>
      </c>
      <c r="E6" s="9" t="s">
        <v>2</v>
      </c>
      <c r="F6" s="9" t="s">
        <v>3</v>
      </c>
      <c r="G6" s="9" t="s">
        <v>4</v>
      </c>
      <c r="H6" s="9" t="s">
        <v>5</v>
      </c>
      <c r="I6" s="9" t="s">
        <v>6</v>
      </c>
      <c r="J6" s="9" t="s">
        <v>7</v>
      </c>
      <c r="K6" s="9" t="s">
        <v>8</v>
      </c>
      <c r="L6" s="9" t="s">
        <v>9</v>
      </c>
      <c r="M6" s="9" t="s">
        <v>10</v>
      </c>
      <c r="N6" s="9" t="s">
        <v>11</v>
      </c>
      <c r="O6" s="69" t="s">
        <v>12</v>
      </c>
    </row>
    <row r="7" spans="2:15" ht="12.75">
      <c r="B7" s="28">
        <v>2021</v>
      </c>
      <c r="O7" s="12"/>
    </row>
    <row r="8" spans="2:15" s="8" customFormat="1" ht="12.75">
      <c r="B8" s="29" t="s">
        <v>15</v>
      </c>
      <c r="C8" s="22"/>
      <c r="D8" s="22"/>
      <c r="E8" s="22"/>
      <c r="F8" s="22"/>
      <c r="G8" s="22"/>
      <c r="H8" s="22"/>
      <c r="I8" s="22"/>
      <c r="J8" s="22"/>
      <c r="K8" s="22"/>
      <c r="L8" s="22">
        <f>'IT scenario_Assumptions (R)'!$C$4*'IT scenario_Assumptions (R)'!$C$6</f>
        <v>393.7935</v>
      </c>
      <c r="M8" s="22">
        <f>'IT scenario_Assumptions (R)'!$C$4*'IT scenario_Assumptions (R)'!$C$6</f>
        <v>393.7935</v>
      </c>
      <c r="N8" s="22">
        <f>'IT scenario_Assumptions (R)'!$C$4*'IT scenario_Assumptions (R)'!$C$6</f>
        <v>393.7935</v>
      </c>
      <c r="O8" s="70">
        <f>SUM(C8:N8)</f>
        <v>1181.3805</v>
      </c>
    </row>
    <row r="9" spans="2:15" ht="12.75">
      <c r="B9" s="30" t="s">
        <v>16</v>
      </c>
      <c r="C9" s="1"/>
      <c r="D9" s="1"/>
      <c r="E9" s="1"/>
      <c r="F9" s="1"/>
      <c r="G9" s="1"/>
      <c r="H9" s="1"/>
      <c r="I9" s="1"/>
      <c r="J9" s="1"/>
      <c r="K9" s="1"/>
      <c r="L9" s="1">
        <f>L8+K9</f>
        <v>393.7935</v>
      </c>
      <c r="M9" s="1">
        <f>M8+L9</f>
        <v>787.587</v>
      </c>
      <c r="N9" s="1">
        <f>N8+M9</f>
        <v>1181.3805</v>
      </c>
      <c r="O9" s="71">
        <f>N9</f>
        <v>1181.3805</v>
      </c>
    </row>
    <row r="10" spans="2:15" ht="12.75">
      <c r="B10" s="31" t="s">
        <v>24</v>
      </c>
      <c r="C10" s="4"/>
      <c r="D10" s="4"/>
      <c r="E10" s="4"/>
      <c r="F10" s="4"/>
      <c r="G10" s="4"/>
      <c r="H10" s="4"/>
      <c r="I10" s="23"/>
      <c r="J10" s="23"/>
      <c r="K10" s="23"/>
      <c r="L10" s="23">
        <f>L9*'IT scenario_Assumptions (R)'!$C$7</f>
        <v>1023.8631</v>
      </c>
      <c r="M10" s="23">
        <f>M9*'IT scenario_Assumptions (R)'!$C$7</f>
        <v>2047.7262</v>
      </c>
      <c r="N10" s="23">
        <f>N9*'IT scenario_Assumptions (R)'!$C$7</f>
        <v>3071.5893</v>
      </c>
      <c r="O10" s="72">
        <f>SUM(C10:N10)</f>
        <v>6143.1786</v>
      </c>
    </row>
    <row r="11" spans="2:15" ht="12.75">
      <c r="B11" s="31" t="s">
        <v>23</v>
      </c>
      <c r="C11" s="5"/>
      <c r="D11" s="5"/>
      <c r="E11" s="5"/>
      <c r="F11" s="5"/>
      <c r="G11" s="5"/>
      <c r="H11" s="5"/>
      <c r="I11" s="5"/>
      <c r="J11" s="5"/>
      <c r="K11" s="5"/>
      <c r="L11" s="5">
        <f>L10*'IT scenario_Assumptions (R)'!$C$9</f>
        <v>2238.4951458865403</v>
      </c>
      <c r="M11" s="5">
        <f>M10*'IT scenario_Assumptions (R)'!$C$9</f>
        <v>4476.990291773081</v>
      </c>
      <c r="N11" s="5">
        <f>N10*'IT scenario_Assumptions (R)'!$C$9</f>
        <v>6715.485437659621</v>
      </c>
      <c r="O11" s="72">
        <f>SUM(I11:N11)</f>
        <v>13430.970875319243</v>
      </c>
    </row>
    <row r="12" spans="2:15" ht="12.75">
      <c r="B12" s="31"/>
      <c r="C12" s="5"/>
      <c r="D12" s="5"/>
      <c r="E12" s="5"/>
      <c r="F12" s="5"/>
      <c r="G12" s="5"/>
      <c r="H12" s="5"/>
      <c r="I12" s="5"/>
      <c r="J12" s="5"/>
      <c r="K12" s="5"/>
      <c r="L12" s="5"/>
      <c r="M12" s="5"/>
      <c r="N12" s="5"/>
      <c r="O12" s="72"/>
    </row>
    <row r="13" spans="2:15" ht="12.75">
      <c r="B13" s="30"/>
      <c r="C13" s="5"/>
      <c r="D13" s="5"/>
      <c r="E13" s="5"/>
      <c r="F13" s="5"/>
      <c r="G13" s="5"/>
      <c r="H13" s="5"/>
      <c r="I13" s="5"/>
      <c r="J13" s="5"/>
      <c r="K13" s="5"/>
      <c r="L13" s="5"/>
      <c r="M13" s="5"/>
      <c r="N13" s="5"/>
      <c r="O13" s="72"/>
    </row>
    <row r="14" spans="2:15" ht="12.75">
      <c r="B14" s="32">
        <v>2022</v>
      </c>
      <c r="O14" s="12"/>
    </row>
    <row r="15" spans="2:15" ht="12.75">
      <c r="B15" s="30" t="s">
        <v>15</v>
      </c>
      <c r="C15" s="22">
        <f>'IT scenario_Assumptions (R)'!$C$4*'IT scenario_Assumptions (R)'!$C$6</f>
        <v>393.7935</v>
      </c>
      <c r="D15" s="22">
        <f>'IT scenario_Assumptions (R)'!$C$4*'IT scenario_Assumptions (R)'!$C$6</f>
        <v>393.7935</v>
      </c>
      <c r="E15" s="22">
        <f>'IT scenario_Assumptions (R)'!$C$4*'IT scenario_Assumptions (R)'!$C$6</f>
        <v>393.7935</v>
      </c>
      <c r="F15" s="22">
        <f>'IT scenario_Assumptions (R)'!$C$4*'IT scenario_Assumptions (R)'!$C$6</f>
        <v>393.7935</v>
      </c>
      <c r="G15" s="22">
        <f>'IT scenario_Assumptions (R)'!$C$4*'IT scenario_Assumptions (R)'!$C$6</f>
        <v>393.7935</v>
      </c>
      <c r="H15" s="22">
        <f>'IT scenario_Assumptions (R)'!$C$4*'IT scenario_Assumptions (R)'!$C$6</f>
        <v>393.7935</v>
      </c>
      <c r="I15" s="22">
        <f>'IT scenario_Assumptions (R)'!$C$4*'IT scenario_Assumptions (R)'!$C$6</f>
        <v>393.7935</v>
      </c>
      <c r="J15" s="22">
        <f>'IT scenario_Assumptions (R)'!$C$4*'IT scenario_Assumptions (R)'!$C$6</f>
        <v>393.7935</v>
      </c>
      <c r="K15" s="22">
        <f>'IT scenario_Assumptions (R)'!$C$4*'IT scenario_Assumptions (R)'!$C$6</f>
        <v>393.7935</v>
      </c>
      <c r="L15" s="22">
        <f>'IT scenario_Assumptions (R)'!$C$4*'IT scenario_Assumptions (R)'!$C$6</f>
        <v>393.7935</v>
      </c>
      <c r="M15" s="22">
        <f>'IT scenario_Assumptions (R)'!$C$4*'IT scenario_Assumptions (R)'!$C$6</f>
        <v>393.7935</v>
      </c>
      <c r="N15" s="22">
        <f>'IT scenario_Assumptions (R)'!$C$4*'IT scenario_Assumptions (R)'!$C$6</f>
        <v>393.7935</v>
      </c>
      <c r="O15" s="73">
        <f>SUM(C15:N15)</f>
        <v>4725.521999999999</v>
      </c>
    </row>
    <row r="16" spans="2:15" ht="12.75">
      <c r="B16" s="30" t="s">
        <v>16</v>
      </c>
      <c r="C16" s="5">
        <f>N9+C15</f>
        <v>1575.174</v>
      </c>
      <c r="D16" s="5">
        <f>C16+D15</f>
        <v>1968.9675</v>
      </c>
      <c r="E16" s="5">
        <f aca="true" t="shared" si="0" ref="E16:N16">D16+E15</f>
        <v>2362.761</v>
      </c>
      <c r="F16" s="5">
        <f t="shared" si="0"/>
        <v>2756.5545</v>
      </c>
      <c r="G16" s="5">
        <f t="shared" si="0"/>
        <v>3150.348</v>
      </c>
      <c r="H16" s="5">
        <f t="shared" si="0"/>
        <v>3544.1414999999997</v>
      </c>
      <c r="I16" s="5">
        <f t="shared" si="0"/>
        <v>3937.9349999999995</v>
      </c>
      <c r="J16" s="5">
        <f t="shared" si="0"/>
        <v>4331.728499999999</v>
      </c>
      <c r="K16" s="5">
        <f t="shared" si="0"/>
        <v>4725.521999999999</v>
      </c>
      <c r="L16" s="5">
        <f t="shared" si="0"/>
        <v>5119.315499999999</v>
      </c>
      <c r="M16" s="5">
        <f t="shared" si="0"/>
        <v>5513.108999999999</v>
      </c>
      <c r="N16" s="5">
        <f t="shared" si="0"/>
        <v>5906.902499999998</v>
      </c>
      <c r="O16" s="73">
        <f>N16</f>
        <v>5906.902499999998</v>
      </c>
    </row>
    <row r="17" spans="2:15" ht="12.75">
      <c r="B17" s="31" t="s">
        <v>24</v>
      </c>
      <c r="C17" s="24">
        <f>C16*'IT scenario_Assumptions (R)'!$C$7</f>
        <v>4095.4524</v>
      </c>
      <c r="D17" s="24">
        <f>D16*'IT scenario_Assumptions (R)'!$C$7</f>
        <v>5119.3155</v>
      </c>
      <c r="E17" s="24">
        <f>E16*'IT scenario_Assumptions (R)'!$C$7</f>
        <v>6143.1786</v>
      </c>
      <c r="F17" s="24">
        <f>F16*'IT scenario_Assumptions (R)'!$C$7</f>
        <v>7167.041700000001</v>
      </c>
      <c r="G17" s="24">
        <f>G16*'IT scenario_Assumptions (R)'!$C$7</f>
        <v>8190.9048</v>
      </c>
      <c r="H17" s="24">
        <f>H16*'IT scenario_Assumptions (R)'!$C$7</f>
        <v>9214.767899999999</v>
      </c>
      <c r="I17" s="24">
        <f>I16*'IT scenario_Assumptions (R)'!$C$7</f>
        <v>10238.631</v>
      </c>
      <c r="J17" s="24">
        <f>J16*'IT scenario_Assumptions (R)'!$C$7</f>
        <v>11262.494099999998</v>
      </c>
      <c r="K17" s="24">
        <f>K16*'IT scenario_Assumptions (R)'!$C$7</f>
        <v>12286.357199999999</v>
      </c>
      <c r="L17" s="24">
        <f>L16*'IT scenario_Assumptions (R)'!$C$7</f>
        <v>13310.220299999997</v>
      </c>
      <c r="M17" s="24">
        <f>M16*'IT scenario_Assumptions (R)'!$C$7</f>
        <v>14334.083399999996</v>
      </c>
      <c r="N17" s="24">
        <f>N16*'IT scenario_Assumptions (R)'!$C$7</f>
        <v>15357.946499999996</v>
      </c>
      <c r="O17" s="72">
        <f>SUM(C17:N17)</f>
        <v>116720.39339999997</v>
      </c>
    </row>
    <row r="18" spans="2:15" ht="12.75">
      <c r="B18" s="31" t="s">
        <v>23</v>
      </c>
      <c r="C18" s="5">
        <f>C17*'IT scenario_Assumptions (R)'!$C$9</f>
        <v>8953.980583546161</v>
      </c>
      <c r="D18" s="5">
        <f>D17*'IT scenario_Assumptions (R)'!$C$9</f>
        <v>11192.475729432701</v>
      </c>
      <c r="E18" s="5">
        <f>E17*'IT scenario_Assumptions (R)'!$C$9</f>
        <v>13430.970875319243</v>
      </c>
      <c r="F18" s="5">
        <f>F17*'IT scenario_Assumptions (R)'!$C$9</f>
        <v>15669.466021205784</v>
      </c>
      <c r="G18" s="5">
        <f>G17*'IT scenario_Assumptions (R)'!$C$9</f>
        <v>17907.961167092322</v>
      </c>
      <c r="H18" s="5">
        <f>H17*'IT scenario_Assumptions (R)'!$C$9</f>
        <v>20146.456312978862</v>
      </c>
      <c r="I18" s="5">
        <f>I17*'IT scenario_Assumptions (R)'!$C$9</f>
        <v>22384.951458865402</v>
      </c>
      <c r="J18" s="5">
        <f>J17*'IT scenario_Assumptions (R)'!$C$9</f>
        <v>24623.446604751938</v>
      </c>
      <c r="K18" s="5">
        <f>K17*'IT scenario_Assumptions (R)'!$C$9</f>
        <v>26861.94175063848</v>
      </c>
      <c r="L18" s="5">
        <f>L17*'IT scenario_Assumptions (R)'!$C$9</f>
        <v>29100.436896525018</v>
      </c>
      <c r="M18" s="5">
        <f>M17*'IT scenario_Assumptions (R)'!$C$9</f>
        <v>31338.932042411558</v>
      </c>
      <c r="N18" s="5">
        <f>N17*'IT scenario_Assumptions (R)'!$C$9</f>
        <v>33577.4271882981</v>
      </c>
      <c r="O18" s="72">
        <f>SUM(C18:N18)</f>
        <v>255188.44663106557</v>
      </c>
    </row>
    <row r="19" spans="2:15" ht="12.75">
      <c r="B19" s="31"/>
      <c r="C19" s="42"/>
      <c r="D19" s="42"/>
      <c r="E19" s="42"/>
      <c r="F19" s="42"/>
      <c r="G19" s="42"/>
      <c r="H19" s="42"/>
      <c r="I19" s="42"/>
      <c r="J19" s="42"/>
      <c r="K19" s="42"/>
      <c r="L19" s="42"/>
      <c r="M19" s="42"/>
      <c r="N19" s="42"/>
      <c r="O19" s="12"/>
    </row>
    <row r="20" spans="2:15" ht="12.75">
      <c r="B20" s="30"/>
      <c r="O20" s="12"/>
    </row>
    <row r="21" spans="2:15" ht="12.75">
      <c r="B21" s="32">
        <v>2023</v>
      </c>
      <c r="O21" s="12"/>
    </row>
    <row r="22" spans="2:15" ht="12.75">
      <c r="B22" s="27" t="s">
        <v>15</v>
      </c>
      <c r="C22" s="22">
        <f>'IT scenario_Assumptions (R)'!$C$4*'IT scenario_Assumptions (R)'!$C$6</f>
        <v>393.7935</v>
      </c>
      <c r="D22" s="22">
        <f>'IT scenario_Assumptions (R)'!$C$4*'IT scenario_Assumptions (R)'!$C$6</f>
        <v>393.7935</v>
      </c>
      <c r="E22" s="22">
        <f>'IT scenario_Assumptions (R)'!$C$4*'IT scenario_Assumptions (R)'!$C$6</f>
        <v>393.7935</v>
      </c>
      <c r="F22" s="22">
        <f>'IT scenario_Assumptions (R)'!$C$4*'IT scenario_Assumptions (R)'!$C$6</f>
        <v>393.7935</v>
      </c>
      <c r="G22" s="22">
        <f>'IT scenario_Assumptions (R)'!$C$4*'IT scenario_Assumptions (R)'!$C$6</f>
        <v>393.7935</v>
      </c>
      <c r="H22" s="22">
        <f>'IT scenario_Assumptions (R)'!$C$4*'IT scenario_Assumptions (R)'!$C$6</f>
        <v>393.7935</v>
      </c>
      <c r="I22" s="22">
        <f>'IT scenario_Assumptions (R)'!$C$4*'IT scenario_Assumptions (R)'!$C$6</f>
        <v>393.7935</v>
      </c>
      <c r="J22" s="22">
        <f>'IT scenario_Assumptions (R)'!$C$4*'IT scenario_Assumptions (R)'!$C$6</f>
        <v>393.7935</v>
      </c>
      <c r="K22" s="22">
        <f>'IT scenario_Assumptions (R)'!$C$4*'IT scenario_Assumptions (R)'!$C$6</f>
        <v>393.7935</v>
      </c>
      <c r="L22" s="22">
        <f>'IT scenario_Assumptions (R)'!$C$4*'IT scenario_Assumptions (R)'!$C$6</f>
        <v>393.7935</v>
      </c>
      <c r="M22" s="22">
        <f>'IT scenario_Assumptions (R)'!$C$4*'IT scenario_Assumptions (R)'!$C$6</f>
        <v>393.7935</v>
      </c>
      <c r="N22" s="22">
        <f>'IT scenario_Assumptions (R)'!$C$4*'IT scenario_Assumptions (R)'!$C$6</f>
        <v>393.7935</v>
      </c>
      <c r="O22" s="73">
        <f>SUM(C22:N22)</f>
        <v>4725.521999999999</v>
      </c>
    </row>
    <row r="23" spans="2:15" ht="12.75">
      <c r="B23" s="27" t="s">
        <v>16</v>
      </c>
      <c r="C23" s="5">
        <f>N16+C22</f>
        <v>6300.695999999998</v>
      </c>
      <c r="D23" s="5">
        <f>C23+D22</f>
        <v>6694.489499999998</v>
      </c>
      <c r="E23" s="5">
        <f aca="true" t="shared" si="1" ref="E23:N23">D23+E22</f>
        <v>7088.282999999998</v>
      </c>
      <c r="F23" s="5">
        <f t="shared" si="1"/>
        <v>7482.076499999997</v>
      </c>
      <c r="G23" s="5">
        <f t="shared" si="1"/>
        <v>7875.869999999997</v>
      </c>
      <c r="H23" s="5">
        <f t="shared" si="1"/>
        <v>8269.663499999997</v>
      </c>
      <c r="I23" s="5">
        <f t="shared" si="1"/>
        <v>8663.456999999997</v>
      </c>
      <c r="J23" s="5">
        <f t="shared" si="1"/>
        <v>9057.250499999996</v>
      </c>
      <c r="K23" s="5">
        <f t="shared" si="1"/>
        <v>9451.043999999996</v>
      </c>
      <c r="L23" s="5">
        <f t="shared" si="1"/>
        <v>9844.837499999996</v>
      </c>
      <c r="M23" s="5">
        <f t="shared" si="1"/>
        <v>10238.630999999996</v>
      </c>
      <c r="N23" s="5">
        <f t="shared" si="1"/>
        <v>10632.424499999996</v>
      </c>
      <c r="O23" s="73">
        <f>N23</f>
        <v>10632.424499999996</v>
      </c>
    </row>
    <row r="24" spans="2:15" ht="12.75">
      <c r="B24" s="33" t="s">
        <v>24</v>
      </c>
      <c r="C24" s="24">
        <f>C23*'IT scenario_Assumptions (R)'!$C$7</f>
        <v>16381.809599999995</v>
      </c>
      <c r="D24" s="24">
        <f>D23*'IT scenario_Assumptions (R)'!$C$7</f>
        <v>17405.672699999996</v>
      </c>
      <c r="E24" s="24">
        <f>E23*'IT scenario_Assumptions (R)'!$C$7</f>
        <v>18429.535799999994</v>
      </c>
      <c r="F24" s="24">
        <f>F23*'IT scenario_Assumptions (R)'!$C$7</f>
        <v>19453.398899999993</v>
      </c>
      <c r="G24" s="24">
        <f>G23*'IT scenario_Assumptions (R)'!$C$7</f>
        <v>20477.26199999999</v>
      </c>
      <c r="H24" s="24">
        <f>H23*'IT scenario_Assumptions (R)'!$C$7</f>
        <v>21501.125099999994</v>
      </c>
      <c r="I24" s="24">
        <f>I23*'IT scenario_Assumptions (R)'!$C$7</f>
        <v>22524.988199999993</v>
      </c>
      <c r="J24" s="24">
        <f>J23*'IT scenario_Assumptions (R)'!$C$7</f>
        <v>23548.85129999999</v>
      </c>
      <c r="K24" s="24">
        <f>K23*'IT scenario_Assumptions (R)'!$C$7</f>
        <v>24572.71439999999</v>
      </c>
      <c r="L24" s="24">
        <f>L23*'IT scenario_Assumptions (R)'!$C$7</f>
        <v>25596.577499999992</v>
      </c>
      <c r="M24" s="24">
        <f>M23*'IT scenario_Assumptions (R)'!$C$7</f>
        <v>26620.44059999999</v>
      </c>
      <c r="N24" s="24">
        <f>N23*'IT scenario_Assumptions (R)'!$C$7</f>
        <v>27644.30369999999</v>
      </c>
      <c r="O24" s="72">
        <f>SUM(C24:N24)</f>
        <v>264156.6797999999</v>
      </c>
    </row>
    <row r="25" spans="2:16" ht="12.75">
      <c r="B25" s="33" t="s">
        <v>23</v>
      </c>
      <c r="C25" s="5">
        <f>C24*'IT scenario_Assumptions (R)'!$C$9</f>
        <v>35815.92233418464</v>
      </c>
      <c r="D25" s="5">
        <f>D24*'IT scenario_Assumptions (R)'!$C$9</f>
        <v>38054.41748007118</v>
      </c>
      <c r="E25" s="5">
        <f>E24*'IT scenario_Assumptions (R)'!$C$9</f>
        <v>40292.91262595772</v>
      </c>
      <c r="F25" s="5">
        <f>F24*'IT scenario_Assumptions (R)'!$C$9</f>
        <v>42531.40777184425</v>
      </c>
      <c r="G25" s="5">
        <f>G24*'IT scenario_Assumptions (R)'!$C$9</f>
        <v>44769.90291773079</v>
      </c>
      <c r="H25" s="5">
        <f>H24*'IT scenario_Assumptions (R)'!$C$9</f>
        <v>47008.39806361734</v>
      </c>
      <c r="I25" s="5">
        <f>I24*'IT scenario_Assumptions (R)'!$C$9</f>
        <v>49246.89320950387</v>
      </c>
      <c r="J25" s="5">
        <f>J24*'IT scenario_Assumptions (R)'!$C$9</f>
        <v>51485.38835539041</v>
      </c>
      <c r="K25" s="5">
        <f>K24*'IT scenario_Assumptions (R)'!$C$9</f>
        <v>53723.88350127695</v>
      </c>
      <c r="L25" s="5">
        <f>L24*'IT scenario_Assumptions (R)'!$C$9</f>
        <v>55962.37864716349</v>
      </c>
      <c r="M25" s="5">
        <f>M24*'IT scenario_Assumptions (R)'!$C$9</f>
        <v>58200.87379305003</v>
      </c>
      <c r="N25" s="5">
        <f>N24*'IT scenario_Assumptions (R)'!$C$9</f>
        <v>60439.36893893657</v>
      </c>
      <c r="O25" s="72">
        <f>SUM(C25:N25)</f>
        <v>577531.7476387272</v>
      </c>
      <c r="P25" s="5"/>
    </row>
    <row r="26" spans="2:16" ht="12.75">
      <c r="B26" s="31"/>
      <c r="C26" s="42"/>
      <c r="D26" s="42"/>
      <c r="E26" s="42"/>
      <c r="F26" s="42"/>
      <c r="G26" s="42"/>
      <c r="H26" s="42"/>
      <c r="I26" s="42"/>
      <c r="J26" s="42"/>
      <c r="K26" s="42"/>
      <c r="L26" s="42"/>
      <c r="M26" s="42"/>
      <c r="N26" s="42"/>
      <c r="O26" s="12"/>
      <c r="P26" s="37"/>
    </row>
    <row r="27" spans="2:15" ht="16.5" customHeight="1">
      <c r="B27" s="21"/>
      <c r="C27" s="21"/>
      <c r="O27" s="12"/>
    </row>
    <row r="28" spans="2:20" ht="12.75">
      <c r="B28" s="32">
        <v>2024</v>
      </c>
      <c r="O28" s="12"/>
      <c r="Q28" s="38"/>
      <c r="T28" s="2"/>
    </row>
    <row r="29" spans="2:20" ht="12.75">
      <c r="B29" s="30" t="s">
        <v>15</v>
      </c>
      <c r="C29" s="22">
        <f>'IT scenario_Assumptions (R)'!$C$4*'IT scenario_Assumptions (R)'!$C$6</f>
        <v>393.7935</v>
      </c>
      <c r="D29" s="22">
        <f>'IT scenario_Assumptions (R)'!$C$4*'IT scenario_Assumptions (R)'!$C$6</f>
        <v>393.7935</v>
      </c>
      <c r="E29" s="22">
        <f>'IT scenario_Assumptions (R)'!$C$4*'IT scenario_Assumptions (R)'!$C$6</f>
        <v>393.7935</v>
      </c>
      <c r="F29" s="22">
        <v>0</v>
      </c>
      <c r="G29" s="22">
        <v>0</v>
      </c>
      <c r="H29" s="22">
        <v>0</v>
      </c>
      <c r="I29" s="22">
        <v>0</v>
      </c>
      <c r="J29" s="22">
        <v>0</v>
      </c>
      <c r="K29" s="22">
        <v>0</v>
      </c>
      <c r="L29" s="22">
        <v>0</v>
      </c>
      <c r="M29" s="22">
        <v>0</v>
      </c>
      <c r="N29" s="22">
        <v>0</v>
      </c>
      <c r="O29" s="73">
        <f>SUM(C29:N29)</f>
        <v>1181.3805</v>
      </c>
      <c r="Q29" s="38"/>
      <c r="T29" s="2"/>
    </row>
    <row r="30" spans="2:20" ht="12.75">
      <c r="B30" s="30" t="s">
        <v>16</v>
      </c>
      <c r="C30" s="5">
        <f>N23+C29</f>
        <v>11026.217999999995</v>
      </c>
      <c r="D30" s="5">
        <f aca="true" t="shared" si="2" ref="D30:N30">C30+D29</f>
        <v>11420.011499999995</v>
      </c>
      <c r="E30" s="5">
        <f t="shared" si="2"/>
        <v>11813.804999999995</v>
      </c>
      <c r="F30" s="5">
        <f t="shared" si="2"/>
        <v>11813.804999999995</v>
      </c>
      <c r="G30" s="5">
        <f t="shared" si="2"/>
        <v>11813.804999999995</v>
      </c>
      <c r="H30" s="5">
        <f t="shared" si="2"/>
        <v>11813.804999999995</v>
      </c>
      <c r="I30" s="5">
        <f t="shared" si="2"/>
        <v>11813.804999999995</v>
      </c>
      <c r="J30" s="5">
        <f t="shared" si="2"/>
        <v>11813.804999999995</v>
      </c>
      <c r="K30" s="5">
        <f t="shared" si="2"/>
        <v>11813.804999999995</v>
      </c>
      <c r="L30" s="5">
        <f t="shared" si="2"/>
        <v>11813.804999999995</v>
      </c>
      <c r="M30" s="5">
        <f t="shared" si="2"/>
        <v>11813.804999999995</v>
      </c>
      <c r="N30" s="5">
        <f t="shared" si="2"/>
        <v>11813.804999999995</v>
      </c>
      <c r="O30" s="73">
        <f>N30</f>
        <v>11813.804999999995</v>
      </c>
      <c r="R30" s="2"/>
      <c r="T30" s="2"/>
    </row>
    <row r="31" spans="2:20" ht="12.75">
      <c r="B31" s="31" t="s">
        <v>24</v>
      </c>
      <c r="C31" s="24">
        <f>C30*'IT scenario_Assumptions (R)'!$C$7</f>
        <v>28668.166799999988</v>
      </c>
      <c r="D31" s="24">
        <f>D30*'IT scenario_Assumptions (R)'!$C$7</f>
        <v>29692.029899999987</v>
      </c>
      <c r="E31" s="24">
        <f>E30*'IT scenario_Assumptions (R)'!$C$7</f>
        <v>30715.89299999999</v>
      </c>
      <c r="F31" s="24">
        <f>F30*'IT scenario_Assumptions (R)'!$C$7</f>
        <v>30715.89299999999</v>
      </c>
      <c r="G31" s="24">
        <f>G30*'IT scenario_Assumptions (R)'!$C$7</f>
        <v>30715.89299999999</v>
      </c>
      <c r="H31" s="24">
        <f>H30*'IT scenario_Assumptions (R)'!$C$7</f>
        <v>30715.89299999999</v>
      </c>
      <c r="I31" s="24">
        <f>I30*'IT scenario_Assumptions (R)'!$C$7</f>
        <v>30715.89299999999</v>
      </c>
      <c r="J31" s="24">
        <f>J30*'IT scenario_Assumptions (R)'!$C$7</f>
        <v>30715.89299999999</v>
      </c>
      <c r="K31" s="24">
        <f>K30*'IT scenario_Assumptions (R)'!$C$7</f>
        <v>30715.89299999999</v>
      </c>
      <c r="L31" s="24">
        <f>L30*'IT scenario_Assumptions (R)'!$C$7</f>
        <v>30715.89299999999</v>
      </c>
      <c r="M31" s="24">
        <f>M30*'IT scenario_Assumptions (R)'!$C$7</f>
        <v>30715.89299999999</v>
      </c>
      <c r="N31" s="24">
        <f>N30*'IT scenario_Assumptions (R)'!$C$7</f>
        <v>30715.89299999999</v>
      </c>
      <c r="O31" s="72">
        <f>SUM(C31:N31)</f>
        <v>365519.1266999998</v>
      </c>
      <c r="Q31" s="35"/>
      <c r="R31" s="36"/>
      <c r="T31" s="2"/>
    </row>
    <row r="32" spans="2:20" ht="12.75">
      <c r="B32" s="31" t="s">
        <v>23</v>
      </c>
      <c r="C32" s="5">
        <f>C31*'IT scenario_Assumptions (R)'!$C$9</f>
        <v>62677.8640848231</v>
      </c>
      <c r="D32" s="5">
        <f>D31*'IT scenario_Assumptions (R)'!$C$9</f>
        <v>64916.35923070964</v>
      </c>
      <c r="E32" s="5">
        <f>E31*'IT scenario_Assumptions (R)'!$C$9</f>
        <v>67154.85437659618</v>
      </c>
      <c r="F32" s="5">
        <f>F31*'IT scenario_Assumptions (R)'!$C$9</f>
        <v>67154.85437659618</v>
      </c>
      <c r="G32" s="5">
        <f>G31*'IT scenario_Assumptions (R)'!$C$9</f>
        <v>67154.85437659618</v>
      </c>
      <c r="H32" s="5">
        <f>H31*'IT scenario_Assumptions (R)'!$C$9</f>
        <v>67154.85437659618</v>
      </c>
      <c r="I32" s="5">
        <f>I31*'IT scenario_Assumptions (R)'!$C$9</f>
        <v>67154.85437659618</v>
      </c>
      <c r="J32" s="5">
        <f>J31*'IT scenario_Assumptions (R)'!$C$9</f>
        <v>67154.85437659618</v>
      </c>
      <c r="K32" s="5">
        <f>K31*'IT scenario_Assumptions (R)'!$C$9</f>
        <v>67154.85437659618</v>
      </c>
      <c r="L32" s="5">
        <f>L31*'IT scenario_Assumptions (R)'!$C$9</f>
        <v>67154.85437659618</v>
      </c>
      <c r="M32" s="5">
        <f>M31*'IT scenario_Assumptions (R)'!$C$9</f>
        <v>67154.85437659618</v>
      </c>
      <c r="N32" s="5">
        <f>N31*'IT scenario_Assumptions (R)'!$C$9</f>
        <v>67154.85437659618</v>
      </c>
      <c r="O32" s="72">
        <f>SUM(C32:N32)</f>
        <v>799142.7670814944</v>
      </c>
      <c r="Q32" s="35"/>
      <c r="R32" s="36"/>
      <c r="T32" s="2"/>
    </row>
    <row r="33" spans="2:20" ht="12.75">
      <c r="B33" s="31"/>
      <c r="C33" s="46"/>
      <c r="D33" s="46"/>
      <c r="E33" s="46"/>
      <c r="F33" s="46"/>
      <c r="G33" s="46"/>
      <c r="H33" s="46"/>
      <c r="I33" s="46"/>
      <c r="J33" s="46"/>
      <c r="K33" s="46"/>
      <c r="L33" s="46"/>
      <c r="M33" s="46"/>
      <c r="N33" s="46"/>
      <c r="O33" s="47"/>
      <c r="Q33" s="35"/>
      <c r="R33" s="36"/>
      <c r="T33" s="2"/>
    </row>
    <row r="34" spans="2:15" ht="12.75">
      <c r="B34" s="30"/>
      <c r="O34" s="12"/>
    </row>
    <row r="35" spans="2:15" ht="12.75">
      <c r="B35" s="32">
        <v>2025</v>
      </c>
      <c r="O35" s="12"/>
    </row>
    <row r="36" spans="2:15" ht="12.75">
      <c r="B36" s="27" t="s">
        <v>15</v>
      </c>
      <c r="C36" s="22">
        <v>0</v>
      </c>
      <c r="D36" s="22">
        <v>0</v>
      </c>
      <c r="E36" s="22">
        <v>0</v>
      </c>
      <c r="F36" s="22">
        <v>0</v>
      </c>
      <c r="G36" s="22">
        <v>0</v>
      </c>
      <c r="H36" s="22">
        <v>0</v>
      </c>
      <c r="I36" s="22">
        <v>0</v>
      </c>
      <c r="J36" s="22">
        <v>0</v>
      </c>
      <c r="K36" s="22">
        <v>0</v>
      </c>
      <c r="L36" s="22">
        <v>0</v>
      </c>
      <c r="M36" s="22">
        <v>0</v>
      </c>
      <c r="N36" s="22">
        <v>0</v>
      </c>
      <c r="O36" s="73">
        <f>SUM(C36:N36)</f>
        <v>0</v>
      </c>
    </row>
    <row r="37" spans="2:15" ht="12.75">
      <c r="B37" s="27" t="s">
        <v>16</v>
      </c>
      <c r="C37" s="5">
        <f>N30+C36</f>
        <v>11813.804999999995</v>
      </c>
      <c r="D37" s="5">
        <f aca="true" t="shared" si="3" ref="D37:N37">C37+D36</f>
        <v>11813.804999999995</v>
      </c>
      <c r="E37" s="5">
        <f t="shared" si="3"/>
        <v>11813.804999999995</v>
      </c>
      <c r="F37" s="5">
        <f t="shared" si="3"/>
        <v>11813.804999999995</v>
      </c>
      <c r="G37" s="5">
        <f t="shared" si="3"/>
        <v>11813.804999999995</v>
      </c>
      <c r="H37" s="5">
        <f t="shared" si="3"/>
        <v>11813.804999999995</v>
      </c>
      <c r="I37" s="5">
        <f t="shared" si="3"/>
        <v>11813.804999999995</v>
      </c>
      <c r="J37" s="5">
        <f t="shared" si="3"/>
        <v>11813.804999999995</v>
      </c>
      <c r="K37" s="5">
        <f t="shared" si="3"/>
        <v>11813.804999999995</v>
      </c>
      <c r="L37" s="5">
        <f t="shared" si="3"/>
        <v>11813.804999999995</v>
      </c>
      <c r="M37" s="5">
        <f t="shared" si="3"/>
        <v>11813.804999999995</v>
      </c>
      <c r="N37" s="5">
        <f t="shared" si="3"/>
        <v>11813.804999999995</v>
      </c>
      <c r="O37" s="73">
        <f>N37</f>
        <v>11813.804999999995</v>
      </c>
    </row>
    <row r="38" spans="2:15" ht="12.75">
      <c r="B38" s="33" t="s">
        <v>24</v>
      </c>
      <c r="C38" s="24">
        <f>C37*'IT scenario_Assumptions (R)'!$C$7</f>
        <v>30715.89299999999</v>
      </c>
      <c r="D38" s="24">
        <f>D37*'IT scenario_Assumptions (R)'!$C$7</f>
        <v>30715.89299999999</v>
      </c>
      <c r="E38" s="24">
        <f>E37*'IT scenario_Assumptions (R)'!$C$7</f>
        <v>30715.89299999999</v>
      </c>
      <c r="F38" s="24">
        <f>F37*'IT scenario_Assumptions (R)'!$C$7</f>
        <v>30715.89299999999</v>
      </c>
      <c r="G38" s="24">
        <f>G37*'IT scenario_Assumptions (R)'!$C$7</f>
        <v>30715.89299999999</v>
      </c>
      <c r="H38" s="24">
        <f>H37*'IT scenario_Assumptions (R)'!$C$7</f>
        <v>30715.89299999999</v>
      </c>
      <c r="I38" s="24">
        <f>I37*'IT scenario_Assumptions (R)'!$C$7</f>
        <v>30715.89299999999</v>
      </c>
      <c r="J38" s="24">
        <f>J37*'IT scenario_Assumptions (R)'!$C$7</f>
        <v>30715.89299999999</v>
      </c>
      <c r="K38" s="24">
        <f>K37*'IT scenario_Assumptions (R)'!$C$7</f>
        <v>30715.89299999999</v>
      </c>
      <c r="L38" s="24">
        <f>L37*'IT scenario_Assumptions (R)'!$C$7</f>
        <v>30715.89299999999</v>
      </c>
      <c r="M38" s="24">
        <f>M37*'IT scenario_Assumptions (R)'!$C$7</f>
        <v>30715.89299999999</v>
      </c>
      <c r="N38" s="24">
        <f>N37*'IT scenario_Assumptions (R)'!$C$7</f>
        <v>30715.89299999999</v>
      </c>
      <c r="O38" s="72">
        <f>SUM(C38:N38)</f>
        <v>368590.71599999984</v>
      </c>
    </row>
    <row r="39" spans="2:15" ht="12.75">
      <c r="B39" s="33" t="s">
        <v>23</v>
      </c>
      <c r="C39" s="5">
        <f>C38*'IT scenario_Assumptions (R)'!$C$9</f>
        <v>67154.85437659618</v>
      </c>
      <c r="D39" s="5">
        <f>D38*'IT scenario_Assumptions (R)'!$C$9</f>
        <v>67154.85437659618</v>
      </c>
      <c r="E39" s="5">
        <f>E38*'IT scenario_Assumptions (R)'!$C$9</f>
        <v>67154.85437659618</v>
      </c>
      <c r="F39" s="5">
        <f>F38*'IT scenario_Assumptions (R)'!$C$9</f>
        <v>67154.85437659618</v>
      </c>
      <c r="G39" s="5">
        <f>G38*'IT scenario_Assumptions (R)'!$C$9</f>
        <v>67154.85437659618</v>
      </c>
      <c r="H39" s="5">
        <f>H38*'IT scenario_Assumptions (R)'!$C$9</f>
        <v>67154.85437659618</v>
      </c>
      <c r="I39" s="5">
        <f>I38*'IT scenario_Assumptions (R)'!$C$9</f>
        <v>67154.85437659618</v>
      </c>
      <c r="J39" s="5">
        <f>J38*'IT scenario_Assumptions (R)'!$C$9</f>
        <v>67154.85437659618</v>
      </c>
      <c r="K39" s="5">
        <f>K38*'IT scenario_Assumptions (R)'!$C$9</f>
        <v>67154.85437659618</v>
      </c>
      <c r="L39" s="5">
        <f>L38*'IT scenario_Assumptions (R)'!$C$9</f>
        <v>67154.85437659618</v>
      </c>
      <c r="M39" s="5">
        <f>M38*'IT scenario_Assumptions (R)'!$C$9</f>
        <v>67154.85437659618</v>
      </c>
      <c r="N39" s="5">
        <f>N38*'IT scenario_Assumptions (R)'!$C$9</f>
        <v>67154.85437659618</v>
      </c>
      <c r="O39" s="72">
        <f>SUM(C39:N39)</f>
        <v>805858.2525191541</v>
      </c>
    </row>
    <row r="40" spans="2:15" ht="12.75">
      <c r="B40" s="31"/>
      <c r="C40" s="46"/>
      <c r="D40" s="46"/>
      <c r="E40" s="46"/>
      <c r="F40" s="46"/>
      <c r="G40" s="46"/>
      <c r="H40" s="46"/>
      <c r="I40" s="46"/>
      <c r="J40" s="46"/>
      <c r="K40" s="46"/>
      <c r="L40" s="46"/>
      <c r="M40" s="46"/>
      <c r="N40" s="46"/>
      <c r="O40" s="47"/>
    </row>
    <row r="42" spans="8:15" ht="25.5">
      <c r="H42" s="50"/>
      <c r="N42" s="102" t="s">
        <v>66</v>
      </c>
      <c r="O42" s="49">
        <f>SUM(O11,O18,O25,O32,O39)</f>
        <v>2451152.1847457606</v>
      </c>
    </row>
  </sheetData>
  <sheetProtection/>
  <printOptions/>
  <pageMargins left="0.75" right="0.75" top="1" bottom="1" header="0.5" footer="0.5"/>
  <pageSetup fitToHeight="1" fitToWidth="1" horizontalDpi="600" verticalDpi="600" orientation="landscape" scale="6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J23"/>
  <sheetViews>
    <sheetView zoomScaleSheetLayoutView="100" zoomScalePageLayoutView="0" workbookViewId="0" topLeftCell="A1">
      <selection activeCell="A1" sqref="A1"/>
    </sheetView>
  </sheetViews>
  <sheetFormatPr defaultColWidth="9.140625" defaultRowHeight="12.75"/>
  <cols>
    <col min="1" max="1" width="1.8515625" style="10" customWidth="1"/>
    <col min="2" max="2" width="25.57421875" style="0" bestFit="1" customWidth="1"/>
    <col min="3" max="3" width="12.140625" style="0" bestFit="1" customWidth="1"/>
    <col min="4" max="4" width="15.00390625" style="0" customWidth="1"/>
    <col min="5" max="7" width="14.421875" style="0" customWidth="1"/>
    <col min="8" max="8" width="14.7109375" style="0" customWidth="1"/>
    <col min="9" max="9" width="12.8515625" style="0" customWidth="1"/>
    <col min="10" max="10" width="12.00390625" style="0" bestFit="1" customWidth="1"/>
  </cols>
  <sheetData>
    <row r="1" spans="1:36" ht="13.5" customHeight="1">
      <c r="A1"/>
      <c r="B1" s="116" t="s">
        <v>68</v>
      </c>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2" s="8" customFormat="1" ht="7.5" customHeight="1">
      <c r="A2" s="16"/>
      <c r="B2" s="44"/>
    </row>
    <row r="3" spans="1:8" s="8" customFormat="1" ht="12.75">
      <c r="A3" s="16"/>
      <c r="B3" s="117" t="s">
        <v>19</v>
      </c>
      <c r="C3" s="117"/>
      <c r="D3" s="117"/>
      <c r="E3" s="117"/>
      <c r="F3" s="117"/>
      <c r="G3" s="117"/>
      <c r="H3" s="117"/>
    </row>
    <row r="5" spans="3:11" ht="12.75">
      <c r="C5" s="34">
        <v>2021</v>
      </c>
      <c r="D5" s="34">
        <v>2022</v>
      </c>
      <c r="E5" s="34">
        <v>2023</v>
      </c>
      <c r="F5" s="34">
        <v>2024</v>
      </c>
      <c r="G5" s="34">
        <v>2025</v>
      </c>
      <c r="H5" s="34" t="s">
        <v>18</v>
      </c>
      <c r="K5" s="2"/>
    </row>
    <row r="6" spans="2:7" ht="12.75">
      <c r="B6" s="11" t="s">
        <v>27</v>
      </c>
      <c r="C6" s="11"/>
      <c r="D6" s="11"/>
      <c r="E6" s="11"/>
      <c r="F6" s="11"/>
      <c r="G6" s="11"/>
    </row>
    <row r="7" spans="2:10" ht="12.75">
      <c r="B7" s="15" t="s">
        <v>17</v>
      </c>
      <c r="C7" s="118"/>
      <c r="D7" s="118"/>
      <c r="E7" s="118"/>
      <c r="F7" s="118"/>
      <c r="G7" s="118"/>
      <c r="H7" s="119"/>
      <c r="I7" s="8"/>
      <c r="J7" s="8"/>
    </row>
    <row r="8" spans="2:10" ht="12.75">
      <c r="B8" s="15" t="s">
        <v>13</v>
      </c>
      <c r="C8" s="120"/>
      <c r="D8" s="120"/>
      <c r="E8" s="121" t="s">
        <v>71</v>
      </c>
      <c r="F8" s="120"/>
      <c r="G8" s="120"/>
      <c r="H8" s="119"/>
      <c r="I8" s="44"/>
      <c r="J8" s="12"/>
    </row>
    <row r="9" spans="2:10" ht="12.75">
      <c r="B9" s="15" t="s">
        <v>54</v>
      </c>
      <c r="C9" s="120"/>
      <c r="D9" s="120"/>
      <c r="E9" s="120"/>
      <c r="F9" s="120"/>
      <c r="G9" s="120"/>
      <c r="H9" s="119"/>
      <c r="I9" s="44"/>
      <c r="J9" s="12"/>
    </row>
    <row r="10" spans="2:10" ht="12.75">
      <c r="B10" s="15" t="s">
        <v>21</v>
      </c>
      <c r="C10" s="118"/>
      <c r="D10" s="118"/>
      <c r="E10" s="118"/>
      <c r="F10" s="118"/>
      <c r="G10" s="118"/>
      <c r="H10" s="119"/>
      <c r="I10" s="8"/>
      <c r="J10" s="8"/>
    </row>
    <row r="11" spans="2:10" ht="12.75">
      <c r="B11" s="14"/>
      <c r="C11" s="3">
        <v>467344.80704109586</v>
      </c>
      <c r="D11" s="3">
        <v>753690.4962808217</v>
      </c>
      <c r="E11" s="3">
        <v>1234375.6190171228</v>
      </c>
      <c r="F11" s="3">
        <v>1567003.5018202043</v>
      </c>
      <c r="G11" s="3">
        <v>1583235.6348782524</v>
      </c>
      <c r="H11" s="3">
        <v>5605650.059037497</v>
      </c>
      <c r="I11" s="63"/>
      <c r="J11" s="16"/>
    </row>
    <row r="12" spans="2:21" ht="12.75">
      <c r="B12" s="16"/>
      <c r="C12" s="67"/>
      <c r="D12" s="67"/>
      <c r="E12" s="67"/>
      <c r="F12" s="6"/>
      <c r="G12" s="6"/>
      <c r="H12" s="6"/>
      <c r="I12" s="6"/>
      <c r="Q12" s="16"/>
      <c r="R12" s="16"/>
      <c r="S12" s="16"/>
      <c r="T12" s="16"/>
      <c r="U12" s="10"/>
    </row>
    <row r="13" spans="2:20" ht="12.75">
      <c r="B13" s="64"/>
      <c r="C13" s="65"/>
      <c r="D13" s="67"/>
      <c r="E13" s="67"/>
      <c r="F13" s="6"/>
      <c r="G13" s="6"/>
      <c r="H13" s="6"/>
      <c r="I13" s="19"/>
      <c r="Q13" s="8"/>
      <c r="R13" s="8"/>
      <c r="S13" s="8"/>
      <c r="T13" s="8"/>
    </row>
    <row r="14" spans="2:18" ht="12.75">
      <c r="B14" s="68"/>
      <c r="C14" s="65"/>
      <c r="D14" s="67"/>
      <c r="E14" s="67"/>
      <c r="F14" s="17"/>
      <c r="G14" s="6"/>
      <c r="H14" s="6"/>
      <c r="I14" s="6"/>
      <c r="Q14" s="6"/>
      <c r="R14" s="6"/>
    </row>
    <row r="15" spans="2:9" ht="12.75">
      <c r="B15" s="14"/>
      <c r="C15" s="65"/>
      <c r="D15" s="66"/>
      <c r="E15" s="67"/>
      <c r="F15" s="17"/>
      <c r="G15" s="6"/>
      <c r="H15" s="6"/>
      <c r="I15" s="6"/>
    </row>
    <row r="16" spans="2:9" ht="12.75">
      <c r="B16" s="14"/>
      <c r="C16" s="65"/>
      <c r="D16" s="66"/>
      <c r="E16" s="67"/>
      <c r="F16" s="17"/>
      <c r="G16" s="6"/>
      <c r="H16" s="19"/>
      <c r="I16" s="6"/>
    </row>
    <row r="17" spans="2:9" ht="12.75">
      <c r="B17" s="14"/>
      <c r="C17" s="65"/>
      <c r="D17" s="66"/>
      <c r="E17" s="67"/>
      <c r="F17" s="6"/>
      <c r="G17" s="6"/>
      <c r="H17" s="6"/>
      <c r="I17" s="6"/>
    </row>
    <row r="18" spans="2:9" ht="12.75">
      <c r="B18" s="25"/>
      <c r="C18" s="15"/>
      <c r="D18" s="45"/>
      <c r="E18" s="6"/>
      <c r="F18" s="6"/>
      <c r="G18" s="6"/>
      <c r="H18" s="6"/>
      <c r="I18" s="6"/>
    </row>
    <row r="19" spans="2:9" ht="12.75">
      <c r="B19" s="17"/>
      <c r="C19" s="18"/>
      <c r="D19" s="17"/>
      <c r="E19" s="6"/>
      <c r="F19" s="6"/>
      <c r="G19" s="6"/>
      <c r="H19" s="6"/>
      <c r="I19" s="6"/>
    </row>
    <row r="20" spans="2:9" ht="12.75">
      <c r="B20" s="6"/>
      <c r="C20" s="6"/>
      <c r="D20" s="6"/>
      <c r="E20" s="6"/>
      <c r="F20" s="6"/>
      <c r="G20" s="6"/>
      <c r="H20" s="6"/>
      <c r="I20" s="6"/>
    </row>
    <row r="21" spans="2:9" ht="12.75">
      <c r="B21" s="19"/>
      <c r="C21" s="6"/>
      <c r="D21" s="6"/>
      <c r="E21" s="6"/>
      <c r="F21" s="6"/>
      <c r="G21" s="6"/>
      <c r="H21" s="6"/>
      <c r="I21" s="6"/>
    </row>
    <row r="22" spans="2:3" ht="12.75">
      <c r="B22" s="20"/>
      <c r="C22" s="16"/>
    </row>
    <row r="23" spans="2:3" ht="12.75">
      <c r="B23" s="20"/>
      <c r="C23" s="16"/>
    </row>
  </sheetData>
  <sheetProtection/>
  <mergeCells count="1">
    <mergeCell ref="B3:H3"/>
  </mergeCells>
  <printOptions/>
  <pageMargins left="0.75" right="0.75" top="1" bottom="1" header="0.5" footer="0.5"/>
  <pageSetup fitToHeight="1" fitToWidth="1" horizontalDpi="600" verticalDpi="600" orientation="landscape" r:id="rId2"/>
  <headerFooter alignWithMargins="0">
    <oddHeader>&amp;L&amp;14Carbon Offset Program</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Puget Sound Energy</dc:creator>
  <cp:keywords/>
  <dc:description/>
  <cp:lastModifiedBy>Lori Traore</cp:lastModifiedBy>
  <cp:lastPrinted>2011-04-13T00:15:20Z</cp:lastPrinted>
  <dcterms:created xsi:type="dcterms:W3CDTF">2010-05-28T19:50:38Z</dcterms:created>
  <dcterms:modified xsi:type="dcterms:W3CDTF">2021-04-20T16:23:12Z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Puget Sound Energy</vt:lpwstr>
  </property>
  <property fmtid="{D5CDD505-2E9C-101B-9397-08002B2CF9AE}" pid="7" name="IsConfidenti">
    <vt:lpwstr>0</vt:lpwstr>
  </property>
  <property fmtid="{D5CDD505-2E9C-101B-9397-08002B2CF9AE}" pid="8" name="IsEFS">
    <vt:lpwstr>0</vt:lpwstr>
  </property>
  <property fmtid="{D5CDD505-2E9C-101B-9397-08002B2CF9AE}" pid="9" name="DocketNumb">
    <vt:lpwstr>210194</vt:lpwstr>
  </property>
  <property fmtid="{D5CDD505-2E9C-101B-9397-08002B2CF9AE}" pid="10" name="Dat">
    <vt:lpwstr>2021-04-20T00:00:00Z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2021-03-22T00:00:00Z</vt:lpwstr>
  </property>
  <property fmtid="{D5CDD505-2E9C-101B-9397-08002B2CF9AE}" pid="14" name="Pref">
    <vt:lpwstr>UG</vt:lpwstr>
  </property>
  <property fmtid="{D5CDD505-2E9C-101B-9397-08002B2CF9AE}" pid="15" name="IndustryCo">
    <vt:lpwstr>150</vt:lpwstr>
  </property>
  <property fmtid="{D5CDD505-2E9C-101B-9397-08002B2CF9AE}" pid="16" name="CaseStat">
    <vt:lpwstr>Closed</vt:lpwstr>
  </property>
  <property fmtid="{D5CDD505-2E9C-101B-9397-08002B2CF9AE}" pid="17" name="_docset_NoMedatataSyncRequir">
    <vt:lpwstr>False</vt:lpwstr>
  </property>
</Properties>
</file>