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Co 66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45621"/>
</workbook>
</file>

<file path=xl/calcChain.xml><?xml version="1.0" encoding="utf-8"?>
<calcChain xmlns="http://schemas.openxmlformats.org/spreadsheetml/2006/main">
  <c r="C53" i="2" l="1"/>
  <c r="B14" i="2"/>
  <c r="D48" i="2" l="1"/>
  <c r="D47" i="2"/>
  <c r="A35" i="2" l="1"/>
  <c r="D26" i="2"/>
  <c r="E10" i="2"/>
  <c r="D10" i="2"/>
  <c r="B5" i="2"/>
  <c r="D28" i="2" l="1"/>
  <c r="D33" i="2"/>
  <c r="D29" i="2" s="1"/>
  <c r="C8" i="2"/>
  <c r="C18" i="2"/>
  <c r="C22" i="2"/>
  <c r="C24" i="2"/>
  <c r="C16" i="2"/>
  <c r="B26" i="2" l="1"/>
  <c r="C14" i="2"/>
  <c r="C26" i="2" s="1"/>
  <c r="B10" i="2"/>
  <c r="C6" i="2"/>
  <c r="C10" i="2" s="1"/>
  <c r="E20" i="2"/>
  <c r="E26" i="2" s="1"/>
  <c r="E28" i="2" s="1"/>
  <c r="E33" i="2" s="1"/>
  <c r="C20" i="2"/>
  <c r="D34" i="2"/>
  <c r="D40" i="2" s="1"/>
  <c r="D35" i="2"/>
  <c r="D39" i="2" s="1"/>
  <c r="C28" i="2" l="1"/>
  <c r="C43" i="2" s="1"/>
  <c r="E29" i="2"/>
  <c r="D36" i="2"/>
  <c r="B28" i="2"/>
  <c r="B33" i="2" s="1"/>
  <c r="C48" i="2" l="1"/>
  <c r="E43" i="2"/>
  <c r="C47" i="2"/>
  <c r="E47" i="2" s="1"/>
  <c r="B35" i="2"/>
  <c r="B34" i="2"/>
  <c r="B40" i="2" s="1"/>
  <c r="E35" i="2"/>
  <c r="E39" i="2" s="1"/>
  <c r="E34" i="2"/>
  <c r="E40" i="2" s="1"/>
  <c r="C33" i="2"/>
  <c r="C29" i="2" s="1"/>
  <c r="B29" i="2"/>
  <c r="E48" i="2" l="1"/>
  <c r="E49" i="2" s="1"/>
  <c r="E53" i="2" s="1"/>
  <c r="C49" i="2"/>
  <c r="B39" i="2"/>
  <c r="B36" i="2"/>
  <c r="E36" i="2"/>
  <c r="C35" i="2"/>
  <c r="C39" i="2" s="1"/>
  <c r="C34" i="2"/>
  <c r="C40" i="2" s="1"/>
  <c r="C36" i="2" l="1"/>
</calcChain>
</file>

<file path=xl/sharedStrings.xml><?xml version="1.0" encoding="utf-8"?>
<sst xmlns="http://schemas.openxmlformats.org/spreadsheetml/2006/main" count="45" uniqueCount="40">
  <si>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</si>
  <si>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</si>
  <si>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</si>
  <si>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</si>
  <si>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</si>
  <si>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</si>
  <si>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</si>
  <si>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</si>
  <si>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</si>
  <si>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</si>
  <si>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</si>
  <si>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</si>
  <si>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</si>
  <si>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</si>
  <si>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</si>
  <si>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</si>
  <si>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</si>
  <si>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</si>
  <si>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</si>
  <si>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</si>
  <si>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</si>
  <si>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</si>
  <si>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>Washington Intrastate</t>
  </si>
  <si>
    <t>Intrastate %</t>
  </si>
  <si>
    <t>Q.2</t>
  </si>
  <si>
    <t>Q.1</t>
  </si>
  <si>
    <t>Total Washington</t>
  </si>
  <si>
    <t>2017 Fixed Asset Cumulative</t>
  </si>
  <si>
    <t>Accumulated Deferred Federal Income Taxes:</t>
  </si>
  <si>
    <t>Federal Def. Taxes at 21% with federal tax reform rate change at 12/31/17</t>
  </si>
  <si>
    <t>Q.4</t>
  </si>
  <si>
    <t>Lewis River Telephone Company</t>
  </si>
  <si>
    <t>2017 Deferred Intercompany Transactions (DITS)</t>
  </si>
  <si>
    <t>Updated 8/28/18</t>
  </si>
  <si>
    <t>ok</t>
  </si>
  <si>
    <t xml:space="preserve">     Excess Def Taxes at 12/31/17</t>
  </si>
  <si>
    <t xml:space="preserve">     Note:  Washington Intrastate is calculated using the intrastate allocation from the 2017 Cost Study.</t>
  </si>
  <si>
    <t>Use 1.56 year amortization: (per IRS Alternative Method)</t>
  </si>
  <si>
    <t>&lt;--Total and Regulated changed slightly.</t>
  </si>
  <si>
    <t>Amortization begins 1/1/2018 and will continue for1.56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</si>
</sst>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sz val="10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0" fontId="123" fillId="0" borderId="0" xfId="0" applyFont="1"/>
    <xf numFmtId="0" fontId="23" fillId="0" borderId="0" xfId="0" applyFont="1"/>
    <xf numFmtId="37" fontId="23" fillId="79" borderId="38" xfId="0" applyNumberFormat="1" applyFon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4"/>
  <sheetViews>
    <sheetView tabSelected="1" zoomScale="75" zoomScaleNormal="75" workbookViewId="0"/>
  </sheetViews>
  <sheetFormatPr defaultRowHeight="12.75"/>
  <cols>
    <col min="1" max="1" width="107.140625" customWidth="1"/>
    <col min="2" max="2" width="20.42578125" customWidth="1"/>
    <col min="3" max="3" width="21.5703125" customWidth="1"/>
    <col min="4" max="4" width="15.7109375" customWidth="1"/>
    <col min="5" max="5" width="24.28515625" customWidth="1"/>
    <col min="8" max="8" width="10.28515625" bestFit="1" customWidth="1"/>
    <col min="10" max="10" width="13.7109375" customWidth="1"/>
    <col min="11" max="11" width="12.7109375" customWidth="1"/>
  </cols>
  <sheetData>
    <row r="1" spans="1:6" ht="15.75">
      <c r="A1" s="1" t="s">
        <v>0</v>
      </c>
      <c r="B1" s="2" t="s">
        <v>1</v>
      </c>
      <c r="C1" s="3">
        <v>669</v>
      </c>
      <c r="D1" s="39" t="s">
        <v>31</v>
      </c>
    </row>
    <row r="2" spans="1:6" ht="15.75">
      <c r="A2" s="1" t="s">
        <v>2</v>
      </c>
      <c r="D2" s="59" t="s">
        <v>33</v>
      </c>
    </row>
    <row r="3" spans="1:6" ht="15.75">
      <c r="A3" s="4">
        <v>43100</v>
      </c>
    </row>
    <row r="4" spans="1:6" ht="15.75">
      <c r="A4" s="5"/>
      <c r="B4" s="6"/>
      <c r="C4" s="7"/>
      <c r="D4" s="7" t="s">
        <v>34</v>
      </c>
      <c r="E4" s="7" t="s">
        <v>34</v>
      </c>
    </row>
    <row r="5" spans="1:6" ht="15.75">
      <c r="A5" s="8" t="s">
        <v>20</v>
      </c>
      <c r="B5" s="9" t="str">
        <f>TEXT(C1,"0000")</f>
        <v>0669</v>
      </c>
      <c r="C5" s="40" t="s">
        <v>3</v>
      </c>
      <c r="D5" s="10" t="s">
        <v>4</v>
      </c>
      <c r="E5" s="10" t="s">
        <v>5</v>
      </c>
    </row>
    <row r="6" spans="1:6" ht="15">
      <c r="A6" s="11" t="s">
        <v>6</v>
      </c>
      <c r="B6" s="12">
        <v>2190057.9099999997</v>
      </c>
      <c r="C6" s="41">
        <f>B6-E6-D6</f>
        <v>2011725.2299999997</v>
      </c>
      <c r="D6" s="12">
        <v>172958.96999999997</v>
      </c>
      <c r="E6" s="12">
        <v>5373.710000000021</v>
      </c>
    </row>
    <row r="7" spans="1:6" ht="15">
      <c r="A7" s="14"/>
      <c r="B7" s="15"/>
      <c r="C7" s="42"/>
      <c r="D7" s="15"/>
      <c r="E7" s="15"/>
    </row>
    <row r="8" spans="1:6" ht="15">
      <c r="A8" s="16" t="s">
        <v>7</v>
      </c>
      <c r="B8" s="12">
        <v>0</v>
      </c>
      <c r="C8" s="41">
        <f>B8</f>
        <v>0</v>
      </c>
      <c r="D8" s="13">
        <v>0</v>
      </c>
      <c r="E8" s="13">
        <v>0</v>
      </c>
    </row>
    <row r="9" spans="1:6" ht="15">
      <c r="A9" s="17"/>
      <c r="B9" s="18"/>
      <c r="C9" s="41"/>
      <c r="D9" s="18"/>
      <c r="E9" s="18"/>
    </row>
    <row r="10" spans="1:6" ht="16.5" thickBot="1">
      <c r="A10" s="19" t="s">
        <v>19</v>
      </c>
      <c r="B10" s="20">
        <f>B6+B8</f>
        <v>2190057.9099999997</v>
      </c>
      <c r="C10" s="43">
        <f>SUM(C6:C8)</f>
        <v>2011725.2299999997</v>
      </c>
      <c r="D10" s="20">
        <f>SUM(D6:D8)</f>
        <v>172958.96999999997</v>
      </c>
      <c r="E10" s="20">
        <f>SUM(E6:E8)</f>
        <v>5373.710000000021</v>
      </c>
    </row>
    <row r="11" spans="1:6" ht="15.75" thickTop="1">
      <c r="A11" s="6"/>
      <c r="B11" s="21"/>
      <c r="C11" s="44"/>
      <c r="D11" s="21"/>
      <c r="E11" s="21"/>
    </row>
    <row r="12" spans="1:6" ht="15">
      <c r="A12" s="6"/>
      <c r="B12" s="21"/>
      <c r="C12" s="44"/>
      <c r="D12" s="21"/>
      <c r="E12" s="21"/>
    </row>
    <row r="13" spans="1:6" ht="15.75">
      <c r="A13" s="22" t="s">
        <v>8</v>
      </c>
      <c r="B13" s="10"/>
      <c r="C13" s="40"/>
      <c r="D13" s="10"/>
      <c r="E13" s="10"/>
    </row>
    <row r="14" spans="1:6" ht="15">
      <c r="A14" s="23" t="s">
        <v>9</v>
      </c>
      <c r="B14" s="24">
        <f>2648856.51-1782+9</f>
        <v>2647083.5099999998</v>
      </c>
      <c r="C14" s="45">
        <f>B14-E14-D14</f>
        <v>1756518.17</v>
      </c>
      <c r="D14" s="24">
        <v>877100.88</v>
      </c>
      <c r="E14" s="24">
        <v>13464.46</v>
      </c>
      <c r="F14" t="s">
        <v>38</v>
      </c>
    </row>
    <row r="15" spans="1:6" ht="15">
      <c r="A15" s="25"/>
      <c r="B15" s="26"/>
      <c r="C15" s="45"/>
      <c r="D15" s="25"/>
      <c r="E15" s="25"/>
    </row>
    <row r="16" spans="1:6" ht="15">
      <c r="A16" s="23" t="s">
        <v>32</v>
      </c>
      <c r="B16" s="24">
        <v>6740.4499999999825</v>
      </c>
      <c r="C16" s="45">
        <f t="shared" ref="C16:C24" si="0">B16-E16-D16</f>
        <v>6740.4499999999825</v>
      </c>
      <c r="D16" s="24">
        <v>0</v>
      </c>
      <c r="E16" s="24">
        <v>0</v>
      </c>
    </row>
    <row r="17" spans="1:5" ht="15">
      <c r="A17" s="25"/>
      <c r="B17" s="26"/>
      <c r="C17" s="45"/>
      <c r="D17" s="25"/>
      <c r="E17" s="25"/>
    </row>
    <row r="18" spans="1:5" ht="15">
      <c r="A18" s="23" t="s">
        <v>10</v>
      </c>
      <c r="B18" s="24">
        <v>-721.90219499999819</v>
      </c>
      <c r="C18" s="45">
        <f t="shared" si="0"/>
        <v>-721.90219499999819</v>
      </c>
      <c r="D18" s="24">
        <v>0</v>
      </c>
      <c r="E18" s="24">
        <v>0</v>
      </c>
    </row>
    <row r="19" spans="1:5" ht="15">
      <c r="A19" s="25"/>
      <c r="B19" s="26"/>
      <c r="C19" s="45"/>
      <c r="D19" s="26"/>
      <c r="E19" s="26"/>
    </row>
    <row r="20" spans="1:5" ht="15">
      <c r="A20" s="23" t="s">
        <v>11</v>
      </c>
      <c r="B20" s="24">
        <v>0</v>
      </c>
      <c r="C20" s="45">
        <f t="shared" ref="C20" si="1">B20-E20-D20</f>
        <v>0</v>
      </c>
      <c r="D20" s="24">
        <v>0</v>
      </c>
      <c r="E20" s="24">
        <f>B20</f>
        <v>0</v>
      </c>
    </row>
    <row r="21" spans="1:5" ht="15">
      <c r="A21" s="25"/>
      <c r="B21" s="26"/>
      <c r="C21" s="45"/>
      <c r="D21" s="26"/>
      <c r="E21" s="26"/>
    </row>
    <row r="22" spans="1:5" ht="15">
      <c r="A22" s="23" t="s">
        <v>12</v>
      </c>
      <c r="B22" s="24">
        <v>37994.94</v>
      </c>
      <c r="C22" s="45">
        <f t="shared" ref="C22" si="2">B22-E22-D22</f>
        <v>37994.94</v>
      </c>
      <c r="D22" s="24">
        <v>0</v>
      </c>
      <c r="E22" s="24">
        <v>0</v>
      </c>
    </row>
    <row r="23" spans="1:5" ht="15">
      <c r="A23" s="25"/>
      <c r="B23" s="26"/>
      <c r="C23" s="45"/>
      <c r="D23" s="26"/>
      <c r="E23" s="26"/>
    </row>
    <row r="24" spans="1:5" ht="15">
      <c r="A24" s="23" t="s">
        <v>13</v>
      </c>
      <c r="B24" s="24">
        <v>-12202</v>
      </c>
      <c r="C24" s="45">
        <f t="shared" si="0"/>
        <v>-12202</v>
      </c>
      <c r="D24" s="24">
        <v>0</v>
      </c>
      <c r="E24" s="24">
        <v>0</v>
      </c>
    </row>
    <row r="25" spans="1:5" ht="15">
      <c r="A25" s="25"/>
      <c r="B25" s="26"/>
      <c r="C25" s="45"/>
      <c r="D25" s="26"/>
      <c r="E25" s="26"/>
    </row>
    <row r="26" spans="1:5" ht="16.5" thickBot="1">
      <c r="A26" s="27" t="s">
        <v>14</v>
      </c>
      <c r="B26" s="28">
        <f>SUM(B14:B25)</f>
        <v>2678894.9978049998</v>
      </c>
      <c r="C26" s="43">
        <f>SUM(C14:C25)</f>
        <v>1788329.6578049997</v>
      </c>
      <c r="D26" s="20">
        <f>SUM(D14:D25)</f>
        <v>877100.88</v>
      </c>
      <c r="E26" s="20">
        <f>SUM(E14:E25)</f>
        <v>13464.46</v>
      </c>
    </row>
    <row r="27" spans="1:5" ht="15.75" thickTop="1">
      <c r="A27" s="29"/>
      <c r="B27" s="21"/>
      <c r="C27" s="44"/>
      <c r="D27" s="21"/>
      <c r="E27" s="21"/>
    </row>
    <row r="28" spans="1:5" ht="15">
      <c r="A28" s="51" t="s">
        <v>27</v>
      </c>
      <c r="B28" s="31">
        <f>B26-B10</f>
        <v>488837.08780500013</v>
      </c>
      <c r="C28" s="47">
        <f>C26-C10</f>
        <v>-223395.57219500002</v>
      </c>
      <c r="D28" s="31">
        <f>D26-D10</f>
        <v>704141.91</v>
      </c>
      <c r="E28" s="31">
        <f>E26-E10</f>
        <v>8090.7499999999782</v>
      </c>
    </row>
    <row r="29" spans="1:5">
      <c r="A29" s="32">
        <v>0.21</v>
      </c>
      <c r="B29" s="33">
        <f>((B28-B33)*0.21)</f>
        <v>0</v>
      </c>
      <c r="C29" s="46">
        <f>((C28-C33)*0.21)</f>
        <v>-2.444721758365631E-11</v>
      </c>
      <c r="D29" s="33">
        <f>((D28-D33)*0.21)</f>
        <v>0</v>
      </c>
      <c r="E29" s="33">
        <f>((E28-E33)*0.21)</f>
        <v>0</v>
      </c>
    </row>
    <row r="30" spans="1:5">
      <c r="B30" s="33"/>
      <c r="C30" s="46"/>
      <c r="D30" s="33"/>
      <c r="E30" s="33"/>
    </row>
    <row r="31" spans="1:5">
      <c r="B31" s="33"/>
      <c r="C31" s="46"/>
      <c r="D31" s="33"/>
      <c r="E31" s="33"/>
    </row>
    <row r="32" spans="1:5">
      <c r="B32" s="33"/>
      <c r="C32" s="46"/>
      <c r="D32" s="33"/>
      <c r="E32" s="33"/>
    </row>
    <row r="33" spans="1:8" ht="15">
      <c r="A33" s="30" t="s">
        <v>15</v>
      </c>
      <c r="B33" s="34">
        <f>B28</f>
        <v>488837.08780500013</v>
      </c>
      <c r="C33" s="47">
        <f>B33-E33-D33</f>
        <v>-223395.5721949999</v>
      </c>
      <c r="D33" s="31">
        <f>D28</f>
        <v>704141.91</v>
      </c>
      <c r="E33" s="31">
        <f>E28</f>
        <v>8090.7499999999782</v>
      </c>
      <c r="H33" s="33"/>
    </row>
    <row r="34" spans="1:8">
      <c r="A34" s="35">
        <v>0</v>
      </c>
      <c r="B34" s="33">
        <f>B33*$A$34</f>
        <v>0</v>
      </c>
      <c r="C34" s="46">
        <f>C33*$A$34</f>
        <v>0</v>
      </c>
      <c r="D34" s="33">
        <f>D33*$A$34</f>
        <v>0</v>
      </c>
      <c r="E34" s="33">
        <f>E33*$A$34</f>
        <v>0</v>
      </c>
    </row>
    <row r="35" spans="1:8">
      <c r="A35" s="36">
        <f>0.21-(A34*0.21)</f>
        <v>0.21</v>
      </c>
      <c r="B35" s="33">
        <f>B33*$A$35</f>
        <v>102655.78843905003</v>
      </c>
      <c r="C35" s="46">
        <f>C33*$A$35</f>
        <v>-46913.070160949974</v>
      </c>
      <c r="D35" s="33">
        <f>D33*$A$35</f>
        <v>147869.80110000001</v>
      </c>
      <c r="E35" s="33">
        <f>E33*$A$35</f>
        <v>1699.0574999999953</v>
      </c>
    </row>
    <row r="36" spans="1:8" ht="13.5" thickBot="1">
      <c r="A36" t="s">
        <v>16</v>
      </c>
      <c r="B36" s="37">
        <f>B29+B34+B35</f>
        <v>102655.78843905003</v>
      </c>
      <c r="C36" s="48">
        <f>C29+C34+C35</f>
        <v>-46913.070160949996</v>
      </c>
      <c r="D36" s="37">
        <f>D29+D34+D35</f>
        <v>147869.80110000001</v>
      </c>
      <c r="E36" s="37">
        <f>E29+E34+E35</f>
        <v>1699.0574999999953</v>
      </c>
    </row>
    <row r="37" spans="1:8" ht="13.5" thickTop="1">
      <c r="B37" s="33"/>
      <c r="C37" s="46"/>
      <c r="D37" s="33"/>
      <c r="E37" s="33"/>
    </row>
    <row r="38" spans="1:8">
      <c r="B38" s="33"/>
      <c r="C38" s="46"/>
      <c r="D38" s="38"/>
      <c r="E38" s="33"/>
    </row>
    <row r="39" spans="1:8">
      <c r="A39" t="s">
        <v>17</v>
      </c>
      <c r="B39" s="33">
        <f>B29+B35</f>
        <v>102655.78843905003</v>
      </c>
      <c r="C39" s="46">
        <f>C29+C35</f>
        <v>-46913.070160949996</v>
      </c>
      <c r="D39" s="33">
        <f>D29+D35</f>
        <v>147869.80110000001</v>
      </c>
      <c r="E39" s="33">
        <f>E29+E35</f>
        <v>1699.0574999999953</v>
      </c>
    </row>
    <row r="40" spans="1:8">
      <c r="A40" t="s">
        <v>18</v>
      </c>
      <c r="B40" s="33">
        <f>B34</f>
        <v>0</v>
      </c>
      <c r="C40" s="46">
        <f>C34</f>
        <v>0</v>
      </c>
      <c r="D40" s="33">
        <f>D34</f>
        <v>0</v>
      </c>
      <c r="E40" s="33">
        <f>E34</f>
        <v>0</v>
      </c>
    </row>
    <row r="41" spans="1:8">
      <c r="B41" s="33"/>
      <c r="C41" s="46"/>
      <c r="D41" s="38"/>
      <c r="E41" s="33"/>
    </row>
    <row r="42" spans="1:8" ht="15.75">
      <c r="B42" s="33"/>
      <c r="C42" s="52" t="s">
        <v>26</v>
      </c>
      <c r="D42" s="52" t="s">
        <v>23</v>
      </c>
      <c r="E42" s="52" t="s">
        <v>22</v>
      </c>
    </row>
    <row r="43" spans="1:8" ht="15">
      <c r="A43" s="57" t="s">
        <v>27</v>
      </c>
      <c r="B43" s="33"/>
      <c r="C43" s="49">
        <f>C28</f>
        <v>-223395.57219500002</v>
      </c>
      <c r="D43" s="56">
        <v>0.61480000000000001</v>
      </c>
      <c r="E43" s="49">
        <f>ROUND(C43*D43,0)</f>
        <v>-137344</v>
      </c>
    </row>
    <row r="44" spans="1:8">
      <c r="B44" s="33"/>
      <c r="C44" s="46"/>
      <c r="D44" s="33"/>
      <c r="E44" s="33"/>
    </row>
    <row r="45" spans="1:8">
      <c r="B45" s="33"/>
      <c r="C45" s="46"/>
      <c r="D45" s="33"/>
      <c r="E45" s="33"/>
    </row>
    <row r="46" spans="1:8" ht="15.75">
      <c r="A46" s="39" t="s">
        <v>28</v>
      </c>
      <c r="B46" s="33"/>
      <c r="C46" s="52" t="s">
        <v>26</v>
      </c>
      <c r="D46" s="52" t="s">
        <v>23</v>
      </c>
      <c r="E46" s="52" t="s">
        <v>22</v>
      </c>
    </row>
    <row r="47" spans="1:8" ht="15">
      <c r="A47" s="2" t="s">
        <v>21</v>
      </c>
      <c r="C47" s="49">
        <f>C43*0.35</f>
        <v>-78188.450268250002</v>
      </c>
      <c r="D47" s="56">
        <f>D43</f>
        <v>0.61480000000000001</v>
      </c>
      <c r="E47" s="49">
        <f>ROUND(C47*D47,0)</f>
        <v>-48070</v>
      </c>
    </row>
    <row r="48" spans="1:8" ht="16.5" thickBot="1">
      <c r="A48" s="2" t="s">
        <v>29</v>
      </c>
      <c r="C48" s="49">
        <f>C43*0.21</f>
        <v>-46913.070160950003</v>
      </c>
      <c r="D48" s="56">
        <f>D43</f>
        <v>0.61480000000000001</v>
      </c>
      <c r="E48" s="49">
        <f>ROUND(C48*D48,0)</f>
        <v>-28842</v>
      </c>
      <c r="F48" s="55" t="s">
        <v>25</v>
      </c>
    </row>
    <row r="49" spans="1:6" ht="16.5" thickBot="1">
      <c r="A49" s="54" t="s">
        <v>35</v>
      </c>
      <c r="C49" s="50">
        <f>C48-C47</f>
        <v>31275.3801073</v>
      </c>
      <c r="D49" s="53"/>
      <c r="E49" s="50">
        <f>E48-E47</f>
        <v>19228</v>
      </c>
      <c r="F49" s="55" t="s">
        <v>24</v>
      </c>
    </row>
    <row r="51" spans="1:6" ht="15.75">
      <c r="A51" s="54" t="s">
        <v>36</v>
      </c>
    </row>
    <row r="53" spans="1:6" ht="15.75">
      <c r="A53" s="60" t="s">
        <v>37</v>
      </c>
      <c r="C53" s="61">
        <f>ROUND(C49/1.56,0)</f>
        <v>20048</v>
      </c>
      <c r="E53" s="58">
        <f>ROUND(E49/1.56,0)</f>
        <v>12326</v>
      </c>
      <c r="F53" s="55" t="s">
        <v>30</v>
      </c>
    </row>
    <row r="54" spans="1:6" ht="15.75">
      <c r="A54" s="60" t="s">
        <v>39</v>
      </c>
    </row>
  </sheetData>
  <pageMargins left="0.75" right="0.75" top="1" bottom="1" header="0.5" footer="0.5"/>
  <pageSetup scale="5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180023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CD0419CE06C489C7F5839A7345BEF" ma:contentTypeVersion="68" ma:contentTypeDescription="" ma:contentTypeScope="" ma:versionID="80f64ca1b576cc68fad5a56131c08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6A305-FA82-4761-8FF2-7B9934D14AAE}"/>
</file>

<file path=customXml/itemProps2.xml><?xml version="1.0" encoding="utf-8"?>
<ds:datastoreItem xmlns:ds="http://schemas.openxmlformats.org/officeDocument/2006/customXml" ds:itemID="{96D0DD5A-19BE-4F79-AB1E-2AD57932FDF7}"/>
</file>

<file path=customXml/itemProps3.xml><?xml version="1.0" encoding="utf-8"?>
<ds:datastoreItem xmlns:ds="http://schemas.openxmlformats.org/officeDocument/2006/customXml" ds:itemID="{634D559B-D961-4E34-8BB0-9C1D84C68C2B}"/>
</file>

<file path=customXml/itemProps4.xml><?xml version="1.0" encoding="utf-8"?>
<ds:datastoreItem xmlns:ds="http://schemas.openxmlformats.org/officeDocument/2006/customXml" ds:itemID="{C66891F7-8AC7-4936-93A4-B3C721F9C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669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Woltman, Bryan</cp:lastModifiedBy>
  <cp:lastPrinted>2018-08-30T17:36:40Z</cp:lastPrinted>
  <dcterms:created xsi:type="dcterms:W3CDTF">2018-02-08T17:38:07Z</dcterms:created>
  <dcterms:modified xsi:type="dcterms:W3CDTF">2018-08-30T17:36:49Z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0x0101006E56B4D1795A2E4DB2F0B01679ED314A00D1ECD0419CE06C489C7F5839A7345BEF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