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40" tabRatio="692" activeTab="2"/>
  </bookViews>
  <sheets>
    <sheet name="levelized costs" sheetId="1" r:id="rId1"/>
    <sheet name="WAID electric exhibit" sheetId="2" r:id="rId2"/>
    <sheet name="WAID gas exhibit" sheetId="3" r:id="rId3"/>
    <sheet name="Without XXX Customer" sheetId="4" r:id="rId4"/>
  </sheets>
  <externalReferences>
    <externalReference r:id="rId7"/>
    <externalReference r:id="rId8"/>
  </externalReferences>
  <definedNames>
    <definedName name="_xlnm.Print_Area" localSheetId="0">'levelized costs'!$A$1:$F$41</definedName>
    <definedName name="_xlnm.Print_Area" localSheetId="1">'WAID electric exhibit'!$A$1:$D$57</definedName>
    <definedName name="_xlnm.Print_Area" localSheetId="2">'WAID gas exhibit'!$A$1:$D$58</definedName>
  </definedNames>
  <calcPr fullCalcOnLoad="1"/>
</workbook>
</file>

<file path=xl/sharedStrings.xml><?xml version="1.0" encoding="utf-8"?>
<sst xmlns="http://schemas.openxmlformats.org/spreadsheetml/2006/main" count="244" uniqueCount="94">
  <si>
    <t>Total</t>
  </si>
  <si>
    <t>Discount rate</t>
  </si>
  <si>
    <t>kWh savings</t>
  </si>
  <si>
    <t>Therm savings</t>
  </si>
  <si>
    <t>Limited income portfolio</t>
  </si>
  <si>
    <t>Regular income portfolio</t>
  </si>
  <si>
    <t>Avista Utilities</t>
  </si>
  <si>
    <t>TOTAL RESOURCE COST TEST</t>
  </si>
  <si>
    <t>Electric program electric avoided cost</t>
  </si>
  <si>
    <t>Electric program gas avoided cost</t>
  </si>
  <si>
    <t>Electric program non-energy benefits</t>
  </si>
  <si>
    <t>TOTAL TRC BENEFITS</t>
  </si>
  <si>
    <t>Electric program non-incentive utility cost</t>
  </si>
  <si>
    <t>Electric program customer cost</t>
  </si>
  <si>
    <t>TOTAL TRC COSTS</t>
  </si>
  <si>
    <t>NET TRC BENEFITS</t>
  </si>
  <si>
    <t>TRC BENEFIT / COST RATIO</t>
  </si>
  <si>
    <t>UTILITY COST TEST</t>
  </si>
  <si>
    <t>TOTAL UCT BENEFITS</t>
  </si>
  <si>
    <t>Electric program incentive utility cost</t>
  </si>
  <si>
    <t>TOTAL UCT COSTS</t>
  </si>
  <si>
    <t>NET UCT BENEFITS</t>
  </si>
  <si>
    <t>UCT BENEFIT / COST RATIO</t>
  </si>
  <si>
    <t>PARTICIPANT TEST</t>
  </si>
  <si>
    <t>Non-energy benefits</t>
  </si>
  <si>
    <t>TOTAL PARTICIPANT BENEFITS</t>
  </si>
  <si>
    <t>Customer project cost</t>
  </si>
  <si>
    <t>TOTAL PARTICIPANT COSTS</t>
  </si>
  <si>
    <t>NET PARTICIPANT BENEFITS</t>
  </si>
  <si>
    <t>PARTICIPANT BENEFIT / COST RATIO</t>
  </si>
  <si>
    <t>NON-PARTICIPANT TEST</t>
  </si>
  <si>
    <t>TOTAL NON-PARTICIPANT BENEFITS</t>
  </si>
  <si>
    <t>TOTAL NON-PARTICIPANT COSTS</t>
  </si>
  <si>
    <t>NET NON-PARTICIPANT BENEFITS</t>
  </si>
  <si>
    <t>NON-PARTICIPANT BENEFIT / COST RATIO</t>
  </si>
  <si>
    <t>Overall portfolio</t>
  </si>
  <si>
    <t>Electric program lost electric revenue PV</t>
  </si>
  <si>
    <t>Gas program electric avoided cost</t>
  </si>
  <si>
    <t>Gas program gas avoided cost</t>
  </si>
  <si>
    <t>Gas program non-energy benefits</t>
  </si>
  <si>
    <t>Gas program non-incentive utility cost</t>
  </si>
  <si>
    <t>Gas program customer cost</t>
  </si>
  <si>
    <t>Gas program incentive utility cost</t>
  </si>
  <si>
    <t>Gas program lost gas revenue PV</t>
  </si>
  <si>
    <t>Summary of Demand-Side Management Energy Savings and Levelized Costs</t>
  </si>
  <si>
    <t>Electric DSM programs</t>
  </si>
  <si>
    <t>Gas DSM programs</t>
  </si>
  <si>
    <t>Total portfolio</t>
  </si>
  <si>
    <r>
      <t>Note</t>
    </r>
    <r>
      <rPr>
        <sz val="10"/>
        <rFont val="Arial"/>
        <family val="0"/>
      </rPr>
      <t>: Electric savings derived from gas DSM programs include the impact of electric to natural gas conversions as well as interactive savings resulting from natural gas DSM projects.  Therm savings derived from electric DSM projects recognize interactive impacts of electric DSM measures.</t>
    </r>
  </si>
  <si>
    <t>DSM Program Portfolio Levelized Cost Calculations</t>
  </si>
  <si>
    <t>Electric DSM Program Portfolio</t>
  </si>
  <si>
    <t>Natural Gas DSM Program Portfolio</t>
  </si>
  <si>
    <t>Total Resource Cost (TRC)</t>
  </si>
  <si>
    <t>Weighted average measure life</t>
  </si>
  <si>
    <t>kWh energy savings</t>
  </si>
  <si>
    <t>Therms energy savings</t>
  </si>
  <si>
    <t>TRC levelized cost</t>
  </si>
  <si>
    <t>Utility Cost Test (UCT) cost</t>
  </si>
  <si>
    <t>UCT levelized cost</t>
  </si>
  <si>
    <t>Comparative electric levelized avoided cost</t>
  </si>
  <si>
    <t>Comparative natural gas levelized annual avoided cost</t>
  </si>
  <si>
    <t>Comparative natural gas levelized winter avoided cost</t>
  </si>
  <si>
    <t>January 1, 2008 through November 30, 2008</t>
  </si>
  <si>
    <t>Gas program gas bill reduction</t>
  </si>
  <si>
    <t>Gas program electric bill reduction</t>
  </si>
  <si>
    <t>Electric program electric bill reduction</t>
  </si>
  <si>
    <t>Electric program gas bill reduction</t>
  </si>
  <si>
    <t>N/A</t>
  </si>
  <si>
    <t>Summary of Electric Demand-Side Management Cost-Effectiveness</t>
  </si>
  <si>
    <t>Summary of Gas Demand-Side Management Cost-Effectiveness</t>
  </si>
  <si>
    <t>n/a</t>
  </si>
  <si>
    <t>therms</t>
  </si>
  <si>
    <t>Gas incentive</t>
  </si>
  <si>
    <t>Sub-TRC benefit</t>
  </si>
  <si>
    <t>sub-TRC cost</t>
  </si>
  <si>
    <t>net sub TRC</t>
  </si>
  <si>
    <t>sub TRC B/C ratio</t>
  </si>
  <si>
    <t>Factoids:</t>
  </si>
  <si>
    <t>TOTAL</t>
  </si>
  <si>
    <t>Incentive cost per first year therm</t>
  </si>
  <si>
    <t>Measure life</t>
  </si>
  <si>
    <t xml:space="preserve"> &lt;-- Remove the sub-TRC cost of Kellogg SD from portfoli</t>
  </si>
  <si>
    <t xml:space="preserve"> &lt;-- Use the WAML (weighted for therms) and subtract the WAML for Kellogg SD (weighted for therms) and divide by the portfolio w/o Kellogg SD therms acquired</t>
  </si>
  <si>
    <t xml:space="preserve"> &lt;-- Subtract Kellogg SD therms</t>
  </si>
  <si>
    <t xml:space="preserve"> &lt;-- The only UCT cost contribution from the Kellogg SD was incentives</t>
  </si>
  <si>
    <t xml:space="preserve"> &lt;-- Uses the revised weighted average measure life from above</t>
  </si>
  <si>
    <t xml:space="preserve"> &lt;-- duplicating the calculation that Lori had used for the overall portfolio for these two scenarios</t>
  </si>
  <si>
    <t>All XXX Customer projects effecting natural gas results from Lori's Triple-E Report ...</t>
  </si>
  <si>
    <t>INCLUDING XXX CUSTOMER</t>
  </si>
  <si>
    <t>EXCLUDING XXX CUSTOMER</t>
  </si>
  <si>
    <r>
      <t xml:space="preserve">* XXX Customer projects received an average of </t>
    </r>
    <r>
      <rPr>
        <b/>
        <sz val="10"/>
        <color indexed="10"/>
        <rFont val="Arial"/>
        <family val="2"/>
      </rPr>
      <t>$(see above)</t>
    </r>
    <r>
      <rPr>
        <sz val="10"/>
        <rFont val="Arial"/>
        <family val="0"/>
      </rPr>
      <t xml:space="preserve"> incentive per 1st year therm.  The avoided cost for a 10 year measure life (the minimum to which Sch 190 can be applied) is </t>
    </r>
    <r>
      <rPr>
        <b/>
        <sz val="10"/>
        <color indexed="10"/>
        <rFont val="Arial"/>
        <family val="2"/>
      </rPr>
      <t>$4.15</t>
    </r>
    <r>
      <rPr>
        <sz val="10"/>
        <rFont val="Arial"/>
        <family val="0"/>
      </rPr>
      <t xml:space="preserve"> for 'annual' therms and </t>
    </r>
    <r>
      <rPr>
        <b/>
        <sz val="10"/>
        <color indexed="10"/>
        <rFont val="Arial"/>
        <family val="2"/>
      </rPr>
      <t>$4.59</t>
    </r>
    <r>
      <rPr>
        <sz val="10"/>
        <rFont val="Arial"/>
        <family val="0"/>
      </rPr>
      <t xml:space="preserve"> for 'winter' therms.  Thus they were 'sub-UCT' cost-effective (these projects did favorably contribute to the portfolio's utility cost test cost-effectiveness, setting aside portfolio costs that are relatively fixed in nature and were not materially effected by this project).</t>
    </r>
  </si>
  <si>
    <t>XXX Customer gas or dual-fuel projects</t>
  </si>
  <si>
    <t>XXX Customer impact</t>
  </si>
  <si>
    <t>Portfolio w/o XXX Customer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</si>
</sst>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0.0%"/>
    <numFmt numFmtId="176" formatCode="&quot;$&quot;#,##0.000_);[Red]\(&quot;$&quot;#,##0.000\)"/>
    <numFmt numFmtId="177" formatCode="&quot;$&quot;#,##0.0000_);[Red]\(&quot;$&quot;#,##0.0000\)"/>
    <numFmt numFmtId="178" formatCode="_(&quot;$&quot;* #,##0.0000_);_(&quot;$&quot;* \(#,##0.0000\);_(&quot;$&quot;* &quot;-&quot;??_);_(@_)"/>
    <numFmt numFmtId="179" formatCode="_(* #,##0.00000_);_(* \(#,##0.00000\);_(* &quot;-&quot;??_);_(@_)"/>
    <numFmt numFmtId="180" formatCode="_(&quot;$&quot;* #,##0.000_);_(&quot;$&quot;* \(#,##0.000\);_(&quot;$&quot;* &quot;-&quot;??_);_(@_)"/>
    <numFmt numFmtId="181" formatCode="0.0000000000"/>
    <numFmt numFmtId="182" formatCode="0.00000000000"/>
    <numFmt numFmtId="183" formatCode="0.000000000"/>
    <numFmt numFmtId="184" formatCode="0.000%"/>
    <numFmt numFmtId="185" formatCode="0.0000%"/>
    <numFmt numFmtId="186" formatCode="0.00000%"/>
    <numFmt numFmtId="187" formatCode="0.000000%"/>
    <numFmt numFmtId="188" formatCode="0.0000000%"/>
    <numFmt numFmtId="189" formatCode="0.00000000%"/>
    <numFmt numFmtId="190" formatCode="_(* #,##0.000_);_(* \(#,##0.000\);_(* &quot;-&quot;??_);_(@_)"/>
    <numFmt numFmtId="191" formatCode="_(* #,##0.000_);_(* \(#,##0.000\);_(* &quot;-&quot;???_);_(@_)"/>
    <numFmt numFmtId="192" formatCode="&quot;$&quot;#,##0.00000_);[Red]\(&quot;$&quot;#,##0.00000\)"/>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
      <b/>
      <sz val="12"/>
      <name val="Arial"/>
      <family val="2"/>
    </font>
    <font>
      <u val="single"/>
      <sz val="10"/>
      <name val="Arial"/>
      <family val="2"/>
    </font>
    <font>
      <b/>
      <sz val="8"/>
      <name val="Arial"/>
      <family val="0"/>
    </font>
    <font>
      <b/>
      <sz val="10"/>
      <color indexed="10"/>
      <name val="Arial"/>
      <family val="2"/>
    </font>
    <font>
      <sz val="10"/>
      <color indexed="10"/>
      <name val="Arial"/>
      <family val="2"/>
    </font>
    <font>
      <sz val="10"/>
      <color indexed="22"/>
      <name val="Arial"/>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1" xfId="0" applyBorder="1" applyAlignment="1">
      <alignment horizontal="center"/>
    </xf>
    <xf numFmtId="0" fontId="0" fillId="0" borderId="0" xfId="0" applyAlignment="1">
      <alignment horizontal="right"/>
    </xf>
    <xf numFmtId="173" fontId="0" fillId="0" borderId="0" xfId="15" applyNumberFormat="1" applyAlignment="1">
      <alignment/>
    </xf>
    <xf numFmtId="44" fontId="0" fillId="0" borderId="0" xfId="17" applyAlignment="1">
      <alignment/>
    </xf>
    <xf numFmtId="0" fontId="0" fillId="0" borderId="1" xfId="0" applyBorder="1" applyAlignment="1">
      <alignment/>
    </xf>
    <xf numFmtId="173" fontId="0" fillId="0" borderId="2" xfId="15" applyNumberFormat="1" applyBorder="1" applyAlignment="1">
      <alignment/>
    </xf>
    <xf numFmtId="173" fontId="0" fillId="0" borderId="3" xfId="15" applyNumberFormat="1" applyBorder="1" applyAlignment="1">
      <alignment/>
    </xf>
    <xf numFmtId="0" fontId="0" fillId="0" borderId="4" xfId="0" applyBorder="1" applyAlignment="1">
      <alignment horizontal="right"/>
    </xf>
    <xf numFmtId="173" fontId="0" fillId="0" borderId="5" xfId="15" applyNumberFormat="1" applyBorder="1" applyAlignment="1">
      <alignment/>
    </xf>
    <xf numFmtId="173" fontId="0" fillId="0" borderId="6" xfId="15" applyNumberFormat="1" applyBorder="1" applyAlignment="1">
      <alignment/>
    </xf>
    <xf numFmtId="173" fontId="0" fillId="0" borderId="4" xfId="15" applyNumberFormat="1" applyBorder="1" applyAlignment="1">
      <alignment/>
    </xf>
    <xf numFmtId="173" fontId="0" fillId="0" borderId="7" xfId="15" applyNumberFormat="1" applyBorder="1" applyAlignment="1">
      <alignment/>
    </xf>
    <xf numFmtId="173" fontId="0" fillId="0" borderId="8" xfId="15" applyNumberFormat="1" applyBorder="1" applyAlignment="1">
      <alignment/>
    </xf>
    <xf numFmtId="0" fontId="0" fillId="0" borderId="1" xfId="0" applyFill="1" applyBorder="1" applyAlignment="1">
      <alignment horizontal="center"/>
    </xf>
    <xf numFmtId="173" fontId="0" fillId="0" borderId="2" xfId="15" applyNumberFormat="1" applyFill="1" applyBorder="1" applyAlignment="1">
      <alignment/>
    </xf>
    <xf numFmtId="173" fontId="0" fillId="0" borderId="3" xfId="15" applyNumberFormat="1" applyFill="1" applyBorder="1" applyAlignment="1">
      <alignment/>
    </xf>
    <xf numFmtId="173" fontId="0" fillId="0" borderId="5" xfId="15" applyNumberFormat="1" applyFill="1" applyBorder="1" applyAlignment="1">
      <alignment/>
    </xf>
    <xf numFmtId="173" fontId="0" fillId="0" borderId="4" xfId="15" applyNumberFormat="1" applyFill="1" applyBorder="1" applyAlignment="1">
      <alignment/>
    </xf>
    <xf numFmtId="0" fontId="5" fillId="0" borderId="0" xfId="0" applyFont="1" applyAlignment="1">
      <alignment horizontal="center"/>
    </xf>
    <xf numFmtId="171" fontId="0" fillId="0" borderId="0" xfId="17" applyNumberFormat="1" applyAlignment="1">
      <alignment/>
    </xf>
    <xf numFmtId="10" fontId="0" fillId="0" borderId="0" xfId="0" applyNumberFormat="1" applyAlignment="1">
      <alignment/>
    </xf>
    <xf numFmtId="180" fontId="0" fillId="0" borderId="0" xfId="17" applyNumberFormat="1" applyAlignment="1">
      <alignment/>
    </xf>
    <xf numFmtId="0" fontId="4" fillId="0" borderId="0" xfId="0" applyFont="1" applyAlignment="1">
      <alignment/>
    </xf>
    <xf numFmtId="0" fontId="8" fillId="0" borderId="9" xfId="0" applyFont="1" applyBorder="1" applyAlignment="1">
      <alignment horizontal="right"/>
    </xf>
    <xf numFmtId="0" fontId="4" fillId="0" borderId="9" xfId="0" applyFont="1" applyBorder="1" applyAlignment="1">
      <alignment horizontal="right" wrapText="1"/>
    </xf>
    <xf numFmtId="0" fontId="4" fillId="0" borderId="0" xfId="0" applyFont="1" applyBorder="1" applyAlignment="1">
      <alignment horizontal="right" wrapText="1"/>
    </xf>
    <xf numFmtId="0" fontId="8" fillId="0" borderId="0" xfId="0" applyFont="1" applyBorder="1" applyAlignment="1">
      <alignment horizontal="right"/>
    </xf>
    <xf numFmtId="0" fontId="4" fillId="0" borderId="10" xfId="0" applyFont="1" applyBorder="1" applyAlignment="1">
      <alignment horizontal="right" wrapText="1"/>
    </xf>
    <xf numFmtId="0" fontId="4" fillId="0" borderId="0" xfId="0" applyFont="1" applyAlignment="1">
      <alignment horizontal="right"/>
    </xf>
    <xf numFmtId="171" fontId="4" fillId="0" borderId="0" xfId="17" applyNumberFormat="1" applyFont="1" applyAlignment="1">
      <alignment/>
    </xf>
    <xf numFmtId="171" fontId="4" fillId="0" borderId="11" xfId="17" applyNumberFormat="1" applyFont="1" applyBorder="1" applyAlignment="1">
      <alignment/>
    </xf>
    <xf numFmtId="171" fontId="4" fillId="0" borderId="12" xfId="17" applyNumberFormat="1" applyFont="1" applyBorder="1" applyAlignment="1">
      <alignment/>
    </xf>
    <xf numFmtId="171" fontId="4" fillId="0" borderId="13" xfId="17" applyNumberFormat="1" applyFont="1" applyBorder="1" applyAlignment="1">
      <alignment/>
    </xf>
    <xf numFmtId="171" fontId="4" fillId="0" borderId="14" xfId="17" applyNumberFormat="1" applyFont="1" applyBorder="1" applyAlignment="1">
      <alignment/>
    </xf>
    <xf numFmtId="2" fontId="4" fillId="0" borderId="0" xfId="0" applyNumberFormat="1" applyFont="1" applyAlignment="1">
      <alignment horizontal="right"/>
    </xf>
    <xf numFmtId="2" fontId="4" fillId="0" borderId="11" xfId="0" applyNumberFormat="1" applyFont="1" applyBorder="1" applyAlignment="1">
      <alignment horizontal="right"/>
    </xf>
    <xf numFmtId="0" fontId="4" fillId="0" borderId="0" xfId="0" applyFont="1" applyBorder="1" applyAlignment="1">
      <alignment/>
    </xf>
    <xf numFmtId="171" fontId="4" fillId="0" borderId="15" xfId="17" applyNumberFormat="1" applyFont="1" applyBorder="1" applyAlignment="1">
      <alignment/>
    </xf>
    <xf numFmtId="2" fontId="4" fillId="0" borderId="0" xfId="0" applyNumberFormat="1" applyFont="1" applyAlignment="1">
      <alignment/>
    </xf>
    <xf numFmtId="0" fontId="4" fillId="0" borderId="10" xfId="0" applyFont="1" applyBorder="1" applyAlignment="1">
      <alignment/>
    </xf>
    <xf numFmtId="10" fontId="0" fillId="0" borderId="0" xfId="0" applyNumberFormat="1" applyFill="1" applyAlignment="1">
      <alignment/>
    </xf>
    <xf numFmtId="0" fontId="0" fillId="0" borderId="0" xfId="0" applyFill="1" applyAlignment="1">
      <alignment/>
    </xf>
    <xf numFmtId="180" fontId="0" fillId="0" borderId="16" xfId="17" applyNumberFormat="1" applyFont="1" applyFill="1" applyBorder="1" applyAlignment="1">
      <alignment/>
    </xf>
    <xf numFmtId="0" fontId="0" fillId="0" borderId="0" xfId="0" applyAlignment="1">
      <alignment wrapText="1"/>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wrapText="1"/>
      <protection/>
    </xf>
    <xf numFmtId="1" fontId="0" fillId="0" borderId="0" xfId="0" applyNumberFormat="1" applyFont="1" applyFill="1" applyBorder="1" applyAlignment="1" applyProtection="1">
      <alignment/>
      <protection/>
    </xf>
    <xf numFmtId="173" fontId="0" fillId="0" borderId="0" xfId="15" applyNumberFormat="1" applyFont="1" applyFill="1" applyBorder="1" applyAlignment="1" applyProtection="1">
      <alignment/>
      <protection/>
    </xf>
    <xf numFmtId="171" fontId="0" fillId="0" borderId="0" xfId="17" applyNumberFormat="1" applyFont="1" applyFill="1" applyBorder="1" applyAlignment="1" applyProtection="1">
      <alignment/>
      <protection/>
    </xf>
    <xf numFmtId="171"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173" fontId="0" fillId="0" borderId="6" xfId="15" applyNumberFormat="1" applyFont="1" applyFill="1" applyBorder="1" applyAlignment="1" applyProtection="1">
      <alignment/>
      <protection/>
    </xf>
    <xf numFmtId="171" fontId="0" fillId="0" borderId="6" xfId="17" applyNumberFormat="1" applyFont="1" applyFill="1" applyBorder="1" applyAlignment="1" applyProtection="1">
      <alignment/>
      <protection/>
    </xf>
    <xf numFmtId="171" fontId="0" fillId="0" borderId="6" xfId="0" applyNumberFormat="1" applyFont="1" applyFill="1" applyBorder="1" applyAlignment="1" applyProtection="1">
      <alignment/>
      <protection/>
    </xf>
    <xf numFmtId="2" fontId="0" fillId="0" borderId="6"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0" fontId="9" fillId="0" borderId="0" xfId="0" applyFont="1" applyAlignment="1">
      <alignment/>
    </xf>
    <xf numFmtId="0" fontId="9" fillId="0" borderId="0" xfId="0" applyNumberFormat="1" applyFont="1" applyFill="1" applyBorder="1" applyAlignment="1" applyProtection="1">
      <alignment/>
      <protection/>
    </xf>
    <xf numFmtId="0" fontId="0" fillId="0" borderId="0" xfId="0" applyAlignment="1">
      <alignment vertical="top" wrapText="1"/>
    </xf>
    <xf numFmtId="2" fontId="4" fillId="2" borderId="11" xfId="0" applyNumberFormat="1" applyFont="1" applyFill="1" applyBorder="1" applyAlignment="1">
      <alignment horizontal="right"/>
    </xf>
    <xf numFmtId="171" fontId="1" fillId="3" borderId="0" xfId="17"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44" fontId="9" fillId="0" borderId="0" xfId="17" applyFont="1" applyAlignment="1">
      <alignment/>
    </xf>
    <xf numFmtId="0" fontId="10" fillId="0" borderId="0" xfId="0" applyFont="1" applyAlignment="1">
      <alignment/>
    </xf>
    <xf numFmtId="180" fontId="0" fillId="4" borderId="16" xfId="17" applyNumberFormat="1" applyFill="1" applyBorder="1" applyAlignment="1">
      <alignment/>
    </xf>
    <xf numFmtId="173" fontId="0" fillId="0" borderId="0" xfId="15" applyNumberFormat="1" applyFill="1" applyAlignment="1">
      <alignment/>
    </xf>
    <xf numFmtId="180" fontId="0" fillId="0" borderId="16" xfId="17" applyNumberFormat="1" applyFill="1" applyBorder="1" applyAlignment="1">
      <alignment/>
    </xf>
    <xf numFmtId="171" fontId="0" fillId="0" borderId="0" xfId="17" applyNumberFormat="1" applyFill="1" applyAlignment="1">
      <alignment/>
    </xf>
    <xf numFmtId="171" fontId="0" fillId="3" borderId="0" xfId="17"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0" fillId="0" borderId="6" xfId="0" applyNumberFormat="1" applyFont="1" applyFill="1" applyBorder="1" applyAlignment="1" applyProtection="1">
      <alignment/>
      <protection/>
    </xf>
    <xf numFmtId="43" fontId="0" fillId="0" borderId="0" xfId="0" applyNumberFormat="1" applyAlignment="1">
      <alignment/>
    </xf>
    <xf numFmtId="43" fontId="0" fillId="0" borderId="0" xfId="15" applyAlignment="1">
      <alignment/>
    </xf>
    <xf numFmtId="173" fontId="0" fillId="0" borderId="0" xfId="0" applyNumberFormat="1" applyAlignment="1">
      <alignment/>
    </xf>
    <xf numFmtId="171" fontId="0" fillId="0" borderId="0" xfId="17" applyNumberFormat="1" applyAlignment="1">
      <alignment horizontal="right"/>
    </xf>
    <xf numFmtId="173" fontId="0" fillId="0" borderId="0" xfId="15" applyNumberFormat="1" applyAlignment="1">
      <alignment horizontal="right"/>
    </xf>
    <xf numFmtId="2" fontId="0" fillId="0" borderId="0" xfId="0" applyNumberFormat="1" applyAlignment="1">
      <alignment horizontal="right"/>
    </xf>
    <xf numFmtId="10" fontId="0" fillId="0" borderId="0" xfId="0" applyNumberFormat="1" applyAlignment="1">
      <alignment horizontal="right"/>
    </xf>
    <xf numFmtId="176" fontId="0" fillId="0" borderId="0" xfId="17" applyNumberFormat="1" applyFont="1" applyFill="1" applyAlignment="1">
      <alignment/>
    </xf>
    <xf numFmtId="176" fontId="0" fillId="0" borderId="0" xfId="0" applyNumberFormat="1" applyAlignment="1">
      <alignment/>
    </xf>
    <xf numFmtId="176" fontId="0" fillId="0" borderId="0" xfId="0" applyNumberFormat="1" applyAlignment="1">
      <alignment wrapText="1"/>
    </xf>
    <xf numFmtId="176" fontId="0" fillId="0" borderId="0" xfId="0" applyNumberFormat="1" applyFill="1" applyAlignment="1">
      <alignment/>
    </xf>
    <xf numFmtId="176" fontId="0" fillId="0" borderId="0" xfId="17" applyNumberFormat="1" applyAlignment="1">
      <alignment/>
    </xf>
    <xf numFmtId="176" fontId="0" fillId="0" borderId="0" xfId="17" applyNumberFormat="1" applyAlignment="1">
      <alignment wrapText="1"/>
    </xf>
    <xf numFmtId="176" fontId="4" fillId="0" borderId="0" xfId="0" applyNumberFormat="1" applyFont="1" applyFill="1" applyAlignment="1">
      <alignment/>
    </xf>
    <xf numFmtId="176" fontId="0" fillId="4" borderId="17" xfId="0" applyNumberFormat="1" applyFont="1" applyFill="1" applyBorder="1" applyAlignment="1">
      <alignment/>
    </xf>
    <xf numFmtId="176" fontId="0" fillId="4" borderId="16" xfId="0" applyNumberFormat="1" applyFont="1" applyFill="1" applyBorder="1" applyAlignment="1">
      <alignment/>
    </xf>
    <xf numFmtId="171" fontId="4" fillId="5" borderId="0" xfId="17" applyNumberFormat="1" applyFont="1" applyFill="1" applyAlignment="1">
      <alignment/>
    </xf>
    <xf numFmtId="2" fontId="0" fillId="0" borderId="0" xfId="0" applyNumberFormat="1" applyAlignment="1">
      <alignment/>
    </xf>
    <xf numFmtId="0" fontId="5" fillId="0" borderId="0" xfId="0" applyFont="1" applyFill="1" applyAlignment="1">
      <alignment horizontal="center"/>
    </xf>
    <xf numFmtId="0" fontId="7" fillId="0" borderId="0" xfId="0" applyFont="1" applyFill="1" applyAlignment="1">
      <alignment horizontal="center"/>
    </xf>
    <xf numFmtId="171" fontId="0" fillId="0" borderId="0" xfId="17" applyNumberFormat="1" applyFill="1" applyBorder="1" applyAlignment="1">
      <alignment/>
    </xf>
    <xf numFmtId="0" fontId="0" fillId="0" borderId="0" xfId="0" applyFill="1" applyAlignment="1">
      <alignment horizontal="right"/>
    </xf>
    <xf numFmtId="176" fontId="0" fillId="0" borderId="0" xfId="0" applyNumberFormat="1" applyFont="1" applyFill="1" applyAlignment="1">
      <alignment/>
    </xf>
    <xf numFmtId="176" fontId="0" fillId="0" borderId="16" xfId="0" applyNumberFormat="1" applyFont="1" applyFill="1" applyBorder="1" applyAlignment="1">
      <alignment/>
    </xf>
    <xf numFmtId="171" fontId="4" fillId="0" borderId="11" xfId="17" applyNumberFormat="1" applyFont="1" applyFill="1" applyBorder="1" applyAlignment="1">
      <alignment/>
    </xf>
    <xf numFmtId="171" fontId="4" fillId="0" borderId="0" xfId="17" applyNumberFormat="1" applyFont="1" applyFill="1" applyAlignment="1">
      <alignment/>
    </xf>
    <xf numFmtId="2" fontId="4" fillId="0" borderId="11" xfId="0" applyNumberFormat="1" applyFont="1" applyFill="1" applyBorder="1" applyAlignment="1">
      <alignment horizontal="right"/>
    </xf>
    <xf numFmtId="0" fontId="4" fillId="0" borderId="0" xfId="0" applyFont="1" applyFill="1" applyAlignment="1">
      <alignment/>
    </xf>
    <xf numFmtId="0" fontId="4" fillId="0" borderId="9" xfId="0" applyFont="1" applyFill="1" applyBorder="1" applyAlignment="1">
      <alignment horizontal="right" wrapText="1"/>
    </xf>
    <xf numFmtId="0" fontId="4" fillId="0" borderId="10" xfId="0" applyFont="1" applyFill="1" applyBorder="1" applyAlignment="1">
      <alignment horizontal="right" wrapText="1"/>
    </xf>
    <xf numFmtId="171" fontId="4" fillId="0" borderId="12" xfId="17" applyNumberFormat="1" applyFont="1" applyFill="1" applyBorder="1" applyAlignment="1">
      <alignment/>
    </xf>
    <xf numFmtId="2" fontId="4" fillId="0" borderId="0" xfId="0" applyNumberFormat="1" applyFont="1" applyFill="1" applyAlignment="1">
      <alignment/>
    </xf>
    <xf numFmtId="0" fontId="4" fillId="0" borderId="10" xfId="0" applyFont="1" applyFill="1" applyBorder="1" applyAlignment="1">
      <alignment/>
    </xf>
    <xf numFmtId="0" fontId="6" fillId="0" borderId="0" xfId="0" applyFont="1" applyAlignment="1">
      <alignment horizontal="center"/>
    </xf>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Fill="1" applyAlignment="1">
      <alignment horizontal="right" wrapText="1"/>
    </xf>
    <xf numFmtId="0" fontId="0" fillId="0" borderId="0" xfId="0" applyFill="1" applyAlignment="1">
      <alignment wrapText="1"/>
    </xf>
    <xf numFmtId="0" fontId="5" fillId="0" borderId="0" xfId="0" applyFont="1" applyAlignment="1">
      <alignment horizontal="center"/>
    </xf>
    <xf numFmtId="0" fontId="7" fillId="0" borderId="0" xfId="0" applyFont="1" applyAlignment="1">
      <alignment horizontal="center"/>
    </xf>
    <xf numFmtId="0" fontId="0" fillId="0" borderId="0" xfId="0" applyAlignment="1">
      <alignment horizontal="right" wrapText="1"/>
    </xf>
    <xf numFmtId="0" fontId="0" fillId="0" borderId="0" xfId="0" applyAlignment="1">
      <alignment wrapText="1"/>
    </xf>
    <xf numFmtId="176" fontId="0" fillId="0" borderId="0" xfId="0" applyNumberFormat="1" applyAlignment="1">
      <alignment horizontal="right" wrapText="1"/>
    </xf>
    <xf numFmtId="176" fontId="0" fillId="0" borderId="0" xfId="0" applyNumberFormat="1" applyAlignment="1">
      <alignment wrapText="1"/>
    </xf>
    <xf numFmtId="0" fontId="1" fillId="0" borderId="0" xfId="0" applyFont="1" applyAlignment="1">
      <alignment horizontal="right" wrapText="1"/>
    </xf>
    <xf numFmtId="0" fontId="8" fillId="0" borderId="0" xfId="0" applyFont="1" applyAlignment="1">
      <alignment horizontal="center"/>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ETemp\Temporary%20Internet%20Files\OLK13E5\2008%20Triple-E%20Rpt%20J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mmon\Hermanson,%20Lori\Triple%20E\2008\2008%20Jan-Nov%20Triple-E%20Rpt%20FINAL%20J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oided costs"/>
      <sheetName val="Lori SalesLogix DSM Monthly Sna"/>
      <sheetName val="Residential"/>
      <sheetName val="Low Inc"/>
      <sheetName val="Util Expend"/>
      <sheetName val="2008 Util Exp for Titus"/>
      <sheetName val="CE Tests"/>
      <sheetName val="Rpt Pg 1"/>
      <sheetName val="Rpt Pg 2"/>
      <sheetName val="Rpt Pg 3"/>
      <sheetName val="Rpt Pg 4"/>
      <sheetName val="Rpt Pg 5"/>
      <sheetName val="Rpt Pg 6"/>
      <sheetName val="Rpt Pg 7"/>
      <sheetName val="Rpt Pg 8"/>
      <sheetName val="Rpt Pg 9"/>
      <sheetName val="Rpt Pg 10"/>
      <sheetName val="Rpt Pg 11"/>
      <sheetName val="Rpt Pg 12"/>
      <sheetName val="Rpt Pg 13"/>
      <sheetName val="Rpt Pg 14"/>
      <sheetName val="Rpt Pg 15"/>
    </sheetNames>
    <sheetDataSet>
      <sheetData sheetId="1">
        <row r="82">
          <cell r="A82">
            <v>25007</v>
          </cell>
          <cell r="G82">
            <v>25</v>
          </cell>
          <cell r="N82">
            <v>8036</v>
          </cell>
          <cell r="AK82">
            <v>2679</v>
          </cell>
          <cell r="BF82">
            <v>15949.480064571306</v>
          </cell>
          <cell r="BG82">
            <v>395525.4999133704</v>
          </cell>
        </row>
        <row r="1076">
          <cell r="A1076">
            <v>25032</v>
          </cell>
          <cell r="G1076">
            <v>25</v>
          </cell>
          <cell r="N1076">
            <v>42909</v>
          </cell>
          <cell r="AK1076">
            <v>14303</v>
          </cell>
          <cell r="BF1076">
            <v>40496.753134388106</v>
          </cell>
          <cell r="BG1076">
            <v>1241322</v>
          </cell>
        </row>
        <row r="1077">
          <cell r="A1077">
            <v>25006</v>
          </cell>
          <cell r="G1077">
            <v>25</v>
          </cell>
          <cell r="N1077">
            <v>122259</v>
          </cell>
          <cell r="AK1077">
            <v>40753</v>
          </cell>
          <cell r="BF1077">
            <v>141481.73884187022</v>
          </cell>
          <cell r="BG1077">
            <v>2202186</v>
          </cell>
        </row>
        <row r="1104">
          <cell r="A1104">
            <v>25031</v>
          </cell>
          <cell r="G1104">
            <v>25</v>
          </cell>
          <cell r="N1104">
            <v>7894</v>
          </cell>
          <cell r="AK1104">
            <v>5696</v>
          </cell>
          <cell r="BF1104">
            <v>39952.212344939144</v>
          </cell>
          <cell r="BG1104">
            <v>15789</v>
          </cell>
        </row>
        <row r="1107">
          <cell r="A1107">
            <v>25005</v>
          </cell>
          <cell r="G1107">
            <v>25</v>
          </cell>
          <cell r="N1107">
            <v>14447</v>
          </cell>
          <cell r="AK1107">
            <v>23894</v>
          </cell>
          <cell r="BF1107">
            <v>167594.4806478188</v>
          </cell>
          <cell r="BG1107">
            <v>28894</v>
          </cell>
        </row>
        <row r="1111">
          <cell r="A1111">
            <v>25003</v>
          </cell>
          <cell r="G1111">
            <v>14</v>
          </cell>
          <cell r="N1111">
            <v>561</v>
          </cell>
          <cell r="AK1111">
            <v>187</v>
          </cell>
          <cell r="BF1111">
            <v>4269.307959883421</v>
          </cell>
          <cell r="BG1111">
            <v>11763</v>
          </cell>
        </row>
        <row r="1545">
          <cell r="A1545">
            <v>25030</v>
          </cell>
          <cell r="G1545">
            <v>25</v>
          </cell>
          <cell r="N1545">
            <v>4458</v>
          </cell>
          <cell r="AK1545">
            <v>1486</v>
          </cell>
          <cell r="BF1545">
            <v>12852.001562920537</v>
          </cell>
          <cell r="BG1545">
            <v>61387.62974395582</v>
          </cell>
        </row>
        <row r="1566">
          <cell r="A1566">
            <v>25004</v>
          </cell>
          <cell r="G1566">
            <v>25</v>
          </cell>
          <cell r="N1566">
            <v>18720</v>
          </cell>
          <cell r="AK1566">
            <v>6240</v>
          </cell>
          <cell r="BF1566">
            <v>49487.89088965763</v>
          </cell>
          <cell r="BG1566">
            <v>110104.49530071448</v>
          </cell>
        </row>
        <row r="1580">
          <cell r="A1580">
            <v>25002</v>
          </cell>
          <cell r="G1580">
            <v>25</v>
          </cell>
          <cell r="N1580">
            <v>27480</v>
          </cell>
          <cell r="AK1580">
            <v>9160</v>
          </cell>
          <cell r="BF1580">
            <v>66234.86704082227</v>
          </cell>
          <cell r="BG1580">
            <v>84132.23005651255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avoided costs"/>
      <sheetName val="Lori SalesLogix DSM Monthly Sna"/>
      <sheetName val="Residential"/>
      <sheetName val="Low Inc"/>
      <sheetName val="Util Expend"/>
      <sheetName val="geo sat to be claimed in Dec"/>
      <sheetName val="CFLs to be claimed in Dec"/>
      <sheetName val="Ref-Frzr to be claimed in Dec"/>
      <sheetName val="2008 Util Exp for Titus"/>
      <sheetName val="CE Tests"/>
      <sheetName val="Rpt Pg 1"/>
      <sheetName val="Rpt Pg 2"/>
      <sheetName val="Rpt Pg 3"/>
      <sheetName val="Rpt Pg 4"/>
      <sheetName val="Rpt Pg 5"/>
      <sheetName val="Rpt Pg 6"/>
      <sheetName val="Rpt Pg 7"/>
      <sheetName val="Rpt Pg 8"/>
      <sheetName val="Rpt Pg 9"/>
      <sheetName val="Rpt Pg 10"/>
      <sheetName val="Rpt Pg 11"/>
      <sheetName val="Rpt Pg 12"/>
      <sheetName val="Rpt Pg 13"/>
      <sheetName val="Rpt Pg 14"/>
      <sheetName val="Rpt Pg 15"/>
    </sheetNames>
    <sheetDataSet>
      <sheetData sheetId="1">
        <row r="31">
          <cell r="E31">
            <v>0.0708</v>
          </cell>
        </row>
        <row r="35">
          <cell r="B35">
            <v>1</v>
          </cell>
          <cell r="C35">
            <v>0.7167741487137647</v>
          </cell>
          <cell r="D35">
            <v>0.6468741401148705</v>
          </cell>
          <cell r="E35">
            <v>0.6468741401148705</v>
          </cell>
          <cell r="F35">
            <v>0.7885815037992612</v>
          </cell>
          <cell r="G35">
            <v>0.7116788225356969</v>
          </cell>
          <cell r="H35">
            <v>0.7116788225356969</v>
          </cell>
        </row>
        <row r="36">
          <cell r="B36">
            <v>2</v>
          </cell>
          <cell r="C36">
            <v>0.6932410169819633</v>
          </cell>
          <cell r="D36">
            <v>0.5842696729047127</v>
          </cell>
          <cell r="E36">
            <v>1.231143813019583</v>
          </cell>
          <cell r="F36">
            <v>0.7783325996377297</v>
          </cell>
          <cell r="G36">
            <v>0.6559856128842458</v>
          </cell>
          <cell r="H36">
            <v>1.3676644354199428</v>
          </cell>
        </row>
        <row r="37">
          <cell r="B37">
            <v>3</v>
          </cell>
          <cell r="C37">
            <v>0.6741353432857468</v>
          </cell>
          <cell r="D37">
            <v>0.5306007114223544</v>
          </cell>
          <cell r="E37">
            <v>1.7617445244419376</v>
          </cell>
          <cell r="F37">
            <v>0.7468914766349197</v>
          </cell>
          <cell r="G37">
            <v>0.5878658533555041</v>
          </cell>
          <cell r="H37">
            <v>1.9555302887754469</v>
          </cell>
        </row>
        <row r="38">
          <cell r="B38">
            <v>4</v>
          </cell>
          <cell r="C38">
            <v>0.662952011799883</v>
          </cell>
          <cell r="D38">
            <v>0.4872978121917464</v>
          </cell>
          <cell r="E38">
            <v>2.249042336633684</v>
          </cell>
          <cell r="F38">
            <v>0.721442739766744</v>
          </cell>
          <cell r="G38">
            <v>0.5302909749915263</v>
          </cell>
          <cell r="H38">
            <v>2.485821263766973</v>
          </cell>
        </row>
        <row r="39">
          <cell r="B39">
            <v>5</v>
          </cell>
          <cell r="C39">
            <v>0.654261014034641</v>
          </cell>
          <cell r="D39">
            <v>0.4491124025702295</v>
          </cell>
          <cell r="E39">
            <v>2.6981547392039134</v>
          </cell>
          <cell r="F39">
            <v>0.712536102812025</v>
          </cell>
          <cell r="G39">
            <v>0.4891148856303291</v>
          </cell>
          <cell r="H39">
            <v>2.974936149397302</v>
          </cell>
        </row>
        <row r="40">
          <cell r="B40">
            <v>6</v>
          </cell>
          <cell r="C40">
            <v>0.6685922272960484</v>
          </cell>
          <cell r="D40">
            <v>0.4286047374363254</v>
          </cell>
          <cell r="E40">
            <v>3.1267594766402387</v>
          </cell>
          <cell r="F40">
            <v>0.7251503052102749</v>
          </cell>
          <cell r="G40">
            <v>0.4648616054414577</v>
          </cell>
          <cell r="H40">
            <v>3.43979775483876</v>
          </cell>
        </row>
        <row r="41">
          <cell r="B41">
            <v>7</v>
          </cell>
          <cell r="C41">
            <v>0.7037819718084262</v>
          </cell>
          <cell r="D41">
            <v>0.4213329448795397</v>
          </cell>
          <cell r="E41">
            <v>3.548092421519778</v>
          </cell>
          <cell r="F41">
            <v>0.7571695281329232</v>
          </cell>
          <cell r="G41">
            <v>0.4532944574319607</v>
          </cell>
          <cell r="H41">
            <v>3.8930922122707208</v>
          </cell>
        </row>
        <row r="42">
          <cell r="B42">
            <v>8</v>
          </cell>
          <cell r="C42">
            <v>0.7401365160239244</v>
          </cell>
          <cell r="D42">
            <v>0.41380025131783305</v>
          </cell>
          <cell r="E42">
            <v>3.961892672837611</v>
          </cell>
          <cell r="F42">
            <v>0.794915280250165</v>
          </cell>
          <cell r="G42">
            <v>0.44442631274427125</v>
          </cell>
          <cell r="H42">
            <v>4.337518525014992</v>
          </cell>
        </row>
        <row r="43">
          <cell r="B43">
            <v>9</v>
          </cell>
          <cell r="C43">
            <v>0.7660121303617218</v>
          </cell>
          <cell r="D43">
            <v>0.3999504623397312</v>
          </cell>
          <cell r="E43">
            <v>4.361843135177343</v>
          </cell>
          <cell r="F43">
            <v>0.8247481447962672</v>
          </cell>
          <cell r="G43">
            <v>0.43061772620929495</v>
          </cell>
          <cell r="H43">
            <v>4.768136251224287</v>
          </cell>
        </row>
        <row r="44">
          <cell r="B44">
            <v>10</v>
          </cell>
          <cell r="C44">
            <v>0.7843098665158006</v>
          </cell>
          <cell r="D44">
            <v>0.3824281670983827</v>
          </cell>
          <cell r="E44">
            <v>4.744271302275726</v>
          </cell>
          <cell r="F44">
            <v>0.8495930657729241</v>
          </cell>
          <cell r="G44">
            <v>0.4142601448664671</v>
          </cell>
          <cell r="H44">
            <v>5.182396396090754</v>
          </cell>
        </row>
        <row r="45">
          <cell r="B45">
            <v>11</v>
          </cell>
          <cell r="C45">
            <v>0.8158052508438873</v>
          </cell>
          <cell r="D45">
            <v>0.37148418316826487</v>
          </cell>
          <cell r="E45">
            <v>5.115755485443991</v>
          </cell>
          <cell r="F45">
            <v>0.87791101580434</v>
          </cell>
          <cell r="G45">
            <v>0.3997645961007736</v>
          </cell>
          <cell r="H45">
            <v>5.582160992191527</v>
          </cell>
        </row>
        <row r="46">
          <cell r="B46">
            <v>12</v>
          </cell>
          <cell r="C46">
            <v>0.8572049180299459</v>
          </cell>
          <cell r="D46">
            <v>0.36452735352643423</v>
          </cell>
          <cell r="E46">
            <v>5.4802828389704255</v>
          </cell>
          <cell r="F46">
            <v>0.9159936290591282</v>
          </cell>
          <cell r="G46">
            <v>0.38952731887655073</v>
          </cell>
          <cell r="H46">
            <v>5.971688311068078</v>
          </cell>
        </row>
        <row r="47">
          <cell r="B47">
            <v>13</v>
          </cell>
          <cell r="C47">
            <v>0.8959329406908542</v>
          </cell>
          <cell r="D47">
            <v>0.35580546192720625</v>
          </cell>
          <cell r="E47">
            <v>5.836088300897631</v>
          </cell>
          <cell r="F47">
            <v>0.9573591699877696</v>
          </cell>
          <cell r="G47">
            <v>0.38019990809254367</v>
          </cell>
          <cell r="H47">
            <v>6.351888219160622</v>
          </cell>
        </row>
        <row r="48">
          <cell r="B48">
            <v>14</v>
          </cell>
          <cell r="C48">
            <v>0.9355396657647834</v>
          </cell>
          <cell r="D48">
            <v>0.34696921963486377</v>
          </cell>
          <cell r="E48">
            <v>6.183057520532495</v>
          </cell>
          <cell r="F48">
            <v>0.998021890800096</v>
          </cell>
          <cell r="G48">
            <v>0.37014237803197986</v>
          </cell>
          <cell r="H48">
            <v>6.722030597192601</v>
          </cell>
        </row>
        <row r="49">
          <cell r="B49">
            <v>15</v>
          </cell>
          <cell r="C49">
            <v>0.9737577512808689</v>
          </cell>
          <cell r="D49">
            <v>0.33726502684899223</v>
          </cell>
          <cell r="E49">
            <v>6.520322547381487</v>
          </cell>
          <cell r="F49">
            <v>1.0355647748900716</v>
          </cell>
          <cell r="G49">
            <v>0.35867214525148433</v>
          </cell>
          <cell r="H49">
            <v>7.080702742444085</v>
          </cell>
        </row>
        <row r="50">
          <cell r="B50">
            <v>16</v>
          </cell>
          <cell r="C50">
            <v>1.0108957783772097</v>
          </cell>
          <cell r="D50">
            <v>0.32697790084214634</v>
          </cell>
          <cell r="E50">
            <v>6.847300448223633</v>
          </cell>
          <cell r="F50">
            <v>1.0726744676234128</v>
          </cell>
          <cell r="G50">
            <v>0.34696044163278084</v>
          </cell>
          <cell r="H50">
            <v>7.4276631840768665</v>
          </cell>
        </row>
        <row r="51">
          <cell r="B51">
            <v>17</v>
          </cell>
          <cell r="C51">
            <v>1.049291798210041</v>
          </cell>
          <cell r="D51">
            <v>0.31695669828371315</v>
          </cell>
          <cell r="E51">
            <v>7.164257146507346</v>
          </cell>
          <cell r="F51">
            <v>1.1118932471527727</v>
          </cell>
          <cell r="G51">
            <v>0.3358665464293982</v>
          </cell>
          <cell r="H51">
            <v>7.7635297305062645</v>
          </cell>
        </row>
        <row r="52">
          <cell r="B52">
            <v>18</v>
          </cell>
          <cell r="C52">
            <v>1.0885460136536467</v>
          </cell>
          <cell r="D52">
            <v>0.30707332049019237</v>
          </cell>
          <cell r="E52">
            <v>7.4713304669975384</v>
          </cell>
          <cell r="F52">
            <v>1.15215798429994</v>
          </cell>
          <cell r="G52">
            <v>0.3250179354208178</v>
          </cell>
          <cell r="H52">
            <v>8.088547665927083</v>
          </cell>
        </row>
        <row r="53">
          <cell r="B53">
            <v>19</v>
          </cell>
          <cell r="C53">
            <v>1.1278633208958007</v>
          </cell>
          <cell r="D53">
            <v>0.2971278799480096</v>
          </cell>
          <cell r="E53">
            <v>7.768458346945548</v>
          </cell>
          <cell r="F53">
            <v>1.1927920404216183</v>
          </cell>
          <cell r="G53">
            <v>0.3142329071468039</v>
          </cell>
          <cell r="H53">
            <v>8.402780573073887</v>
          </cell>
        </row>
        <row r="54">
          <cell r="B54">
            <v>20</v>
          </cell>
          <cell r="C54">
            <v>1.1648370307163052</v>
          </cell>
          <cell r="D54">
            <v>0.2865785870253022</v>
          </cell>
          <cell r="E54">
            <v>8.05503693397085</v>
          </cell>
          <cell r="F54">
            <v>1.2310226581882753</v>
          </cell>
          <cell r="G54">
            <v>0.30286188082704235</v>
          </cell>
          <cell r="H54">
            <v>8.705642453900929</v>
          </cell>
        </row>
        <row r="55">
          <cell r="B55">
            <v>21</v>
          </cell>
          <cell r="C55">
            <v>1.2076986513312802</v>
          </cell>
          <cell r="D55">
            <v>0.2774781480384423</v>
          </cell>
          <cell r="E55">
            <v>8.332515082009293</v>
          </cell>
          <cell r="F55">
            <v>1.274781222498344</v>
          </cell>
          <cell r="G55">
            <v>0.29289088994435997</v>
          </cell>
          <cell r="H55">
            <v>8.998533343845288</v>
          </cell>
        </row>
        <row r="56">
          <cell r="B56">
            <v>22</v>
          </cell>
          <cell r="C56">
            <v>1.2531053765805638</v>
          </cell>
          <cell r="D56">
            <v>0.26887438918565654</v>
          </cell>
          <cell r="E56">
            <v>8.601389471194949</v>
          </cell>
          <cell r="F56">
            <v>1.3210970461337084</v>
          </cell>
          <cell r="G56">
            <v>0.2834631212767278</v>
          </cell>
          <cell r="H56">
            <v>9.281996465122017</v>
          </cell>
        </row>
        <row r="57">
          <cell r="B57">
            <v>23</v>
          </cell>
          <cell r="C57">
            <v>1.3012344487438852</v>
          </cell>
          <cell r="D57">
            <v>0.26074082368010004</v>
          </cell>
          <cell r="E57">
            <v>8.86213029487505</v>
          </cell>
          <cell r="F57">
            <v>1.3701475360763662</v>
          </cell>
          <cell r="G57">
            <v>0.2745495997778703</v>
          </cell>
          <cell r="H57">
            <v>9.556546064899887</v>
          </cell>
        </row>
        <row r="58">
          <cell r="B58">
            <v>24</v>
          </cell>
          <cell r="C58">
            <v>1.3522758899444933</v>
          </cell>
          <cell r="D58">
            <v>0.2530523782929067</v>
          </cell>
          <cell r="E58">
            <v>9.115182673167956</v>
          </cell>
          <cell r="F58">
            <v>1.4221228813835134</v>
          </cell>
          <cell r="G58">
            <v>0.26612289698785574</v>
          </cell>
          <cell r="H58">
            <v>9.822668961887743</v>
          </cell>
        </row>
        <row r="59">
          <cell r="B59">
            <v>25</v>
          </cell>
          <cell r="C59">
            <v>1.40643342984853</v>
          </cell>
          <cell r="D59">
            <v>0.24578531791575473</v>
          </cell>
          <cell r="E59">
            <v>9.36096799108371</v>
          </cell>
          <cell r="F59">
            <v>1.4772269809171559</v>
          </cell>
          <cell r="G59">
            <v>0.2581570484836646</v>
          </cell>
          <cell r="H59">
            <v>10.080826010371407</v>
          </cell>
        </row>
        <row r="60">
          <cell r="B60">
            <v>26</v>
          </cell>
          <cell r="C60">
            <v>1.4639255007925605</v>
          </cell>
          <cell r="D60">
            <v>0.23891717414930946</v>
          </cell>
          <cell r="E60">
            <v>9.599885165233019</v>
          </cell>
          <cell r="F60">
            <v>1.5356784385022857</v>
          </cell>
          <cell r="G60">
            <v>0.2506274757358573</v>
          </cell>
          <cell r="H60">
            <v>10.331453486107264</v>
          </cell>
        </row>
        <row r="61">
          <cell r="B61">
            <v>27</v>
          </cell>
          <cell r="C61">
            <v>1.5249863052413246</v>
          </cell>
          <cell r="D61">
            <v>0.23242667770269443</v>
          </cell>
          <cell r="E61">
            <v>9.832311842935713</v>
          </cell>
          <cell r="F61">
            <v>1.5977116304156957</v>
          </cell>
          <cell r="G61">
            <v>0.2435109121361652</v>
          </cell>
          <cell r="H61">
            <v>10.574964398243429</v>
          </cell>
        </row>
        <row r="62">
          <cell r="B62">
            <v>28</v>
          </cell>
          <cell r="C62">
            <v>1.5898669608341742</v>
          </cell>
          <cell r="D62">
            <v>0.22629369440060687</v>
          </cell>
          <cell r="E62">
            <v>10.05860553733632</v>
          </cell>
          <cell r="F62">
            <v>1.663577850463898</v>
          </cell>
          <cell r="G62">
            <v>0.2367853329733801</v>
          </cell>
          <cell r="H62">
            <v>10.811749731216809</v>
          </cell>
        </row>
        <row r="63">
          <cell r="B63">
            <v>29</v>
          </cell>
          <cell r="C63">
            <v>1.658836728660973</v>
          </cell>
          <cell r="D63">
            <v>0.22049916460554833</v>
          </cell>
          <cell r="E63">
            <v>10.279104701941868</v>
          </cell>
          <cell r="F63">
            <v>1.7335465382909352</v>
          </cell>
          <cell r="G63">
            <v>0.23042988914680182</v>
          </cell>
          <cell r="H63">
            <v>11.04217962036361</v>
          </cell>
        </row>
        <row r="64">
          <cell r="B64">
            <v>30</v>
          </cell>
          <cell r="C64">
            <v>1.7321843308183402</v>
          </cell>
          <cell r="D64">
            <v>0.21502504587291607</v>
          </cell>
          <cell r="E64">
            <v>10.494129747814785</v>
          </cell>
          <cell r="F64">
            <v>1.8079065969669628</v>
          </cell>
          <cell r="G64">
            <v>0.22442484441774907</v>
          </cell>
          <cell r="H64">
            <v>11.26660446478136</v>
          </cell>
        </row>
        <row r="65">
          <cell r="B65">
            <v>31</v>
          </cell>
          <cell r="C65">
            <v>1.8102193637370427</v>
          </cell>
          <cell r="D65">
            <v>0.20985425866642538</v>
          </cell>
          <cell r="E65">
            <v>10.70398400648121</v>
          </cell>
          <cell r="F65">
            <v>1.8869678063484245</v>
          </cell>
          <cell r="G65">
            <v>0.21875151601028936</v>
          </cell>
          <cell r="H65">
            <v>11.485355980791649</v>
          </cell>
        </row>
        <row r="66">
          <cell r="B66">
            <v>32</v>
          </cell>
          <cell r="C66">
            <v>1.8932738142432513</v>
          </cell>
          <cell r="D66">
            <v>0.20497063497054374</v>
          </cell>
          <cell r="E66">
            <v>10.908954641451754</v>
          </cell>
          <cell r="F66">
            <v>1.9710623391725297</v>
          </cell>
          <cell r="G66">
            <v>0.21339221838242292</v>
          </cell>
          <cell r="H66">
            <v>11.698748199174071</v>
          </cell>
        </row>
        <row r="67">
          <cell r="B67">
            <v>33</v>
          </cell>
          <cell r="C67">
            <v>1.9817036858225845</v>
          </cell>
          <cell r="D67">
            <v>0.20035886964532973</v>
          </cell>
          <cell r="E67">
            <v>11.109313511097083</v>
          </cell>
          <cell r="F67">
            <v>2.0605463873549743</v>
          </cell>
          <cell r="G67">
            <v>0.2083302099984949</v>
          </cell>
          <cell r="H67">
            <v>11.907078409172566</v>
          </cell>
        </row>
        <row r="68">
          <cell r="B68">
            <v>34</v>
          </cell>
          <cell r="C68">
            <v>2.0758907430989026</v>
          </cell>
          <cell r="D68">
            <v>0.19600447437732452</v>
          </cell>
          <cell r="E68">
            <v>11.305317985474408</v>
          </cell>
          <cell r="F68">
            <v>2.155801906502861</v>
          </cell>
          <cell r="G68">
            <v>0.2035496429426468</v>
          </cell>
          <cell r="H68">
            <v>12.110628052115214</v>
          </cell>
        </row>
        <row r="69">
          <cell r="B69">
            <v>35</v>
          </cell>
          <cell r="C69">
            <v>2.1762443831222913</v>
          </cell>
          <cell r="D69">
            <v>0.19189373408795016</v>
          </cell>
          <cell r="E69">
            <v>11.497211719562358</v>
          </cell>
          <cell r="F69">
            <v>2.2572384872372795</v>
          </cell>
          <cell r="G69">
            <v>0.1990355152216639</v>
          </cell>
          <cell r="H69">
            <v>12.309663567336878</v>
          </cell>
        </row>
        <row r="70">
          <cell r="B70">
            <v>36</v>
          </cell>
          <cell r="C70">
            <v>2.2832036426855513</v>
          </cell>
          <cell r="D70">
            <v>0.18801366566826577</v>
          </cell>
          <cell r="E70">
            <v>11.685225385230623</v>
          </cell>
          <cell r="F70">
            <v>2.3652953625448556</v>
          </cell>
          <cell r="G70">
            <v>0.19477362561367212</v>
          </cell>
          <cell r="H70">
            <v>12.504437192950551</v>
          </cell>
        </row>
        <row r="71">
          <cell r="B71">
            <v>37</v>
          </cell>
          <cell r="C71">
            <v>2.397239351558777</v>
          </cell>
          <cell r="D71">
            <v>0.18435197891593133</v>
          </cell>
          <cell r="E71">
            <v>11.869577364146554</v>
          </cell>
          <cell r="F71">
            <v>2.480443561047866</v>
          </cell>
          <cell r="G71">
            <v>0.19075053092679975</v>
          </cell>
          <cell r="H71">
            <v>12.69518772387735</v>
          </cell>
        </row>
        <row r="72">
          <cell r="B72">
            <v>38</v>
          </cell>
          <cell r="C72">
            <v>2.5188564422506214</v>
          </cell>
          <cell r="D72">
            <v>0.18089703955685094</v>
          </cell>
          <cell r="E72">
            <v>12.050474403703404</v>
          </cell>
          <cell r="F72">
            <v>2.603188216801522</v>
          </cell>
          <cell r="G72">
            <v>0.18695350553916903</v>
          </cell>
          <cell r="H72">
            <v>12.882141229416519</v>
          </cell>
        </row>
        <row r="73">
          <cell r="B73">
            <v>39</v>
          </cell>
          <cell r="C73">
            <v>2.6485964276761464</v>
          </cell>
          <cell r="D73">
            <v>0.17763783424024565</v>
          </cell>
          <cell r="E73">
            <v>12.22811223794365</v>
          </cell>
          <cell r="F73">
            <v>2.7340710469983263</v>
          </cell>
          <cell r="G73">
            <v>0.1833705030984542</v>
          </cell>
          <cell r="H73">
            <v>13.065511732514972</v>
          </cell>
        </row>
        <row r="74">
          <cell r="B74">
            <v>40</v>
          </cell>
          <cell r="C74">
            <v>2.7870400589385094</v>
          </cell>
          <cell r="D74">
            <v>0.17456393740183754</v>
          </cell>
          <cell r="E74">
            <v>12.402676175345487</v>
          </cell>
          <cell r="F74">
            <v>2.8736730097867556</v>
          </cell>
          <cell r="G74">
            <v>0.17999012026573566</v>
          </cell>
          <cell r="H74">
            <v>13.245501852780707</v>
          </cell>
        </row>
      </sheetData>
      <sheetData sheetId="23">
        <row r="5">
          <cell r="B5">
            <v>43070922.66826104</v>
          </cell>
          <cell r="C5">
            <v>1771802.2189930899</v>
          </cell>
          <cell r="G5">
            <v>43070922.66826104</v>
          </cell>
          <cell r="H5">
            <v>1771802.2189930899</v>
          </cell>
        </row>
        <row r="6">
          <cell r="B6">
            <v>3419674.1398319197</v>
          </cell>
          <cell r="C6">
            <v>0</v>
          </cell>
          <cell r="G6">
            <v>-167546.85823765318</v>
          </cell>
          <cell r="H6">
            <v>52.162580379051896</v>
          </cell>
        </row>
        <row r="7">
          <cell r="B7">
            <v>-167546.85823765318</v>
          </cell>
          <cell r="C7">
            <v>52.162580379051896</v>
          </cell>
        </row>
        <row r="9">
          <cell r="G9">
            <v>3350760.841177399</v>
          </cell>
          <cell r="H9">
            <v>41477.98882260076</v>
          </cell>
        </row>
        <row r="10">
          <cell r="B10">
            <v>3350760.841177399</v>
          </cell>
          <cell r="C10">
            <v>41477.98882260076</v>
          </cell>
          <cell r="G10">
            <v>8128059.4975000005</v>
          </cell>
          <cell r="H10">
            <v>610286.3200000001</v>
          </cell>
        </row>
        <row r="11">
          <cell r="B11">
            <v>20808945.51255798</v>
          </cell>
          <cell r="C11">
            <v>562709.7774292671</v>
          </cell>
        </row>
        <row r="19">
          <cell r="B19">
            <v>31778750.831491113</v>
          </cell>
          <cell r="C19">
            <v>1449528.9789686976</v>
          </cell>
          <cell r="G19">
            <v>43070922.66826104</v>
          </cell>
          <cell r="H19">
            <v>1771802.2189930899</v>
          </cell>
        </row>
        <row r="20">
          <cell r="B20">
            <v>-306545.11595885025</v>
          </cell>
          <cell r="C20">
            <v>83.18763149962795</v>
          </cell>
        </row>
        <row r="21">
          <cell r="B21">
            <v>3419674.1398319197</v>
          </cell>
          <cell r="C21">
            <v>0</v>
          </cell>
        </row>
        <row r="22">
          <cell r="G22">
            <v>31778750.831491113</v>
          </cell>
          <cell r="H22">
            <v>1449528.9789686976</v>
          </cell>
        </row>
        <row r="23">
          <cell r="G23">
            <v>3350760.841177399</v>
          </cell>
          <cell r="H23">
            <v>41477.98882260076</v>
          </cell>
        </row>
        <row r="24">
          <cell r="B24">
            <v>20808945.51255798</v>
          </cell>
          <cell r="C24">
            <v>562709.7774292671</v>
          </cell>
          <cell r="G24">
            <v>8128059.4975000005</v>
          </cell>
          <cell r="H24">
            <v>610286.3200000001</v>
          </cell>
        </row>
        <row r="25">
          <cell r="B25">
            <v>-8128059.4975000005</v>
          </cell>
          <cell r="C25">
            <v>-610286.3200000001</v>
          </cell>
        </row>
        <row r="46">
          <cell r="B46">
            <v>1523011.268811948</v>
          </cell>
          <cell r="C46">
            <v>608.8885984203662</v>
          </cell>
          <cell r="G46">
            <v>1523011.268811948</v>
          </cell>
          <cell r="H46">
            <v>608.8885984203662</v>
          </cell>
        </row>
        <row r="47">
          <cell r="B47">
            <v>300967.8535177767</v>
          </cell>
          <cell r="C47">
            <v>0</v>
          </cell>
          <cell r="G47">
            <v>13087504.34964035</v>
          </cell>
          <cell r="H47">
            <v>964952.6249306931</v>
          </cell>
        </row>
        <row r="48">
          <cell r="B48">
            <v>13087504.34964035</v>
          </cell>
          <cell r="C48">
            <v>964952.6249306931</v>
          </cell>
        </row>
        <row r="50">
          <cell r="G50">
            <v>1032887.8523264535</v>
          </cell>
          <cell r="H50">
            <v>38810.03767354679</v>
          </cell>
        </row>
        <row r="51">
          <cell r="B51">
            <v>1032887.8523264535</v>
          </cell>
          <cell r="C51">
            <v>38810.03767354679</v>
          </cell>
          <cell r="G51">
            <v>4318738.626</v>
          </cell>
          <cell r="H51">
            <v>549125.99</v>
          </cell>
        </row>
        <row r="52">
          <cell r="B52">
            <v>15771990.733942013</v>
          </cell>
          <cell r="C52">
            <v>527871.622570733</v>
          </cell>
          <cell r="I52">
            <v>5939562.506000001</v>
          </cell>
        </row>
        <row r="60">
          <cell r="B60">
            <v>1220579.5166114331</v>
          </cell>
          <cell r="C60">
            <v>574.539614013823</v>
          </cell>
          <cell r="G60">
            <v>13087504.34964035</v>
          </cell>
          <cell r="H60">
            <v>964952.6249306931</v>
          </cell>
        </row>
        <row r="61">
          <cell r="B61">
            <v>17125041.321190402</v>
          </cell>
          <cell r="C61">
            <v>1223471.9195166957</v>
          </cell>
        </row>
        <row r="62">
          <cell r="C62">
            <v>0</v>
          </cell>
        </row>
        <row r="63">
          <cell r="G63">
            <v>17125041.321190402</v>
          </cell>
          <cell r="H63">
            <v>1223471.9195166957</v>
          </cell>
        </row>
        <row r="64">
          <cell r="G64">
            <v>1032887.8523264535</v>
          </cell>
          <cell r="H64">
            <v>38810.03767354679</v>
          </cell>
        </row>
        <row r="65">
          <cell r="B65">
            <v>15771990.733942013</v>
          </cell>
          <cell r="C65">
            <v>527871.622570733</v>
          </cell>
          <cell r="G65">
            <v>4318738.626</v>
          </cell>
          <cell r="H65">
            <v>549125.99</v>
          </cell>
        </row>
        <row r="66">
          <cell r="B66">
            <v>-4318738.626</v>
          </cell>
          <cell r="C66">
            <v>-549125.99</v>
          </cell>
        </row>
        <row r="74">
          <cell r="D74">
            <v>1659062.4796253624</v>
          </cell>
          <cell r="E74">
            <v>87055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B2:N53"/>
  <sheetViews>
    <sheetView workbookViewId="0" topLeftCell="A1">
      <selection activeCell="I33" sqref="I33"/>
    </sheetView>
  </sheetViews>
  <sheetFormatPr defaultColWidth="9.140625" defaultRowHeight="12.75"/>
  <cols>
    <col min="1" max="1" width="1.8515625" style="0" customWidth="1"/>
    <col min="2" max="2" width="26.140625" style="0" customWidth="1"/>
    <col min="3" max="6" width="15.140625" style="0" customWidth="1"/>
    <col min="7" max="7" width="4.421875" style="0" customWidth="1"/>
    <col min="8" max="8" width="5.28125" style="0" customWidth="1"/>
    <col min="9" max="9" width="6.00390625" style="0" customWidth="1"/>
    <col min="12" max="12" width="13.7109375" style="0" customWidth="1"/>
    <col min="13" max="13" width="14.57421875" style="0" customWidth="1"/>
  </cols>
  <sheetData>
    <row r="2" spans="2:6" ht="15.75">
      <c r="B2" s="107" t="s">
        <v>6</v>
      </c>
      <c r="C2" s="107"/>
      <c r="D2" s="107"/>
      <c r="E2" s="107"/>
      <c r="F2" s="108"/>
    </row>
    <row r="3" spans="2:6" ht="15.75">
      <c r="B3" s="107" t="s">
        <v>44</v>
      </c>
      <c r="C3" s="107"/>
      <c r="D3" s="107"/>
      <c r="E3" s="107"/>
      <c r="F3" s="108"/>
    </row>
    <row r="4" spans="2:6" ht="12.75">
      <c r="B4" s="109" t="s">
        <v>62</v>
      </c>
      <c r="C4" s="109"/>
      <c r="D4" s="109"/>
      <c r="E4" s="109"/>
      <c r="F4" s="109"/>
    </row>
    <row r="5" ht="42.75" customHeight="1"/>
    <row r="6" spans="3:6" ht="12.75">
      <c r="C6" s="110" t="s">
        <v>5</v>
      </c>
      <c r="D6" s="110"/>
      <c r="E6" s="110" t="s">
        <v>4</v>
      </c>
      <c r="F6" s="110"/>
    </row>
    <row r="7" spans="2:6" ht="13.5" thickBot="1">
      <c r="B7" s="5"/>
      <c r="C7" s="1" t="s">
        <v>2</v>
      </c>
      <c r="D7" s="1" t="s">
        <v>3</v>
      </c>
      <c r="E7" s="1" t="s">
        <v>2</v>
      </c>
      <c r="F7" s="1" t="s">
        <v>3</v>
      </c>
    </row>
    <row r="8" spans="2:6" ht="12.75">
      <c r="B8" s="2" t="s">
        <v>45</v>
      </c>
      <c r="C8" s="6">
        <v>60530101</v>
      </c>
      <c r="D8" s="3">
        <v>-46262</v>
      </c>
      <c r="E8" s="6">
        <v>1621737</v>
      </c>
      <c r="F8" s="7">
        <v>8</v>
      </c>
    </row>
    <row r="9" spans="2:6" ht="13.5" thickBot="1">
      <c r="B9" s="8" t="s">
        <v>46</v>
      </c>
      <c r="C9" s="9">
        <v>1145735</v>
      </c>
      <c r="D9" s="10">
        <f>'[2]Rpt Pg 13'!$D$74</f>
        <v>1659062.4796253624</v>
      </c>
      <c r="E9" s="9">
        <v>748</v>
      </c>
      <c r="F9" s="11">
        <f>'[2]Rpt Pg 13'!$E$74</f>
        <v>87055</v>
      </c>
    </row>
    <row r="10" spans="2:6" ht="13.5" thickTop="1">
      <c r="B10" s="2" t="s">
        <v>0</v>
      </c>
      <c r="C10" s="12">
        <f>C8+C9</f>
        <v>61675836</v>
      </c>
      <c r="D10" s="3">
        <f>D8+D9</f>
        <v>1612800.4796253624</v>
      </c>
      <c r="E10" s="12">
        <f>E8+E9</f>
        <v>1622485</v>
      </c>
      <c r="F10" s="13">
        <f>F8+F9</f>
        <v>87063</v>
      </c>
    </row>
    <row r="12" spans="3:4" ht="12.75">
      <c r="C12" s="110" t="s">
        <v>47</v>
      </c>
      <c r="D12" s="110"/>
    </row>
    <row r="13" spans="2:4" ht="13.5" thickBot="1">
      <c r="B13" s="5"/>
      <c r="C13" s="14" t="s">
        <v>2</v>
      </c>
      <c r="D13" s="14" t="s">
        <v>3</v>
      </c>
    </row>
    <row r="14" spans="2:4" ht="12.75">
      <c r="B14" s="2" t="s">
        <v>45</v>
      </c>
      <c r="C14" s="15">
        <f>C8+E8</f>
        <v>62151838</v>
      </c>
      <c r="D14" s="16">
        <f>D8+F8</f>
        <v>-46254</v>
      </c>
    </row>
    <row r="15" spans="2:4" ht="13.5" thickBot="1">
      <c r="B15" s="8" t="s">
        <v>46</v>
      </c>
      <c r="C15" s="17">
        <f>C9+E9</f>
        <v>1146483</v>
      </c>
      <c r="D15" s="18">
        <f>D9+F9</f>
        <v>1746117.4796253624</v>
      </c>
    </row>
    <row r="16" spans="2:4" ht="13.5" thickTop="1">
      <c r="B16" s="2" t="s">
        <v>0</v>
      </c>
      <c r="C16" s="12">
        <f>C14+C15</f>
        <v>63298321</v>
      </c>
      <c r="D16" s="13">
        <f>D14+D15</f>
        <v>1699863.4796253624</v>
      </c>
    </row>
    <row r="17" ht="12" customHeight="1"/>
    <row r="18" ht="13.5" thickBot="1"/>
    <row r="19" spans="2:6" ht="52.5" customHeight="1" thickBot="1">
      <c r="B19" s="111" t="s">
        <v>48</v>
      </c>
      <c r="C19" s="112"/>
      <c r="D19" s="112"/>
      <c r="E19" s="112"/>
      <c r="F19" s="113"/>
    </row>
    <row r="20" ht="36.75" customHeight="1"/>
    <row r="21" spans="2:6" ht="12.75">
      <c r="B21" s="116" t="s">
        <v>49</v>
      </c>
      <c r="C21" s="116"/>
      <c r="D21" s="116"/>
      <c r="E21" s="116"/>
      <c r="F21" s="116"/>
    </row>
    <row r="23" spans="2:13" ht="12.75">
      <c r="B23" s="116" t="s">
        <v>50</v>
      </c>
      <c r="C23" s="116"/>
      <c r="D23" s="116" t="s">
        <v>51</v>
      </c>
      <c r="E23" s="117"/>
      <c r="F23" s="117"/>
      <c r="L23" s="122" t="s">
        <v>92</v>
      </c>
      <c r="M23" s="122" t="s">
        <v>93</v>
      </c>
    </row>
    <row r="24" spans="2:13" ht="12.75">
      <c r="B24" s="19"/>
      <c r="C24" s="92"/>
      <c r="D24" s="92"/>
      <c r="E24" s="93"/>
      <c r="F24" s="93"/>
      <c r="L24" s="122"/>
      <c r="M24" s="122"/>
    </row>
    <row r="25" spans="2:14" ht="13.5" customHeight="1">
      <c r="B25" s="2" t="s">
        <v>52</v>
      </c>
      <c r="C25" s="94">
        <v>24763300</v>
      </c>
      <c r="D25" s="42"/>
      <c r="E25" s="95" t="s">
        <v>52</v>
      </c>
      <c r="F25" s="69">
        <f>'Without XXX Customer'!P18</f>
        <v>17371560.246512745</v>
      </c>
      <c r="K25" s="2" t="s">
        <v>52</v>
      </c>
      <c r="L25" s="77">
        <f>'Without XXX Customer'!F19</f>
        <v>4151103.8550145533</v>
      </c>
      <c r="M25" s="20">
        <f>F25-L25</f>
        <v>13220456.391498191</v>
      </c>
      <c r="N25" t="s">
        <v>81</v>
      </c>
    </row>
    <row r="26" spans="2:14" ht="12.75">
      <c r="B26" s="2" t="s">
        <v>53</v>
      </c>
      <c r="C26" s="42">
        <v>13.16</v>
      </c>
      <c r="D26" s="42"/>
      <c r="E26" s="95" t="s">
        <v>53</v>
      </c>
      <c r="F26" s="42">
        <v>15.31</v>
      </c>
      <c r="K26" s="2" t="s">
        <v>53</v>
      </c>
      <c r="L26" s="79">
        <f>'Without XXX Customer'!I19</f>
        <v>24.980296557405314</v>
      </c>
      <c r="M26" s="74">
        <f>((F26*F28)-('Without XXX Customer'!I19*'Without XXX Customer'!C19))/'levelized costs'!M28</f>
        <v>14.69505960821615</v>
      </c>
      <c r="N26" t="s">
        <v>82</v>
      </c>
    </row>
    <row r="27" spans="2:13" ht="12.75">
      <c r="B27" s="2" t="s">
        <v>1</v>
      </c>
      <c r="C27" s="41">
        <v>0.0708</v>
      </c>
      <c r="D27" s="42"/>
      <c r="E27" s="95" t="s">
        <v>1</v>
      </c>
      <c r="F27" s="41">
        <f>C27</f>
        <v>0.0708</v>
      </c>
      <c r="K27" s="2" t="s">
        <v>1</v>
      </c>
      <c r="L27" s="80">
        <f>F27</f>
        <v>0.0708</v>
      </c>
      <c r="M27" s="21">
        <f>F27</f>
        <v>0.0708</v>
      </c>
    </row>
    <row r="28" spans="2:14" ht="13.5" thickBot="1">
      <c r="B28" s="2" t="s">
        <v>54</v>
      </c>
      <c r="C28" s="67">
        <f>C14</f>
        <v>62151838</v>
      </c>
      <c r="D28" s="42"/>
      <c r="E28" s="95" t="s">
        <v>55</v>
      </c>
      <c r="F28" s="67">
        <f>D15</f>
        <v>1746117.4796253624</v>
      </c>
      <c r="K28" s="2" t="s">
        <v>55</v>
      </c>
      <c r="L28" s="78">
        <f>'Without XXX Customer'!C19</f>
        <v>104398</v>
      </c>
      <c r="M28" s="3">
        <f>F28-L28</f>
        <v>1641719.4796253624</v>
      </c>
      <c r="N28" t="s">
        <v>83</v>
      </c>
    </row>
    <row r="29" spans="2:13" ht="13.5" thickBot="1">
      <c r="B29" s="2" t="s">
        <v>56</v>
      </c>
      <c r="C29" s="68">
        <f>-PMT(C27,C26,C25)/C28</f>
        <v>0.04752822529683114</v>
      </c>
      <c r="D29" s="42"/>
      <c r="E29" s="95" t="s">
        <v>56</v>
      </c>
      <c r="F29" s="68">
        <f>-PMT(F27,F26,F25)/F28</f>
        <v>1.085118255270494</v>
      </c>
      <c r="H29" s="22"/>
      <c r="K29" s="2" t="s">
        <v>56</v>
      </c>
      <c r="L29" s="66">
        <f>-PMT(L27,L26,L25)/L28</f>
        <v>3.4376723773631803</v>
      </c>
      <c r="M29" s="66">
        <f>-PMT(M27,M26,M25)/M28</f>
        <v>0.8992164140816958</v>
      </c>
    </row>
    <row r="30" spans="3:6" ht="18.75" customHeight="1">
      <c r="C30" s="42"/>
      <c r="D30" s="42"/>
      <c r="E30" s="42"/>
      <c r="F30" s="42"/>
    </row>
    <row r="31" spans="2:14" ht="12.75">
      <c r="B31" s="2" t="s">
        <v>57</v>
      </c>
      <c r="C31" s="69">
        <v>12130585</v>
      </c>
      <c r="D31" s="42"/>
      <c r="E31" s="95" t="s">
        <v>57</v>
      </c>
      <c r="F31" s="69">
        <f>'[2]Rpt Pg 13'!$I$52</f>
        <v>5939562.506000001</v>
      </c>
      <c r="K31" s="2" t="s">
        <v>57</v>
      </c>
      <c r="L31" s="77">
        <f>'Without XXX Customer'!D19</f>
        <v>246764</v>
      </c>
      <c r="M31" s="20">
        <f>F31-L31</f>
        <v>5692798.506000001</v>
      </c>
      <c r="N31" t="s">
        <v>84</v>
      </c>
    </row>
    <row r="32" spans="2:14" ht="12.75">
      <c r="B32" s="2" t="s">
        <v>53</v>
      </c>
      <c r="C32" s="42">
        <f>C26</f>
        <v>13.16</v>
      </c>
      <c r="D32" s="42"/>
      <c r="E32" s="95" t="s">
        <v>53</v>
      </c>
      <c r="F32" s="42">
        <f>F26</f>
        <v>15.31</v>
      </c>
      <c r="K32" s="2" t="s">
        <v>53</v>
      </c>
      <c r="L32" s="79">
        <f>'Without XXX Customer'!I19</f>
        <v>24.980296557405314</v>
      </c>
      <c r="M32" s="74">
        <f>M26</f>
        <v>14.69505960821615</v>
      </c>
      <c r="N32" t="s">
        <v>85</v>
      </c>
    </row>
    <row r="33" spans="2:13" ht="12.75">
      <c r="B33" s="2" t="s">
        <v>1</v>
      </c>
      <c r="C33" s="41">
        <f>C27</f>
        <v>0.0708</v>
      </c>
      <c r="D33" s="42"/>
      <c r="E33" s="95" t="s">
        <v>1</v>
      </c>
      <c r="F33" s="41">
        <f>F27</f>
        <v>0.0708</v>
      </c>
      <c r="K33" s="2" t="s">
        <v>1</v>
      </c>
      <c r="L33" s="80">
        <f>F33</f>
        <v>0.0708</v>
      </c>
      <c r="M33" s="21">
        <f>F33</f>
        <v>0.0708</v>
      </c>
    </row>
    <row r="34" spans="2:14" ht="13.5" thickBot="1">
      <c r="B34" s="2" t="s">
        <v>54</v>
      </c>
      <c r="C34" s="67">
        <f>C28</f>
        <v>62151838</v>
      </c>
      <c r="D34" s="42"/>
      <c r="E34" s="95" t="s">
        <v>55</v>
      </c>
      <c r="F34" s="67">
        <f>F28</f>
        <v>1746117.4796253624</v>
      </c>
      <c r="K34" s="2" t="s">
        <v>55</v>
      </c>
      <c r="L34" s="78">
        <f>'Without XXX Customer'!C19</f>
        <v>104398</v>
      </c>
      <c r="M34" s="3">
        <f>F34-L34</f>
        <v>1641719.4796253624</v>
      </c>
      <c r="N34" t="s">
        <v>83</v>
      </c>
    </row>
    <row r="35" spans="2:13" ht="13.5" thickBot="1">
      <c r="B35" s="2" t="s">
        <v>58</v>
      </c>
      <c r="C35" s="68">
        <f>-PMT(C33,C32,C31)/C34</f>
        <v>0.02328224335457554</v>
      </c>
      <c r="D35" s="42"/>
      <c r="E35" s="95" t="s">
        <v>58</v>
      </c>
      <c r="F35" s="68">
        <f>-PMT(F33,F32,F31)/F34</f>
        <v>0.37101605222101985</v>
      </c>
      <c r="H35" s="22"/>
      <c r="K35" s="2" t="s">
        <v>58</v>
      </c>
      <c r="L35" s="66">
        <f>-PMT(L33,L32,L31)/L34</f>
        <v>0.20435378544020405</v>
      </c>
      <c r="M35" s="66">
        <f>-PMT(M33,M32,M31)/M34</f>
        <v>0.38720734799646694</v>
      </c>
    </row>
    <row r="36" spans="3:6" ht="12.75">
      <c r="C36" s="42"/>
      <c r="D36" s="42"/>
      <c r="E36" s="42"/>
      <c r="F36" s="42"/>
    </row>
    <row r="37" spans="2:13" ht="12.75" customHeight="1" thickBot="1">
      <c r="B37" s="118" t="s">
        <v>59</v>
      </c>
      <c r="C37" s="42"/>
      <c r="D37" s="114" t="s">
        <v>60</v>
      </c>
      <c r="E37" s="115"/>
      <c r="F37" s="96"/>
      <c r="G37" s="82"/>
      <c r="H37" s="82"/>
      <c r="I37" s="82"/>
      <c r="J37" s="120" t="s">
        <v>60</v>
      </c>
      <c r="K37" s="121"/>
      <c r="L37" s="83"/>
      <c r="M37" s="84"/>
    </row>
    <row r="38" spans="2:14" ht="13.5" thickBot="1">
      <c r="B38" s="119"/>
      <c r="C38" s="43">
        <v>0.087</v>
      </c>
      <c r="D38" s="115"/>
      <c r="E38" s="115"/>
      <c r="F38" s="97">
        <f>-PMT('[2]avoided costs'!$E$31,'levelized costs'!F$26,VLOOKUP('levelized costs'!F$26,'[2]avoided costs'!$B$35:$H$74,4))</f>
        <v>0.7111820436891946</v>
      </c>
      <c r="G38" s="82"/>
      <c r="H38" s="82"/>
      <c r="I38" s="82"/>
      <c r="J38" s="121"/>
      <c r="K38" s="121"/>
      <c r="L38" s="88">
        <f>-PMT('[2]avoided costs'!$E$31,'levelized costs'!L$26,VLOOKUP('levelized costs'!L$26,'[2]avoided costs'!$B$35:$H$74,4))</f>
        <v>0.7880584694306065</v>
      </c>
      <c r="M38" s="89">
        <f>-PMT('[2]avoided costs'!$E$31,'levelized costs'!M$26,VLOOKUP('levelized costs'!M$26,'[2]avoided costs'!$B$35:$H$74,4))</f>
        <v>0.6904305757172654</v>
      </c>
      <c r="N38" t="s">
        <v>86</v>
      </c>
    </row>
    <row r="39" spans="3:13" ht="12.75">
      <c r="C39" s="42"/>
      <c r="D39" s="42"/>
      <c r="E39" s="42"/>
      <c r="F39" s="96"/>
      <c r="G39" s="82"/>
      <c r="H39" s="82"/>
      <c r="I39" s="82"/>
      <c r="J39" s="82"/>
      <c r="K39" s="82"/>
      <c r="L39" s="85"/>
      <c r="M39" s="81"/>
    </row>
    <row r="40" spans="3:13" ht="13.5" customHeight="1" thickBot="1">
      <c r="C40" s="42"/>
      <c r="D40" s="114" t="s">
        <v>61</v>
      </c>
      <c r="E40" s="115"/>
      <c r="F40" s="96"/>
      <c r="G40" s="82"/>
      <c r="H40" s="82"/>
      <c r="I40" s="82"/>
      <c r="J40" s="120" t="s">
        <v>61</v>
      </c>
      <c r="K40" s="121"/>
      <c r="L40" s="86"/>
      <c r="M40" s="81"/>
    </row>
    <row r="41" spans="3:14" ht="13.5" thickBot="1">
      <c r="C41" s="42"/>
      <c r="D41" s="115"/>
      <c r="E41" s="115"/>
      <c r="F41" s="97">
        <f>-PMT('[2]avoided costs'!$E$31,'levelized costs'!F$26,VLOOKUP('levelized costs'!F$26,'[2]avoided costs'!$B$35:$H$74,7))</f>
        <v>0.7723036108312396</v>
      </c>
      <c r="G41" s="82"/>
      <c r="H41" s="82"/>
      <c r="I41" s="82"/>
      <c r="J41" s="121"/>
      <c r="K41" s="121"/>
      <c r="L41" s="89">
        <f>-PMT('[2]avoided costs'!$E$31,'levelized costs'!L$26,VLOOKUP('levelized costs'!L$26,'[2]avoided costs'!$B$35:$H$74,7))</f>
        <v>0.8492246118791684</v>
      </c>
      <c r="M41" s="89">
        <f>-PMT('[2]avoided costs'!$E$31,'levelized costs'!M$26,VLOOKUP('levelized costs'!M$26,'[2]avoided costs'!$B$35:$H$74,7))</f>
        <v>0.7506149570494474</v>
      </c>
      <c r="N41" t="s">
        <v>86</v>
      </c>
    </row>
    <row r="42" spans="6:13" ht="12.75">
      <c r="F42" s="4"/>
      <c r="M42" s="42"/>
    </row>
    <row r="43" spans="2:3" ht="12.75">
      <c r="B43" s="42"/>
      <c r="C43" s="42"/>
    </row>
    <row r="44" spans="2:3" ht="12.75">
      <c r="B44" s="87"/>
      <c r="C44" s="42"/>
    </row>
    <row r="45" spans="2:6" ht="12.75">
      <c r="B45" s="87"/>
      <c r="C45" s="42"/>
      <c r="F45" s="82"/>
    </row>
    <row r="46" spans="2:13" ht="12.75">
      <c r="B46" s="42"/>
      <c r="C46" s="42"/>
      <c r="M46" s="76"/>
    </row>
    <row r="47" ht="12.75">
      <c r="F47" s="91"/>
    </row>
    <row r="53" spans="6:9" ht="12.75">
      <c r="F53" s="74"/>
      <c r="I53" s="75"/>
    </row>
  </sheetData>
  <mergeCells count="17">
    <mergeCell ref="J37:K38"/>
    <mergeCell ref="J40:K41"/>
    <mergeCell ref="L23:L24"/>
    <mergeCell ref="M23:M24"/>
    <mergeCell ref="C12:D12"/>
    <mergeCell ref="B19:F19"/>
    <mergeCell ref="D40:E41"/>
    <mergeCell ref="B21:F21"/>
    <mergeCell ref="B23:C23"/>
    <mergeCell ref="D23:F23"/>
    <mergeCell ref="B37:B38"/>
    <mergeCell ref="D37:E38"/>
    <mergeCell ref="B2:F2"/>
    <mergeCell ref="B3:F3"/>
    <mergeCell ref="B4:F4"/>
    <mergeCell ref="C6:D6"/>
    <mergeCell ref="E6:F6"/>
  </mergeCells>
  <printOptions/>
  <pageMargins left="0.75" right="0.75" top="1" bottom="1" header="0.5" footer="0.5"/>
  <pageSetup horizontalDpi="600" verticalDpi="600" orientation="portrait" r:id="rId1"/>
  <headerFooter alignWithMargins="0">
    <oddHeader>&amp;RExhibit No. _______(BWF-2)</oddHeader>
    <oddFooter>&amp;RPage 1 of 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D715"/>
  <sheetViews>
    <sheetView view="pageBreakPreview" zoomScaleSheetLayoutView="100" workbookViewId="0" topLeftCell="A1">
      <selection activeCell="A42" sqref="A42"/>
    </sheetView>
  </sheetViews>
  <sheetFormatPr defaultColWidth="9.140625" defaultRowHeight="12.75"/>
  <cols>
    <col min="1" max="1" width="34.00390625" style="23" customWidth="1"/>
    <col min="2" max="2" width="18.7109375" style="23" customWidth="1"/>
    <col min="3" max="3" width="17.7109375" style="23" customWidth="1"/>
    <col min="4" max="4" width="11.8515625" style="23" bestFit="1" customWidth="1"/>
    <col min="5" max="16384" width="9.140625" style="23" customWidth="1"/>
  </cols>
  <sheetData>
    <row r="1" ht="4.5" customHeight="1"/>
    <row r="2" spans="1:4" ht="15.75" customHeight="1">
      <c r="A2" s="123" t="s">
        <v>6</v>
      </c>
      <c r="B2" s="123"/>
      <c r="C2" s="123"/>
      <c r="D2" s="123"/>
    </row>
    <row r="3" spans="1:4" ht="15.75" customHeight="1">
      <c r="A3" s="123" t="s">
        <v>68</v>
      </c>
      <c r="B3" s="123"/>
      <c r="C3" s="123"/>
      <c r="D3" s="123"/>
    </row>
    <row r="4" spans="1:4" ht="15.75" customHeight="1">
      <c r="A4" s="123" t="s">
        <v>62</v>
      </c>
      <c r="B4" s="123"/>
      <c r="C4" s="123"/>
      <c r="D4" s="123"/>
    </row>
    <row r="5" spans="1:4" ht="24.75" customHeight="1" thickBot="1">
      <c r="A5" s="24" t="s">
        <v>7</v>
      </c>
      <c r="B5" s="25" t="s">
        <v>5</v>
      </c>
      <c r="C5" s="25" t="s">
        <v>4</v>
      </c>
      <c r="D5" s="25" t="s">
        <v>35</v>
      </c>
    </row>
    <row r="6" spans="1:4" ht="5.25" customHeight="1" thickTop="1">
      <c r="A6" s="27"/>
      <c r="B6" s="26"/>
      <c r="C6" s="26"/>
      <c r="D6" s="28"/>
    </row>
    <row r="7" spans="1:4" ht="13.5" customHeight="1">
      <c r="A7" s="29" t="s">
        <v>8</v>
      </c>
      <c r="B7" s="30">
        <f>'[2]Rpt Pg 13'!$B$5</f>
        <v>43070922.66826104</v>
      </c>
      <c r="C7" s="30">
        <f>'[2]Rpt Pg 13'!$C$5</f>
        <v>1771802.2189930899</v>
      </c>
      <c r="D7" s="31">
        <f>SUM(B7:C7)</f>
        <v>44842724.88725413</v>
      </c>
    </row>
    <row r="8" spans="1:4" ht="13.5" customHeight="1">
      <c r="A8" s="29" t="s">
        <v>9</v>
      </c>
      <c r="B8" s="30">
        <f>'[2]Rpt Pg 13'!$B$7</f>
        <v>-167546.85823765318</v>
      </c>
      <c r="C8" s="30">
        <f>'[2]Rpt Pg 13'!$C$7</f>
        <v>52.162580379051896</v>
      </c>
      <c r="D8" s="31">
        <f>SUM(B8:C8)</f>
        <v>-167494.69565727413</v>
      </c>
    </row>
    <row r="9" spans="1:4" ht="13.5" customHeight="1" thickBot="1">
      <c r="A9" s="29" t="s">
        <v>10</v>
      </c>
      <c r="B9" s="30">
        <f>'[2]Rpt Pg 13'!$B$6</f>
        <v>3419674.1398319197</v>
      </c>
      <c r="C9" s="30">
        <f>'[2]Rpt Pg 13'!$C$6</f>
        <v>0</v>
      </c>
      <c r="D9" s="31">
        <f>SUM(B9:C9)</f>
        <v>3419674.1398319197</v>
      </c>
    </row>
    <row r="10" spans="1:4" ht="13.5" customHeight="1" thickTop="1">
      <c r="A10" s="29" t="s">
        <v>11</v>
      </c>
      <c r="B10" s="33">
        <f>SUM(B7:B9)</f>
        <v>46323049.949855305</v>
      </c>
      <c r="C10" s="33">
        <f>SUM(C7:C9)</f>
        <v>1771854.381573469</v>
      </c>
      <c r="D10" s="34">
        <f>SUM(B10:C10)</f>
        <v>48094904.33142877</v>
      </c>
    </row>
    <row r="11" spans="1:4" ht="9" customHeight="1">
      <c r="A11" s="29"/>
      <c r="B11" s="30"/>
      <c r="C11" s="30"/>
      <c r="D11" s="30"/>
    </row>
    <row r="12" spans="1:4" ht="13.5" customHeight="1">
      <c r="A12" s="29" t="s">
        <v>12</v>
      </c>
      <c r="B12" s="30">
        <f>'[2]Rpt Pg 13'!$B$10</f>
        <v>3350760.841177399</v>
      </c>
      <c r="C12" s="30">
        <f>'[2]Rpt Pg 13'!$C$10</f>
        <v>41477.98882260076</v>
      </c>
      <c r="D12" s="31">
        <f>SUM(B12:C12)</f>
        <v>3392238.8299999996</v>
      </c>
    </row>
    <row r="13" spans="1:4" ht="13.5" customHeight="1" thickBot="1">
      <c r="A13" s="29" t="s">
        <v>13</v>
      </c>
      <c r="B13" s="30">
        <f>'[2]Rpt Pg 13'!$B$11</f>
        <v>20808945.51255798</v>
      </c>
      <c r="C13" s="30">
        <f>'[2]Rpt Pg 13'!$C$11</f>
        <v>562709.7774292671</v>
      </c>
      <c r="D13" s="31">
        <f>SUM(B13:C13)</f>
        <v>21371655.289987247</v>
      </c>
    </row>
    <row r="14" spans="1:4" ht="13.5" customHeight="1" thickTop="1">
      <c r="A14" s="29" t="s">
        <v>14</v>
      </c>
      <c r="B14" s="33">
        <f>SUM(B12:B13)</f>
        <v>24159706.35373538</v>
      </c>
      <c r="C14" s="33">
        <f>SUM(C12:C13)</f>
        <v>604187.7662518679</v>
      </c>
      <c r="D14" s="34">
        <f>SUM(B14:C14)</f>
        <v>24763894.11998725</v>
      </c>
    </row>
    <row r="15" spans="1:4" ht="9" customHeight="1">
      <c r="A15" s="29"/>
      <c r="B15" s="30"/>
      <c r="C15" s="30"/>
      <c r="D15" s="30"/>
    </row>
    <row r="16" spans="1:4" ht="13.5" customHeight="1">
      <c r="A16" s="29" t="s">
        <v>15</v>
      </c>
      <c r="B16" s="30">
        <f>B10-B14</f>
        <v>22163343.596119925</v>
      </c>
      <c r="C16" s="30">
        <f>C10-C14</f>
        <v>1167666.615321601</v>
      </c>
      <c r="D16" s="31">
        <f>D10-D14</f>
        <v>23331010.211441524</v>
      </c>
    </row>
    <row r="17" spans="1:4" ht="13.5" customHeight="1">
      <c r="A17" s="29" t="s">
        <v>16</v>
      </c>
      <c r="B17" s="35">
        <f>IF(B14&gt;0,B10/B14,"NA")</f>
        <v>1.9173680868307907</v>
      </c>
      <c r="C17" s="35">
        <f>IF(C14&gt;0,C10/C14,"NA")</f>
        <v>2.932622076354382</v>
      </c>
      <c r="D17" s="36">
        <f>IF(D14&gt;0,D10/D14,"NA")</f>
        <v>1.9421381830497642</v>
      </c>
    </row>
    <row r="18" ht="12" customHeight="1">
      <c r="A18" s="29"/>
    </row>
    <row r="19" spans="1:4" ht="24.75" customHeight="1" thickBot="1">
      <c r="A19" s="24" t="s">
        <v>17</v>
      </c>
      <c r="B19" s="25" t="s">
        <v>5</v>
      </c>
      <c r="C19" s="25" t="s">
        <v>4</v>
      </c>
      <c r="D19" s="25" t="s">
        <v>35</v>
      </c>
    </row>
    <row r="20" spans="1:4" ht="4.5" customHeight="1" thickTop="1">
      <c r="A20" s="27"/>
      <c r="B20" s="37"/>
      <c r="C20" s="37"/>
      <c r="D20" s="28"/>
    </row>
    <row r="21" spans="1:4" ht="13.5" customHeight="1">
      <c r="A21" s="29" t="s">
        <v>8</v>
      </c>
      <c r="B21" s="30">
        <f>'[2]Rpt Pg 13'!$G$5</f>
        <v>43070922.66826104</v>
      </c>
      <c r="C21" s="30">
        <f>'[2]Rpt Pg 13'!$H$5</f>
        <v>1771802.2189930899</v>
      </c>
      <c r="D21" s="31">
        <f>SUM(B21:C21)</f>
        <v>44842724.88725413</v>
      </c>
    </row>
    <row r="22" spans="1:4" ht="13.5" customHeight="1" thickBot="1">
      <c r="A22" s="29" t="s">
        <v>9</v>
      </c>
      <c r="B22" s="30">
        <f>'[2]Rpt Pg 13'!$G$6</f>
        <v>-167546.85823765318</v>
      </c>
      <c r="C22" s="30">
        <f>'[2]Rpt Pg 13'!$H$6</f>
        <v>52.162580379051896</v>
      </c>
      <c r="D22" s="32">
        <f>SUM(B22:C22)</f>
        <v>-167494.69565727413</v>
      </c>
    </row>
    <row r="23" spans="1:4" ht="13.5" customHeight="1" thickTop="1">
      <c r="A23" s="29" t="s">
        <v>18</v>
      </c>
      <c r="B23" s="33">
        <f>SUM(B21:B22)</f>
        <v>42903375.81002338</v>
      </c>
      <c r="C23" s="38">
        <f>SUM(C21:C22)</f>
        <v>1771854.381573469</v>
      </c>
      <c r="D23" s="31">
        <f>SUM(B23:C23)</f>
        <v>44675230.19159685</v>
      </c>
    </row>
    <row r="24" spans="1:4" ht="9" customHeight="1">
      <c r="A24" s="29"/>
      <c r="B24" s="30"/>
      <c r="C24" s="30"/>
      <c r="D24" s="30"/>
    </row>
    <row r="25" spans="1:4" ht="13.5" customHeight="1">
      <c r="A25" s="29" t="s">
        <v>12</v>
      </c>
      <c r="B25" s="30">
        <f>'[2]Rpt Pg 13'!$G$9</f>
        <v>3350760.841177399</v>
      </c>
      <c r="C25" s="30">
        <f>'[2]Rpt Pg 13'!$H$9</f>
        <v>41477.98882260076</v>
      </c>
      <c r="D25" s="31">
        <f>SUM(B25:C25)</f>
        <v>3392238.8299999996</v>
      </c>
    </row>
    <row r="26" spans="1:4" ht="13.5" customHeight="1" thickBot="1">
      <c r="A26" s="29" t="s">
        <v>19</v>
      </c>
      <c r="B26" s="30">
        <f>'[2]Rpt Pg 13'!$G$10</f>
        <v>8128059.4975000005</v>
      </c>
      <c r="C26" s="30">
        <f>'[2]Rpt Pg 13'!$H$10</f>
        <v>610286.3200000001</v>
      </c>
      <c r="D26" s="31">
        <f>SUM(B26:C26)</f>
        <v>8738345.8175</v>
      </c>
    </row>
    <row r="27" spans="1:4" ht="13.5" customHeight="1" thickTop="1">
      <c r="A27" s="29" t="s">
        <v>20</v>
      </c>
      <c r="B27" s="33">
        <f>SUM(B25:B26)</f>
        <v>11478820.338677399</v>
      </c>
      <c r="C27" s="33">
        <f>SUM(C25:C26)</f>
        <v>651764.3088226009</v>
      </c>
      <c r="D27" s="34">
        <f>SUM(B27:C27)</f>
        <v>12130584.647499999</v>
      </c>
    </row>
    <row r="28" spans="1:4" ht="9" customHeight="1">
      <c r="A28" s="29"/>
      <c r="B28" s="30"/>
      <c r="C28" s="30"/>
      <c r="D28" s="30"/>
    </row>
    <row r="29" spans="1:4" ht="12.75" customHeight="1">
      <c r="A29" s="29" t="s">
        <v>21</v>
      </c>
      <c r="B29" s="30">
        <f>B23-B27</f>
        <v>31424555.471345983</v>
      </c>
      <c r="C29" s="30">
        <f>C23-C27</f>
        <v>1120090.072750868</v>
      </c>
      <c r="D29" s="31">
        <f>D23-D27</f>
        <v>32544645.54409685</v>
      </c>
    </row>
    <row r="30" spans="1:4" ht="12.75" customHeight="1">
      <c r="A30" s="29" t="s">
        <v>22</v>
      </c>
      <c r="B30" s="39">
        <f>IF(B27=0,"NA",B23/B27)</f>
        <v>3.7376119273739548</v>
      </c>
      <c r="C30" s="39">
        <f>IF(C27=0,"NA",C23/C27)</f>
        <v>2.7185507975640584</v>
      </c>
      <c r="D30" s="39">
        <f>IF(D27=0,"NA",D23/D27)</f>
        <v>3.6828587813204865</v>
      </c>
    </row>
    <row r="31" ht="12.75" customHeight="1">
      <c r="A31" s="29"/>
    </row>
    <row r="32" spans="1:4" ht="24.75" customHeight="1" thickBot="1">
      <c r="A32" s="24" t="s">
        <v>23</v>
      </c>
      <c r="B32" s="25" t="s">
        <v>5</v>
      </c>
      <c r="C32" s="25" t="s">
        <v>4</v>
      </c>
      <c r="D32" s="25" t="s">
        <v>35</v>
      </c>
    </row>
    <row r="33" spans="1:4" ht="4.5" customHeight="1" thickTop="1">
      <c r="A33" s="27"/>
      <c r="B33" s="37"/>
      <c r="C33" s="37"/>
      <c r="D33" s="40"/>
    </row>
    <row r="34" spans="1:4" ht="13.5" customHeight="1">
      <c r="A34" s="29" t="s">
        <v>65</v>
      </c>
      <c r="B34" s="30">
        <f>'[2]Rpt Pg 13'!$B$19</f>
        <v>31778750.831491113</v>
      </c>
      <c r="C34" s="30">
        <f>'[2]Rpt Pg 13'!$C$19</f>
        <v>1449528.9789686976</v>
      </c>
      <c r="D34" s="31">
        <f>SUM(B34:C34)</f>
        <v>33228279.81045981</v>
      </c>
    </row>
    <row r="35" spans="1:4" ht="13.5" customHeight="1">
      <c r="A35" s="29" t="s">
        <v>66</v>
      </c>
      <c r="B35" s="30">
        <f>'[2]Rpt Pg 13'!$B$20</f>
        <v>-306545.11595885025</v>
      </c>
      <c r="C35" s="30">
        <f>'[2]Rpt Pg 13'!$C$20</f>
        <v>83.18763149962795</v>
      </c>
      <c r="D35" s="31">
        <f>SUM(B35:C35)</f>
        <v>-306461.92832735064</v>
      </c>
    </row>
    <row r="36" spans="1:4" ht="13.5" customHeight="1" thickBot="1">
      <c r="A36" s="29" t="s">
        <v>24</v>
      </c>
      <c r="B36" s="30">
        <f>'[2]Rpt Pg 13'!$B$21</f>
        <v>3419674.1398319197</v>
      </c>
      <c r="C36" s="30">
        <f>'[2]Rpt Pg 13'!$C$21</f>
        <v>0</v>
      </c>
      <c r="D36" s="32">
        <f>SUM(B36:C36)</f>
        <v>3419674.1398319197</v>
      </c>
    </row>
    <row r="37" spans="1:4" ht="13.5" customHeight="1" thickTop="1">
      <c r="A37" s="29" t="s">
        <v>25</v>
      </c>
      <c r="B37" s="33">
        <f>SUM(B34:B36)</f>
        <v>34891879.85536418</v>
      </c>
      <c r="C37" s="38">
        <f>SUM(C34:C36)</f>
        <v>1449612.1666001973</v>
      </c>
      <c r="D37" s="31">
        <f>SUM(B37:C37)</f>
        <v>36341492.02196438</v>
      </c>
    </row>
    <row r="38" spans="1:4" ht="9" customHeight="1">
      <c r="A38" s="29"/>
      <c r="B38" s="30"/>
      <c r="C38" s="30"/>
      <c r="D38" s="30"/>
    </row>
    <row r="39" spans="1:4" ht="13.5" customHeight="1">
      <c r="A39" s="29" t="s">
        <v>26</v>
      </c>
      <c r="B39" s="30">
        <f>'[2]Rpt Pg 13'!$B$24</f>
        <v>20808945.51255798</v>
      </c>
      <c r="C39" s="30">
        <f>'[2]Rpt Pg 13'!$C$24</f>
        <v>562709.7774292671</v>
      </c>
      <c r="D39" s="31">
        <f>SUM(B39:C39)</f>
        <v>21371655.289987247</v>
      </c>
    </row>
    <row r="40" spans="1:4" ht="13.5" customHeight="1" thickBot="1">
      <c r="A40" s="29" t="s">
        <v>19</v>
      </c>
      <c r="B40" s="30">
        <f>'[2]Rpt Pg 13'!$B$25</f>
        <v>-8128059.4975000005</v>
      </c>
      <c r="C40" s="30">
        <f>'[2]Rpt Pg 13'!$C$25</f>
        <v>-610286.3200000001</v>
      </c>
      <c r="D40" s="32">
        <f>SUM(B40:C40)</f>
        <v>-8738345.8175</v>
      </c>
    </row>
    <row r="41" spans="1:4" ht="13.5" customHeight="1" thickTop="1">
      <c r="A41" s="29" t="s">
        <v>27</v>
      </c>
      <c r="B41" s="33">
        <f>SUM(B39:B40)</f>
        <v>12680886.01505798</v>
      </c>
      <c r="C41" s="38">
        <f>SUM(C39:C40)</f>
        <v>-47576.542570733</v>
      </c>
      <c r="D41" s="31">
        <f>SUM(B41:C41)</f>
        <v>12633309.472487247</v>
      </c>
    </row>
    <row r="42" spans="1:4" ht="9" customHeight="1">
      <c r="A42" s="29"/>
      <c r="B42" s="30"/>
      <c r="C42" s="30"/>
      <c r="D42" s="30"/>
    </row>
    <row r="43" spans="1:4" ht="13.5" customHeight="1">
      <c r="A43" s="29" t="s">
        <v>28</v>
      </c>
      <c r="B43" s="30">
        <f>B37-B41</f>
        <v>22210993.8403062</v>
      </c>
      <c r="C43" s="30">
        <f>C37-C41</f>
        <v>1497188.7091709303</v>
      </c>
      <c r="D43" s="31">
        <f>D37-D41</f>
        <v>23708182.54947713</v>
      </c>
    </row>
    <row r="44" spans="1:4" ht="13.5" customHeight="1">
      <c r="A44" s="29" t="s">
        <v>29</v>
      </c>
      <c r="B44" s="35">
        <f>IF(B41=0,"NA",B37/B41)</f>
        <v>2.751533277243534</v>
      </c>
      <c r="C44" s="35" t="s">
        <v>67</v>
      </c>
      <c r="D44" s="36">
        <f>IF(D41=0,"NA",D37/D41)</f>
        <v>2.8766406855708464</v>
      </c>
    </row>
    <row r="45" spans="1:4" ht="24.75" customHeight="1" thickBot="1">
      <c r="A45" s="24" t="s">
        <v>30</v>
      </c>
      <c r="B45" s="25" t="s">
        <v>5</v>
      </c>
      <c r="C45" s="25" t="s">
        <v>4</v>
      </c>
      <c r="D45" s="25" t="s">
        <v>35</v>
      </c>
    </row>
    <row r="46" spans="1:4" ht="4.5" customHeight="1" thickTop="1">
      <c r="A46" s="27"/>
      <c r="B46" s="40"/>
      <c r="C46" s="40"/>
      <c r="D46" s="40"/>
    </row>
    <row r="47" spans="1:4" ht="13.5" customHeight="1" thickBot="1">
      <c r="A47" s="29" t="s">
        <v>8</v>
      </c>
      <c r="B47" s="30">
        <f>'[2]Rpt Pg 13'!$G$19</f>
        <v>43070922.66826104</v>
      </c>
      <c r="C47" s="30">
        <f>'[2]Rpt Pg 13'!$H$19</f>
        <v>1771802.2189930899</v>
      </c>
      <c r="D47" s="32">
        <f>SUM(B47:C47)</f>
        <v>44842724.88725413</v>
      </c>
    </row>
    <row r="48" spans="1:4" ht="13.5" customHeight="1" thickTop="1">
      <c r="A48" s="29" t="s">
        <v>31</v>
      </c>
      <c r="B48" s="33">
        <f>B47</f>
        <v>43070922.66826104</v>
      </c>
      <c r="C48" s="33">
        <f>C47</f>
        <v>1771802.2189930899</v>
      </c>
      <c r="D48" s="34">
        <f>D47</f>
        <v>44842724.88725413</v>
      </c>
    </row>
    <row r="49" spans="1:4" ht="9" customHeight="1">
      <c r="A49" s="29"/>
      <c r="B49" s="30"/>
      <c r="C49" s="30"/>
      <c r="D49" s="30"/>
    </row>
    <row r="50" spans="1:4" ht="13.5" customHeight="1">
      <c r="A50" s="29" t="s">
        <v>36</v>
      </c>
      <c r="B50" s="30">
        <f>'[2]Rpt Pg 13'!$G$22</f>
        <v>31778750.831491113</v>
      </c>
      <c r="C50" s="30">
        <f>'[2]Rpt Pg 13'!$H$22</f>
        <v>1449528.9789686976</v>
      </c>
      <c r="D50" s="31">
        <f>SUM(B50:C50)</f>
        <v>33228279.81045981</v>
      </c>
    </row>
    <row r="51" spans="1:4" ht="13.5" customHeight="1">
      <c r="A51" s="29" t="s">
        <v>12</v>
      </c>
      <c r="B51" s="30">
        <f>'[2]Rpt Pg 13'!$G$23</f>
        <v>3350760.841177399</v>
      </c>
      <c r="C51" s="30">
        <f>'[2]Rpt Pg 13'!$H$23</f>
        <v>41477.98882260076</v>
      </c>
      <c r="D51" s="31">
        <f>SUM(B51:C51)</f>
        <v>3392238.8299999996</v>
      </c>
    </row>
    <row r="52" spans="1:4" ht="13.5" customHeight="1" thickBot="1">
      <c r="A52" s="29" t="s">
        <v>19</v>
      </c>
      <c r="B52" s="30">
        <f>'[2]Rpt Pg 13'!$G$24</f>
        <v>8128059.4975000005</v>
      </c>
      <c r="C52" s="30">
        <f>'[2]Rpt Pg 13'!$H$24</f>
        <v>610286.3200000001</v>
      </c>
      <c r="D52" s="32">
        <f>SUM(B52:C52)</f>
        <v>8738345.8175</v>
      </c>
    </row>
    <row r="53" spans="1:4" ht="13.5" customHeight="1" thickTop="1">
      <c r="A53" s="29" t="s">
        <v>32</v>
      </c>
      <c r="B53" s="33">
        <f>SUM(B50:B52)</f>
        <v>43257571.17016851</v>
      </c>
      <c r="C53" s="38">
        <f>SUM(C50:C52)</f>
        <v>2101293.2877912987</v>
      </c>
      <c r="D53" s="31">
        <f>SUM(D50:D52)</f>
        <v>45358864.457959816</v>
      </c>
    </row>
    <row r="54" spans="1:4" ht="9" customHeight="1">
      <c r="A54" s="29"/>
      <c r="B54" s="30"/>
      <c r="C54" s="30"/>
      <c r="D54" s="30"/>
    </row>
    <row r="55" spans="1:4" ht="12.75" customHeight="1">
      <c r="A55" s="29" t="s">
        <v>33</v>
      </c>
      <c r="B55" s="30">
        <f>B48-B53</f>
        <v>-186648.5019074753</v>
      </c>
      <c r="C55" s="30">
        <f>C48-C53</f>
        <v>-329491.06879820884</v>
      </c>
      <c r="D55" s="31">
        <f>D48-D53</f>
        <v>-516139.5707056895</v>
      </c>
    </row>
    <row r="56" spans="1:4" ht="12.75" customHeight="1">
      <c r="A56" s="29" t="s">
        <v>34</v>
      </c>
      <c r="B56" s="35">
        <f>IF(B53=0,"NA",B48/B53)</f>
        <v>0.995685183035977</v>
      </c>
      <c r="C56" s="35">
        <f>IF(C53=0,"NA",C48/C53)</f>
        <v>0.8431960589639812</v>
      </c>
      <c r="D56" s="36">
        <f>IF(D53=0,"NA",D48/D53)</f>
        <v>0.9886209768063293</v>
      </c>
    </row>
    <row r="57" ht="1.5" customHeight="1">
      <c r="A57" s="29"/>
    </row>
    <row r="58" ht="1.5" customHeight="1">
      <c r="A58" s="29"/>
    </row>
    <row r="59" ht="1.5" customHeight="1">
      <c r="A59" s="29"/>
    </row>
    <row r="60" ht="1.5" customHeight="1">
      <c r="A60" s="29"/>
    </row>
    <row r="61" ht="1.5" customHeight="1">
      <c r="A61" s="29"/>
    </row>
    <row r="62" ht="1.5" customHeight="1">
      <c r="A62" s="29"/>
    </row>
    <row r="63" ht="1.5" customHeight="1">
      <c r="A63" s="29"/>
    </row>
    <row r="64" ht="11.25">
      <c r="A64" s="29"/>
    </row>
    <row r="93" ht="11.25">
      <c r="A93" s="29"/>
    </row>
    <row r="94" ht="11.25">
      <c r="A94" s="29"/>
    </row>
    <row r="95" ht="11.25">
      <c r="A95" s="29"/>
    </row>
    <row r="96" ht="11.25">
      <c r="A96" s="29"/>
    </row>
    <row r="97" ht="11.25">
      <c r="A97" s="29"/>
    </row>
    <row r="98" ht="11.25">
      <c r="A98" s="29"/>
    </row>
    <row r="99" ht="11.25">
      <c r="A99" s="29"/>
    </row>
    <row r="100" ht="11.25">
      <c r="A100" s="29"/>
    </row>
    <row r="101" ht="11.25">
      <c r="A101" s="29"/>
    </row>
    <row r="102" ht="11.25">
      <c r="A102" s="29"/>
    </row>
    <row r="103" ht="11.25">
      <c r="A103" s="29"/>
    </row>
    <row r="104" ht="11.25">
      <c r="A104" s="29"/>
    </row>
    <row r="105" ht="11.25">
      <c r="A105" s="29"/>
    </row>
    <row r="106" ht="11.25">
      <c r="A106" s="29"/>
    </row>
    <row r="107" ht="11.25">
      <c r="A107" s="29"/>
    </row>
    <row r="108" ht="11.25">
      <c r="A108" s="29"/>
    </row>
    <row r="109" ht="11.25">
      <c r="A109" s="29"/>
    </row>
    <row r="110" ht="11.25">
      <c r="A110" s="29"/>
    </row>
    <row r="111" ht="11.25">
      <c r="A111" s="29"/>
    </row>
    <row r="112" ht="11.25">
      <c r="A112" s="29"/>
    </row>
    <row r="113" ht="11.25">
      <c r="A113" s="29"/>
    </row>
    <row r="114" ht="11.25">
      <c r="A114" s="29"/>
    </row>
    <row r="115" ht="11.25">
      <c r="A115" s="29"/>
    </row>
    <row r="116" ht="11.25">
      <c r="A116" s="29"/>
    </row>
    <row r="117" ht="11.25">
      <c r="A117" s="29"/>
    </row>
    <row r="118" ht="11.25">
      <c r="A118" s="29"/>
    </row>
    <row r="119" ht="11.25">
      <c r="A119" s="29"/>
    </row>
    <row r="120" ht="11.25">
      <c r="A120" s="29"/>
    </row>
    <row r="121" ht="11.25">
      <c r="A121" s="29"/>
    </row>
    <row r="122" ht="11.25">
      <c r="A122" s="29"/>
    </row>
    <row r="123" ht="11.25">
      <c r="A123" s="29"/>
    </row>
    <row r="124" ht="11.25">
      <c r="A124" s="29"/>
    </row>
    <row r="125" ht="11.25">
      <c r="A125" s="29"/>
    </row>
    <row r="126" ht="11.25">
      <c r="A126" s="29"/>
    </row>
    <row r="127" ht="11.25">
      <c r="A127" s="29"/>
    </row>
    <row r="128" ht="11.25">
      <c r="A128" s="29"/>
    </row>
    <row r="129" ht="11.25">
      <c r="A129" s="29"/>
    </row>
    <row r="130" ht="11.25">
      <c r="A130" s="29"/>
    </row>
    <row r="131" ht="11.25">
      <c r="A131" s="29"/>
    </row>
    <row r="132" ht="11.25">
      <c r="A132" s="29"/>
    </row>
    <row r="133" ht="11.25">
      <c r="A133" s="29"/>
    </row>
    <row r="134" ht="11.25">
      <c r="A134" s="29"/>
    </row>
    <row r="135" ht="11.25">
      <c r="A135" s="29"/>
    </row>
    <row r="136" ht="11.25">
      <c r="A136" s="29"/>
    </row>
    <row r="137" ht="11.25">
      <c r="A137" s="29"/>
    </row>
    <row r="138" ht="11.25">
      <c r="A138" s="29"/>
    </row>
    <row r="139" ht="11.25">
      <c r="A139" s="29"/>
    </row>
    <row r="140" ht="11.25">
      <c r="A140" s="29"/>
    </row>
    <row r="141" ht="11.25">
      <c r="A141" s="29"/>
    </row>
    <row r="142" ht="11.25">
      <c r="A142" s="29"/>
    </row>
    <row r="143" ht="11.25">
      <c r="A143" s="29"/>
    </row>
    <row r="144" ht="11.25">
      <c r="A144" s="29"/>
    </row>
    <row r="145" ht="11.25">
      <c r="A145" s="29"/>
    </row>
    <row r="146" ht="11.25">
      <c r="A146" s="29"/>
    </row>
    <row r="147" ht="11.25">
      <c r="A147" s="29"/>
    </row>
    <row r="148" ht="11.25">
      <c r="A148" s="29"/>
    </row>
    <row r="149" ht="11.25">
      <c r="A149" s="29"/>
    </row>
    <row r="150" ht="11.25">
      <c r="A150" s="29"/>
    </row>
    <row r="151" ht="11.25">
      <c r="A151" s="29"/>
    </row>
    <row r="152" ht="11.25">
      <c r="A152" s="29"/>
    </row>
    <row r="153" ht="11.25">
      <c r="A153" s="29"/>
    </row>
    <row r="154" ht="11.25">
      <c r="A154" s="29"/>
    </row>
    <row r="155" ht="11.25">
      <c r="A155" s="29"/>
    </row>
    <row r="156" ht="11.25">
      <c r="A156" s="29"/>
    </row>
    <row r="157" ht="11.25">
      <c r="A157" s="29"/>
    </row>
    <row r="158" ht="11.25">
      <c r="A158" s="29"/>
    </row>
    <row r="159" ht="11.25">
      <c r="A159" s="29"/>
    </row>
    <row r="160" ht="11.25">
      <c r="A160" s="29"/>
    </row>
    <row r="161" ht="11.25">
      <c r="A161" s="29"/>
    </row>
    <row r="162" ht="11.25">
      <c r="A162" s="29"/>
    </row>
    <row r="163" ht="11.25">
      <c r="A163" s="29"/>
    </row>
    <row r="164" ht="11.25">
      <c r="A164" s="29"/>
    </row>
    <row r="165" ht="11.25">
      <c r="A165" s="29"/>
    </row>
    <row r="166" ht="11.25">
      <c r="A166" s="29"/>
    </row>
    <row r="167" ht="11.25">
      <c r="A167" s="29"/>
    </row>
    <row r="168" ht="11.25">
      <c r="A168" s="29"/>
    </row>
    <row r="169" ht="11.25">
      <c r="A169" s="29"/>
    </row>
    <row r="170" ht="11.25">
      <c r="A170" s="29"/>
    </row>
    <row r="171" ht="11.25">
      <c r="A171" s="29"/>
    </row>
    <row r="172" ht="11.25">
      <c r="A172" s="29"/>
    </row>
    <row r="173" ht="11.25">
      <c r="A173" s="29"/>
    </row>
    <row r="174" ht="11.25">
      <c r="A174" s="29"/>
    </row>
    <row r="175" ht="11.25">
      <c r="A175" s="29"/>
    </row>
    <row r="176" ht="11.25">
      <c r="A176" s="29"/>
    </row>
    <row r="177" ht="11.25">
      <c r="A177" s="29"/>
    </row>
    <row r="178" ht="11.25">
      <c r="A178" s="29"/>
    </row>
    <row r="179" ht="11.25">
      <c r="A179" s="29"/>
    </row>
    <row r="180" ht="11.25">
      <c r="A180" s="29"/>
    </row>
    <row r="181" ht="11.25">
      <c r="A181" s="29"/>
    </row>
    <row r="182" ht="11.25">
      <c r="A182" s="29"/>
    </row>
    <row r="183" ht="11.25">
      <c r="A183" s="29"/>
    </row>
    <row r="184" ht="11.25">
      <c r="A184" s="29"/>
    </row>
    <row r="185" ht="11.25">
      <c r="A185" s="29"/>
    </row>
    <row r="186" ht="11.25">
      <c r="A186" s="29"/>
    </row>
    <row r="187" ht="11.25">
      <c r="A187" s="29"/>
    </row>
    <row r="188" ht="11.25">
      <c r="A188" s="29"/>
    </row>
    <row r="189" ht="11.25">
      <c r="A189" s="29"/>
    </row>
    <row r="190" ht="11.25">
      <c r="A190" s="29"/>
    </row>
    <row r="191" ht="11.25">
      <c r="A191" s="29"/>
    </row>
    <row r="192" ht="11.25">
      <c r="A192" s="29"/>
    </row>
    <row r="193" ht="11.25">
      <c r="A193" s="29"/>
    </row>
    <row r="194" ht="11.25">
      <c r="A194" s="29"/>
    </row>
    <row r="195" ht="11.25">
      <c r="A195" s="29"/>
    </row>
    <row r="196" ht="11.25">
      <c r="A196" s="29"/>
    </row>
    <row r="197" ht="11.25">
      <c r="A197" s="29"/>
    </row>
    <row r="198" ht="11.25">
      <c r="A198" s="29"/>
    </row>
    <row r="199" ht="11.25">
      <c r="A199" s="29"/>
    </row>
    <row r="200" ht="11.25">
      <c r="A200" s="29"/>
    </row>
    <row r="201" ht="11.25">
      <c r="A201" s="29"/>
    </row>
    <row r="202" ht="11.25">
      <c r="A202" s="29"/>
    </row>
    <row r="203" ht="11.25">
      <c r="A203" s="29"/>
    </row>
    <row r="204" ht="11.25">
      <c r="A204" s="29"/>
    </row>
    <row r="205" ht="11.25">
      <c r="A205" s="29"/>
    </row>
    <row r="206" ht="11.25">
      <c r="A206" s="29"/>
    </row>
    <row r="207" ht="11.25">
      <c r="A207" s="29"/>
    </row>
    <row r="208" ht="11.25">
      <c r="A208" s="29"/>
    </row>
    <row r="209" ht="11.25">
      <c r="A209" s="29"/>
    </row>
    <row r="210" ht="11.25">
      <c r="A210" s="29"/>
    </row>
    <row r="211" ht="11.25">
      <c r="A211" s="29"/>
    </row>
    <row r="212" ht="11.25">
      <c r="A212" s="29"/>
    </row>
    <row r="213" ht="11.25">
      <c r="A213" s="29"/>
    </row>
    <row r="214" ht="11.25">
      <c r="A214" s="29"/>
    </row>
    <row r="215" ht="11.25">
      <c r="A215" s="29"/>
    </row>
    <row r="216" ht="11.25">
      <c r="A216" s="29"/>
    </row>
    <row r="217" ht="11.25">
      <c r="A217" s="29"/>
    </row>
    <row r="218" ht="11.25">
      <c r="A218" s="29"/>
    </row>
    <row r="219" ht="11.25">
      <c r="A219" s="29"/>
    </row>
    <row r="220" ht="11.25">
      <c r="A220" s="29"/>
    </row>
    <row r="221" ht="11.25">
      <c r="A221" s="29"/>
    </row>
    <row r="222" ht="11.25">
      <c r="A222" s="29"/>
    </row>
    <row r="223" ht="11.25">
      <c r="A223" s="29"/>
    </row>
    <row r="224" ht="11.25">
      <c r="A224" s="29"/>
    </row>
    <row r="225" ht="11.25">
      <c r="A225" s="29"/>
    </row>
    <row r="226" ht="11.25">
      <c r="A226" s="29"/>
    </row>
    <row r="227" ht="11.25">
      <c r="A227" s="29"/>
    </row>
    <row r="228" ht="11.25">
      <c r="A228" s="29"/>
    </row>
    <row r="229" ht="11.25">
      <c r="A229" s="29"/>
    </row>
    <row r="230" ht="11.25">
      <c r="A230" s="29"/>
    </row>
    <row r="231" ht="11.25">
      <c r="A231" s="29"/>
    </row>
    <row r="232" ht="11.25">
      <c r="A232" s="29"/>
    </row>
    <row r="233" ht="11.25">
      <c r="A233" s="29"/>
    </row>
    <row r="234" ht="11.25">
      <c r="A234" s="29"/>
    </row>
    <row r="235" ht="11.25">
      <c r="A235" s="29"/>
    </row>
    <row r="236" ht="11.25">
      <c r="A236" s="29"/>
    </row>
    <row r="237" ht="11.25">
      <c r="A237" s="29"/>
    </row>
    <row r="238" ht="11.25">
      <c r="A238" s="29"/>
    </row>
    <row r="239" ht="11.25">
      <c r="A239" s="29"/>
    </row>
    <row r="240" ht="11.25">
      <c r="A240" s="29"/>
    </row>
    <row r="241" ht="11.25">
      <c r="A241" s="29"/>
    </row>
    <row r="242" ht="11.25">
      <c r="A242" s="29"/>
    </row>
    <row r="243" ht="11.25">
      <c r="A243" s="29"/>
    </row>
    <row r="244" ht="11.25">
      <c r="A244" s="29"/>
    </row>
    <row r="245" ht="11.25">
      <c r="A245" s="29"/>
    </row>
    <row r="246" ht="11.25">
      <c r="A246" s="29"/>
    </row>
    <row r="247" ht="11.25">
      <c r="A247" s="29"/>
    </row>
    <row r="248" ht="11.25">
      <c r="A248" s="29"/>
    </row>
    <row r="249" ht="11.25">
      <c r="A249" s="29"/>
    </row>
    <row r="250" ht="11.25">
      <c r="A250" s="29"/>
    </row>
    <row r="251" ht="11.25">
      <c r="A251" s="29"/>
    </row>
    <row r="252" ht="11.25">
      <c r="A252" s="29"/>
    </row>
    <row r="253" ht="11.25">
      <c r="A253" s="29"/>
    </row>
    <row r="254" ht="11.25">
      <c r="A254" s="29"/>
    </row>
    <row r="255" ht="11.25">
      <c r="A255" s="29"/>
    </row>
    <row r="256" ht="11.25">
      <c r="A256" s="29"/>
    </row>
    <row r="257" ht="11.25">
      <c r="A257" s="29"/>
    </row>
    <row r="258" ht="11.25">
      <c r="A258" s="29"/>
    </row>
    <row r="259" ht="11.25">
      <c r="A259" s="29"/>
    </row>
    <row r="260" ht="11.25">
      <c r="A260" s="29"/>
    </row>
    <row r="261" ht="11.25">
      <c r="A261" s="29"/>
    </row>
    <row r="262" ht="11.25">
      <c r="A262" s="29"/>
    </row>
    <row r="263" ht="11.25">
      <c r="A263" s="29"/>
    </row>
    <row r="264" ht="11.25">
      <c r="A264" s="29"/>
    </row>
    <row r="265" ht="11.25">
      <c r="A265" s="29"/>
    </row>
    <row r="266" ht="11.25">
      <c r="A266" s="29"/>
    </row>
    <row r="267" ht="11.25">
      <c r="A267" s="29"/>
    </row>
    <row r="268" ht="11.25">
      <c r="A268" s="29"/>
    </row>
    <row r="269" ht="11.25">
      <c r="A269" s="29"/>
    </row>
    <row r="270" ht="11.25">
      <c r="A270" s="29"/>
    </row>
    <row r="271" ht="11.25">
      <c r="A271" s="29"/>
    </row>
    <row r="272" ht="11.25">
      <c r="A272" s="29"/>
    </row>
    <row r="273" ht="11.25">
      <c r="A273" s="29"/>
    </row>
    <row r="274" ht="11.25">
      <c r="A274" s="29"/>
    </row>
    <row r="275" ht="11.25">
      <c r="A275" s="29"/>
    </row>
    <row r="276" ht="11.25">
      <c r="A276" s="29"/>
    </row>
    <row r="277" ht="11.25">
      <c r="A277" s="29"/>
    </row>
    <row r="278" ht="11.25">
      <c r="A278" s="29"/>
    </row>
    <row r="279" ht="11.25">
      <c r="A279" s="29"/>
    </row>
    <row r="280" ht="11.25">
      <c r="A280" s="29"/>
    </row>
    <row r="281" ht="11.25">
      <c r="A281" s="29"/>
    </row>
    <row r="282" ht="11.25">
      <c r="A282" s="29"/>
    </row>
    <row r="283" ht="11.25">
      <c r="A283" s="29"/>
    </row>
    <row r="284" ht="11.25">
      <c r="A284" s="29"/>
    </row>
    <row r="285" ht="11.25">
      <c r="A285" s="29"/>
    </row>
    <row r="286" ht="11.25">
      <c r="A286" s="29"/>
    </row>
    <row r="287" ht="11.25">
      <c r="A287" s="29"/>
    </row>
    <row r="288" ht="11.25">
      <c r="A288" s="29"/>
    </row>
    <row r="289" ht="11.25">
      <c r="A289" s="29"/>
    </row>
    <row r="290" ht="11.25">
      <c r="A290" s="29"/>
    </row>
    <row r="291" ht="11.25">
      <c r="A291" s="29"/>
    </row>
    <row r="292" ht="11.25">
      <c r="A292" s="29"/>
    </row>
    <row r="293" ht="11.25">
      <c r="A293" s="29"/>
    </row>
    <row r="294" ht="11.25">
      <c r="A294" s="29"/>
    </row>
    <row r="295" ht="11.25">
      <c r="A295" s="29"/>
    </row>
    <row r="296" ht="11.25">
      <c r="A296" s="29"/>
    </row>
    <row r="297" ht="11.25">
      <c r="A297" s="29"/>
    </row>
    <row r="298" ht="11.25">
      <c r="A298" s="29"/>
    </row>
    <row r="299" ht="11.25">
      <c r="A299" s="29"/>
    </row>
    <row r="300" ht="11.25">
      <c r="A300" s="29"/>
    </row>
    <row r="301" ht="11.25">
      <c r="A301" s="29"/>
    </row>
    <row r="302" ht="11.25">
      <c r="A302" s="29"/>
    </row>
    <row r="303" ht="11.25">
      <c r="A303" s="29"/>
    </row>
    <row r="304" ht="11.25">
      <c r="A304" s="29"/>
    </row>
    <row r="305" ht="11.25">
      <c r="A305" s="29"/>
    </row>
    <row r="306" ht="11.25">
      <c r="A306" s="29"/>
    </row>
    <row r="307" ht="11.25">
      <c r="A307" s="29"/>
    </row>
    <row r="308" ht="11.25">
      <c r="A308" s="29"/>
    </row>
    <row r="309" ht="11.25">
      <c r="A309" s="29"/>
    </row>
    <row r="310" ht="11.25">
      <c r="A310" s="29"/>
    </row>
    <row r="311" ht="11.25">
      <c r="A311" s="29"/>
    </row>
    <row r="312" ht="11.25">
      <c r="A312" s="29"/>
    </row>
    <row r="313" ht="11.25">
      <c r="A313" s="29"/>
    </row>
    <row r="314" ht="11.25">
      <c r="A314" s="29"/>
    </row>
    <row r="315" ht="11.25">
      <c r="A315" s="29"/>
    </row>
    <row r="316" ht="11.25">
      <c r="A316" s="29"/>
    </row>
    <row r="317" ht="11.25">
      <c r="A317" s="29"/>
    </row>
    <row r="318" ht="11.25">
      <c r="A318" s="29"/>
    </row>
    <row r="319" ht="11.25">
      <c r="A319" s="29"/>
    </row>
    <row r="320" ht="11.25">
      <c r="A320" s="29"/>
    </row>
    <row r="321" ht="11.25">
      <c r="A321" s="29"/>
    </row>
    <row r="322" ht="11.25">
      <c r="A322" s="29"/>
    </row>
    <row r="323" ht="11.25">
      <c r="A323" s="29"/>
    </row>
    <row r="324" ht="11.25">
      <c r="A324" s="29"/>
    </row>
    <row r="325" ht="11.25">
      <c r="A325" s="29"/>
    </row>
    <row r="326" ht="11.25">
      <c r="A326" s="29"/>
    </row>
    <row r="327" ht="11.25">
      <c r="A327" s="29"/>
    </row>
    <row r="328" ht="11.25">
      <c r="A328" s="29"/>
    </row>
    <row r="329" ht="11.25">
      <c r="A329" s="29"/>
    </row>
    <row r="330" ht="11.25">
      <c r="A330" s="29"/>
    </row>
    <row r="331" ht="11.25">
      <c r="A331" s="29"/>
    </row>
    <row r="332" ht="11.25">
      <c r="A332" s="29"/>
    </row>
    <row r="333" ht="11.25">
      <c r="A333" s="29"/>
    </row>
    <row r="334" ht="11.25">
      <c r="A334" s="29"/>
    </row>
    <row r="335" ht="11.25">
      <c r="A335" s="29"/>
    </row>
    <row r="336" ht="11.25">
      <c r="A336" s="29"/>
    </row>
    <row r="337" ht="11.25">
      <c r="A337" s="29"/>
    </row>
    <row r="338" ht="11.25">
      <c r="A338" s="29"/>
    </row>
    <row r="339" ht="11.25">
      <c r="A339" s="29"/>
    </row>
    <row r="340" ht="11.25">
      <c r="A340" s="29"/>
    </row>
    <row r="341" ht="11.25">
      <c r="A341" s="29"/>
    </row>
    <row r="342" ht="11.25">
      <c r="A342" s="29"/>
    </row>
    <row r="343" ht="11.25">
      <c r="A343" s="29"/>
    </row>
    <row r="344" ht="11.25">
      <c r="A344" s="29"/>
    </row>
    <row r="345" ht="11.25">
      <c r="A345" s="29"/>
    </row>
    <row r="346" ht="11.25">
      <c r="A346" s="29"/>
    </row>
    <row r="347" ht="11.25">
      <c r="A347" s="29"/>
    </row>
    <row r="348" ht="11.25">
      <c r="A348" s="29"/>
    </row>
    <row r="349" ht="11.25">
      <c r="A349" s="29"/>
    </row>
    <row r="350" ht="11.25">
      <c r="A350" s="29"/>
    </row>
    <row r="351" ht="11.25">
      <c r="A351" s="29"/>
    </row>
    <row r="352" ht="11.25">
      <c r="A352" s="29"/>
    </row>
    <row r="353" ht="11.25">
      <c r="A353" s="29"/>
    </row>
    <row r="354" ht="11.25">
      <c r="A354" s="29"/>
    </row>
    <row r="355" ht="11.25">
      <c r="A355" s="29"/>
    </row>
    <row r="356" ht="11.25">
      <c r="A356" s="29"/>
    </row>
    <row r="357" ht="11.25">
      <c r="A357" s="29"/>
    </row>
    <row r="358" ht="11.25">
      <c r="A358" s="29"/>
    </row>
    <row r="359" ht="11.25">
      <c r="A359" s="29"/>
    </row>
    <row r="360" ht="11.25">
      <c r="A360" s="29"/>
    </row>
    <row r="361" ht="11.25">
      <c r="A361" s="29"/>
    </row>
    <row r="362" ht="11.25">
      <c r="A362" s="29"/>
    </row>
    <row r="363" ht="11.25">
      <c r="A363" s="29"/>
    </row>
    <row r="364" ht="11.25">
      <c r="A364" s="29"/>
    </row>
    <row r="365" ht="11.25">
      <c r="A365" s="29"/>
    </row>
    <row r="366" ht="11.25">
      <c r="A366" s="29"/>
    </row>
    <row r="367" ht="11.25">
      <c r="A367" s="29"/>
    </row>
    <row r="368" ht="11.25">
      <c r="A368" s="29"/>
    </row>
    <row r="369" ht="11.25">
      <c r="A369" s="29"/>
    </row>
    <row r="370" ht="11.25">
      <c r="A370" s="29"/>
    </row>
    <row r="371" ht="11.25">
      <c r="A371" s="29"/>
    </row>
    <row r="372" ht="11.25">
      <c r="A372" s="29"/>
    </row>
    <row r="373" ht="11.25">
      <c r="A373" s="29"/>
    </row>
    <row r="374" ht="11.25">
      <c r="A374" s="29"/>
    </row>
    <row r="375" ht="11.25">
      <c r="A375" s="29"/>
    </row>
    <row r="376" ht="11.25">
      <c r="A376" s="29"/>
    </row>
    <row r="377" ht="11.25">
      <c r="A377" s="29"/>
    </row>
    <row r="378" ht="11.25">
      <c r="A378" s="29"/>
    </row>
    <row r="379" ht="11.25">
      <c r="A379" s="29"/>
    </row>
    <row r="380" ht="11.25">
      <c r="A380" s="29"/>
    </row>
    <row r="381" ht="11.25">
      <c r="A381" s="29"/>
    </row>
    <row r="382" ht="11.25">
      <c r="A382" s="29"/>
    </row>
    <row r="383" ht="11.25">
      <c r="A383" s="29"/>
    </row>
    <row r="384" ht="11.25">
      <c r="A384" s="29"/>
    </row>
    <row r="385" ht="11.25">
      <c r="A385" s="29"/>
    </row>
    <row r="386" ht="11.25">
      <c r="A386" s="29"/>
    </row>
    <row r="387" ht="11.25">
      <c r="A387" s="29"/>
    </row>
    <row r="388" ht="11.25">
      <c r="A388" s="29"/>
    </row>
    <row r="389" ht="11.25">
      <c r="A389" s="29"/>
    </row>
    <row r="390" ht="11.25">
      <c r="A390" s="29"/>
    </row>
    <row r="391" ht="11.25">
      <c r="A391" s="29"/>
    </row>
    <row r="392" ht="11.25">
      <c r="A392" s="29"/>
    </row>
    <row r="393" ht="11.25">
      <c r="A393" s="29"/>
    </row>
    <row r="394" ht="11.25">
      <c r="A394" s="29"/>
    </row>
    <row r="395" ht="11.25">
      <c r="A395" s="29"/>
    </row>
    <row r="396" ht="11.25">
      <c r="A396" s="29"/>
    </row>
    <row r="397" ht="11.25">
      <c r="A397" s="29"/>
    </row>
    <row r="398" ht="11.25">
      <c r="A398" s="29"/>
    </row>
    <row r="399" ht="11.25">
      <c r="A399" s="29"/>
    </row>
    <row r="400" ht="11.25">
      <c r="A400" s="29"/>
    </row>
    <row r="401" ht="11.25">
      <c r="A401" s="29"/>
    </row>
    <row r="402" ht="11.25">
      <c r="A402" s="29"/>
    </row>
    <row r="403" ht="11.25">
      <c r="A403" s="29"/>
    </row>
    <row r="404" ht="11.25">
      <c r="A404" s="29"/>
    </row>
    <row r="405" ht="11.25">
      <c r="A405" s="29"/>
    </row>
    <row r="406" ht="11.25">
      <c r="A406" s="29"/>
    </row>
    <row r="407" ht="11.25">
      <c r="A407" s="29"/>
    </row>
    <row r="408" ht="11.25">
      <c r="A408" s="29"/>
    </row>
    <row r="409" ht="11.25">
      <c r="A409" s="29"/>
    </row>
    <row r="410" ht="11.25">
      <c r="A410" s="29"/>
    </row>
    <row r="411" ht="11.25">
      <c r="A411" s="29"/>
    </row>
    <row r="412" ht="11.25">
      <c r="A412" s="29"/>
    </row>
    <row r="413" ht="11.25">
      <c r="A413" s="29"/>
    </row>
    <row r="414" ht="11.25">
      <c r="A414" s="29"/>
    </row>
    <row r="415" ht="11.25">
      <c r="A415" s="29"/>
    </row>
    <row r="416" ht="11.25">
      <c r="A416" s="29"/>
    </row>
    <row r="417" ht="11.25">
      <c r="A417" s="29"/>
    </row>
    <row r="418" ht="11.25">
      <c r="A418" s="29"/>
    </row>
    <row r="419" ht="11.25">
      <c r="A419" s="29"/>
    </row>
    <row r="420" ht="11.25">
      <c r="A420" s="29"/>
    </row>
    <row r="421" ht="11.25">
      <c r="A421" s="29"/>
    </row>
    <row r="422" ht="11.25">
      <c r="A422" s="29"/>
    </row>
    <row r="423" ht="11.25">
      <c r="A423" s="29"/>
    </row>
    <row r="424" ht="11.25">
      <c r="A424" s="29"/>
    </row>
    <row r="425" ht="11.25">
      <c r="A425" s="29"/>
    </row>
    <row r="426" ht="11.25">
      <c r="A426" s="29"/>
    </row>
    <row r="427" ht="11.25">
      <c r="A427" s="29"/>
    </row>
    <row r="428" ht="11.25">
      <c r="A428" s="29"/>
    </row>
    <row r="429" ht="11.25">
      <c r="A429" s="29"/>
    </row>
    <row r="430" ht="11.25">
      <c r="A430" s="29"/>
    </row>
    <row r="431" ht="11.25">
      <c r="A431" s="29"/>
    </row>
    <row r="432" ht="11.25">
      <c r="A432" s="29"/>
    </row>
    <row r="433" ht="11.25">
      <c r="A433" s="29"/>
    </row>
    <row r="434" ht="11.25">
      <c r="A434" s="29"/>
    </row>
    <row r="435" ht="11.25">
      <c r="A435" s="29"/>
    </row>
    <row r="436" ht="11.25">
      <c r="A436" s="29"/>
    </row>
    <row r="437" ht="11.25">
      <c r="A437" s="29"/>
    </row>
    <row r="438" ht="11.25">
      <c r="A438" s="29"/>
    </row>
    <row r="439" ht="11.25">
      <c r="A439" s="29"/>
    </row>
    <row r="440" ht="11.25">
      <c r="A440" s="29"/>
    </row>
    <row r="441" ht="11.25">
      <c r="A441" s="29"/>
    </row>
    <row r="442" ht="11.25">
      <c r="A442" s="29"/>
    </row>
    <row r="443" ht="11.25">
      <c r="A443" s="29"/>
    </row>
    <row r="444" ht="11.25">
      <c r="A444" s="29"/>
    </row>
    <row r="445" ht="11.25">
      <c r="A445" s="29"/>
    </row>
    <row r="446" ht="11.25">
      <c r="A446" s="29"/>
    </row>
    <row r="447" ht="11.25">
      <c r="A447" s="29"/>
    </row>
    <row r="448" ht="11.25">
      <c r="A448" s="29"/>
    </row>
    <row r="449" ht="11.25">
      <c r="A449" s="29"/>
    </row>
    <row r="450" ht="11.25">
      <c r="A450" s="29"/>
    </row>
    <row r="451" ht="11.25">
      <c r="A451" s="29"/>
    </row>
    <row r="452" ht="11.25">
      <c r="A452" s="29"/>
    </row>
    <row r="453" ht="11.25">
      <c r="A453" s="29"/>
    </row>
    <row r="454" ht="11.25">
      <c r="A454" s="29"/>
    </row>
    <row r="455" ht="11.25">
      <c r="A455" s="29"/>
    </row>
    <row r="456" ht="11.25">
      <c r="A456" s="29"/>
    </row>
    <row r="457" ht="11.25">
      <c r="A457" s="29"/>
    </row>
    <row r="458" ht="11.25">
      <c r="A458" s="29"/>
    </row>
    <row r="459" ht="11.25">
      <c r="A459" s="29"/>
    </row>
    <row r="460" ht="11.25">
      <c r="A460" s="29"/>
    </row>
    <row r="461" ht="11.25">
      <c r="A461" s="29"/>
    </row>
    <row r="462" ht="11.25">
      <c r="A462" s="29"/>
    </row>
    <row r="463" ht="11.25">
      <c r="A463" s="29"/>
    </row>
    <row r="464" ht="11.25">
      <c r="A464" s="29"/>
    </row>
    <row r="465" ht="11.25">
      <c r="A465" s="29"/>
    </row>
    <row r="466" ht="11.25">
      <c r="A466" s="29"/>
    </row>
    <row r="467" ht="11.25">
      <c r="A467" s="29"/>
    </row>
    <row r="468" ht="11.25">
      <c r="A468" s="29"/>
    </row>
    <row r="469" ht="11.25">
      <c r="A469" s="29"/>
    </row>
    <row r="470" ht="11.25">
      <c r="A470" s="29"/>
    </row>
    <row r="471" ht="11.25">
      <c r="A471" s="29"/>
    </row>
    <row r="472" ht="11.25">
      <c r="A472" s="29"/>
    </row>
    <row r="473" ht="11.25">
      <c r="A473" s="29"/>
    </row>
    <row r="474" ht="11.25">
      <c r="A474" s="29"/>
    </row>
    <row r="475" ht="11.25">
      <c r="A475" s="29"/>
    </row>
    <row r="476" ht="11.25">
      <c r="A476" s="29"/>
    </row>
    <row r="477" ht="11.25">
      <c r="A477" s="29"/>
    </row>
    <row r="478" ht="11.25">
      <c r="A478" s="29"/>
    </row>
    <row r="479" ht="11.25">
      <c r="A479" s="29"/>
    </row>
    <row r="480" ht="11.25">
      <c r="A480" s="29"/>
    </row>
    <row r="481" ht="11.25">
      <c r="A481" s="29"/>
    </row>
    <row r="482" ht="11.25">
      <c r="A482" s="29"/>
    </row>
    <row r="483" ht="11.25">
      <c r="A483" s="29"/>
    </row>
    <row r="484" ht="11.25">
      <c r="A484" s="29"/>
    </row>
    <row r="485" ht="11.25">
      <c r="A485" s="29"/>
    </row>
    <row r="486" ht="11.25">
      <c r="A486" s="29"/>
    </row>
    <row r="487" ht="11.25">
      <c r="A487" s="29"/>
    </row>
    <row r="488" ht="11.25">
      <c r="A488" s="29"/>
    </row>
    <row r="489" ht="11.25">
      <c r="A489" s="29"/>
    </row>
    <row r="490" ht="11.25">
      <c r="A490" s="29"/>
    </row>
    <row r="491" ht="11.25">
      <c r="A491" s="29"/>
    </row>
    <row r="492" ht="11.25">
      <c r="A492" s="29"/>
    </row>
    <row r="493" ht="11.25">
      <c r="A493" s="29"/>
    </row>
    <row r="494" ht="11.25">
      <c r="A494" s="29"/>
    </row>
    <row r="495" ht="11.25">
      <c r="A495" s="29"/>
    </row>
    <row r="496" ht="11.25">
      <c r="A496" s="29"/>
    </row>
    <row r="497" ht="11.25">
      <c r="A497" s="29"/>
    </row>
    <row r="498" ht="11.25">
      <c r="A498" s="29"/>
    </row>
    <row r="499" ht="11.25">
      <c r="A499" s="29"/>
    </row>
    <row r="500" ht="11.25">
      <c r="A500" s="29"/>
    </row>
    <row r="501" ht="11.25">
      <c r="A501" s="29"/>
    </row>
    <row r="502" ht="11.25">
      <c r="A502" s="29"/>
    </row>
    <row r="503" ht="11.25">
      <c r="A503" s="29"/>
    </row>
    <row r="504" ht="11.25">
      <c r="A504" s="29"/>
    </row>
    <row r="505" ht="11.25">
      <c r="A505" s="29"/>
    </row>
    <row r="506" ht="11.25">
      <c r="A506" s="29"/>
    </row>
    <row r="507" ht="11.25">
      <c r="A507" s="29"/>
    </row>
    <row r="508" ht="11.25">
      <c r="A508" s="29"/>
    </row>
    <row r="509" ht="11.25">
      <c r="A509" s="29"/>
    </row>
    <row r="510" ht="11.25">
      <c r="A510" s="29"/>
    </row>
    <row r="511" ht="11.25">
      <c r="A511" s="29"/>
    </row>
    <row r="512" ht="11.25">
      <c r="A512" s="29"/>
    </row>
    <row r="513" ht="11.25">
      <c r="A513" s="29"/>
    </row>
    <row r="514" ht="11.25">
      <c r="A514" s="29"/>
    </row>
    <row r="515" ht="11.25">
      <c r="A515" s="29"/>
    </row>
    <row r="516" ht="11.25">
      <c r="A516" s="29"/>
    </row>
    <row r="517" ht="11.25">
      <c r="A517" s="29"/>
    </row>
    <row r="518" ht="11.25">
      <c r="A518" s="29"/>
    </row>
    <row r="519" ht="11.25">
      <c r="A519" s="29"/>
    </row>
    <row r="520" ht="11.25">
      <c r="A520" s="29"/>
    </row>
    <row r="521" ht="11.25">
      <c r="A521" s="29"/>
    </row>
    <row r="522" ht="11.25">
      <c r="A522" s="29"/>
    </row>
    <row r="523" ht="11.25">
      <c r="A523" s="29"/>
    </row>
    <row r="524" ht="11.25">
      <c r="A524" s="29"/>
    </row>
    <row r="525" ht="11.25">
      <c r="A525" s="29"/>
    </row>
    <row r="526" ht="11.25">
      <c r="A526" s="29"/>
    </row>
    <row r="527" ht="11.25">
      <c r="A527" s="29"/>
    </row>
    <row r="528" ht="11.25">
      <c r="A528" s="29"/>
    </row>
    <row r="529" ht="11.25">
      <c r="A529" s="29"/>
    </row>
    <row r="530" ht="11.25">
      <c r="A530" s="29"/>
    </row>
    <row r="531" ht="11.25">
      <c r="A531" s="29"/>
    </row>
    <row r="532" ht="11.25">
      <c r="A532" s="29"/>
    </row>
    <row r="533" ht="11.25">
      <c r="A533" s="29"/>
    </row>
    <row r="534" ht="11.25">
      <c r="A534" s="29"/>
    </row>
    <row r="535" ht="11.25">
      <c r="A535" s="29"/>
    </row>
    <row r="536" ht="11.25">
      <c r="A536" s="29"/>
    </row>
    <row r="537" ht="11.25">
      <c r="A537" s="29"/>
    </row>
    <row r="538" ht="11.25">
      <c r="A538" s="29"/>
    </row>
    <row r="539" ht="11.25">
      <c r="A539" s="29"/>
    </row>
    <row r="540" ht="11.25">
      <c r="A540" s="29"/>
    </row>
    <row r="541" ht="11.25">
      <c r="A541" s="29"/>
    </row>
    <row r="542" ht="11.25">
      <c r="A542" s="29"/>
    </row>
    <row r="543" ht="11.25">
      <c r="A543" s="29"/>
    </row>
    <row r="544" ht="11.25">
      <c r="A544" s="29"/>
    </row>
    <row r="545" ht="11.25">
      <c r="A545" s="29"/>
    </row>
    <row r="546" ht="11.25">
      <c r="A546" s="29"/>
    </row>
    <row r="547" ht="11.25">
      <c r="A547" s="29"/>
    </row>
    <row r="548" ht="11.25">
      <c r="A548" s="29"/>
    </row>
    <row r="549" ht="11.25">
      <c r="A549" s="29"/>
    </row>
    <row r="550" ht="11.25">
      <c r="A550" s="29"/>
    </row>
    <row r="551" ht="11.25">
      <c r="A551" s="29"/>
    </row>
    <row r="552" ht="11.25">
      <c r="A552" s="29"/>
    </row>
    <row r="553" ht="11.25">
      <c r="A553" s="29"/>
    </row>
    <row r="554" ht="11.25">
      <c r="A554" s="29"/>
    </row>
    <row r="555" ht="11.25">
      <c r="A555" s="29"/>
    </row>
    <row r="556" ht="11.25">
      <c r="A556" s="29"/>
    </row>
    <row r="557" ht="11.25">
      <c r="A557" s="29"/>
    </row>
    <row r="558" ht="11.25">
      <c r="A558" s="29"/>
    </row>
    <row r="559" ht="11.25">
      <c r="A559" s="29"/>
    </row>
    <row r="560" ht="11.25">
      <c r="A560" s="29"/>
    </row>
    <row r="561" ht="11.25">
      <c r="A561" s="29"/>
    </row>
    <row r="562" ht="11.25">
      <c r="A562" s="29"/>
    </row>
    <row r="563" ht="11.25">
      <c r="A563" s="29"/>
    </row>
    <row r="564" ht="11.25">
      <c r="A564" s="29"/>
    </row>
    <row r="565" ht="11.25">
      <c r="A565" s="29"/>
    </row>
    <row r="566" ht="11.25">
      <c r="A566" s="29"/>
    </row>
    <row r="567" ht="11.25">
      <c r="A567" s="29"/>
    </row>
    <row r="568" ht="11.25">
      <c r="A568" s="29"/>
    </row>
    <row r="569" ht="11.25">
      <c r="A569" s="29"/>
    </row>
    <row r="570" ht="11.25">
      <c r="A570" s="29"/>
    </row>
    <row r="571" ht="11.25">
      <c r="A571" s="29"/>
    </row>
    <row r="572" ht="11.25">
      <c r="A572" s="29"/>
    </row>
    <row r="573" ht="11.25">
      <c r="A573" s="29"/>
    </row>
    <row r="574" ht="11.25">
      <c r="A574" s="29"/>
    </row>
    <row r="575" ht="11.25">
      <c r="A575" s="29"/>
    </row>
    <row r="576" ht="11.25">
      <c r="A576" s="29"/>
    </row>
    <row r="577" ht="11.25">
      <c r="A577" s="29"/>
    </row>
    <row r="578" ht="11.25">
      <c r="A578" s="29"/>
    </row>
    <row r="579" ht="11.25">
      <c r="A579" s="29"/>
    </row>
    <row r="580" ht="11.25">
      <c r="A580" s="29"/>
    </row>
    <row r="581" ht="11.25">
      <c r="A581" s="29"/>
    </row>
    <row r="582" ht="11.25">
      <c r="A582" s="29"/>
    </row>
    <row r="583" ht="11.25">
      <c r="A583" s="29"/>
    </row>
    <row r="584" ht="11.25">
      <c r="A584" s="29"/>
    </row>
    <row r="585" ht="11.25">
      <c r="A585" s="29"/>
    </row>
    <row r="586" ht="11.25">
      <c r="A586" s="29"/>
    </row>
    <row r="587" ht="11.25">
      <c r="A587" s="29"/>
    </row>
    <row r="588" ht="11.25">
      <c r="A588" s="29"/>
    </row>
    <row r="589" ht="11.25">
      <c r="A589" s="29"/>
    </row>
    <row r="590" ht="11.25">
      <c r="A590" s="29"/>
    </row>
    <row r="591" ht="11.25">
      <c r="A591" s="29"/>
    </row>
    <row r="592" ht="11.25">
      <c r="A592" s="29"/>
    </row>
    <row r="593" ht="11.25">
      <c r="A593" s="29"/>
    </row>
    <row r="594" ht="11.25">
      <c r="A594" s="29"/>
    </row>
    <row r="595" ht="11.25">
      <c r="A595" s="29"/>
    </row>
    <row r="596" ht="11.25">
      <c r="A596" s="29"/>
    </row>
    <row r="597" ht="11.25">
      <c r="A597" s="29"/>
    </row>
    <row r="598" ht="11.25">
      <c r="A598" s="29"/>
    </row>
    <row r="599" ht="11.25">
      <c r="A599" s="29"/>
    </row>
    <row r="600" ht="11.25">
      <c r="A600" s="29"/>
    </row>
    <row r="601" ht="11.25">
      <c r="A601" s="29"/>
    </row>
    <row r="602" ht="11.25">
      <c r="A602" s="29"/>
    </row>
    <row r="603" ht="11.25">
      <c r="A603" s="29"/>
    </row>
    <row r="604" ht="11.25">
      <c r="A604" s="29"/>
    </row>
    <row r="605" ht="11.25">
      <c r="A605" s="29"/>
    </row>
    <row r="606" ht="11.25">
      <c r="A606" s="29"/>
    </row>
    <row r="607" ht="11.25">
      <c r="A607" s="29"/>
    </row>
    <row r="608" ht="11.25">
      <c r="A608" s="29"/>
    </row>
    <row r="609" ht="11.25">
      <c r="A609" s="29"/>
    </row>
    <row r="610" ht="11.25">
      <c r="A610" s="29"/>
    </row>
    <row r="611" ht="11.25">
      <c r="A611" s="29"/>
    </row>
    <row r="612" ht="11.25">
      <c r="A612" s="29"/>
    </row>
    <row r="613" ht="11.25">
      <c r="A613" s="29"/>
    </row>
    <row r="614" ht="11.25">
      <c r="A614" s="29"/>
    </row>
    <row r="615" ht="11.25">
      <c r="A615" s="29"/>
    </row>
    <row r="616" ht="11.25">
      <c r="A616" s="29"/>
    </row>
    <row r="617" ht="11.25">
      <c r="A617" s="29"/>
    </row>
    <row r="618" ht="11.25">
      <c r="A618" s="29"/>
    </row>
    <row r="619" ht="11.25">
      <c r="A619" s="29"/>
    </row>
    <row r="620" ht="11.25">
      <c r="A620" s="29"/>
    </row>
    <row r="621" ht="11.25">
      <c r="A621" s="29"/>
    </row>
    <row r="622" ht="11.25">
      <c r="A622" s="29"/>
    </row>
    <row r="623" ht="11.25">
      <c r="A623" s="29"/>
    </row>
    <row r="624" ht="11.25">
      <c r="A624" s="29"/>
    </row>
    <row r="625" ht="11.25">
      <c r="A625" s="29"/>
    </row>
    <row r="626" ht="11.25">
      <c r="A626" s="29"/>
    </row>
    <row r="627" ht="11.25">
      <c r="A627" s="29"/>
    </row>
    <row r="628" ht="11.25">
      <c r="A628" s="29"/>
    </row>
    <row r="629" ht="11.25">
      <c r="A629" s="29"/>
    </row>
    <row r="630" ht="11.25">
      <c r="A630" s="29"/>
    </row>
    <row r="631" ht="11.25">
      <c r="A631" s="29"/>
    </row>
    <row r="632" ht="11.25">
      <c r="A632" s="29"/>
    </row>
    <row r="633" ht="11.25">
      <c r="A633" s="29"/>
    </row>
    <row r="634" ht="11.25">
      <c r="A634" s="29"/>
    </row>
    <row r="635" ht="11.25">
      <c r="A635" s="29"/>
    </row>
    <row r="636" ht="11.25">
      <c r="A636" s="29"/>
    </row>
    <row r="637" ht="11.25">
      <c r="A637" s="29"/>
    </row>
    <row r="638" ht="11.25">
      <c r="A638" s="29"/>
    </row>
    <row r="639" ht="11.25">
      <c r="A639" s="29"/>
    </row>
    <row r="640" ht="11.25">
      <c r="A640" s="29"/>
    </row>
    <row r="641" ht="11.25">
      <c r="A641" s="29"/>
    </row>
    <row r="642" ht="11.25">
      <c r="A642" s="29"/>
    </row>
    <row r="643" ht="11.25">
      <c r="A643" s="29"/>
    </row>
    <row r="644" ht="11.25">
      <c r="A644" s="29"/>
    </row>
    <row r="645" ht="11.25">
      <c r="A645" s="29"/>
    </row>
    <row r="646" ht="11.25">
      <c r="A646" s="29"/>
    </row>
    <row r="647" ht="11.25">
      <c r="A647" s="29"/>
    </row>
    <row r="648" ht="11.25">
      <c r="A648" s="29"/>
    </row>
    <row r="649" ht="11.25">
      <c r="A649" s="29"/>
    </row>
    <row r="650" ht="11.25">
      <c r="A650" s="29"/>
    </row>
    <row r="651" ht="11.25">
      <c r="A651" s="29"/>
    </row>
    <row r="652" ht="11.25">
      <c r="A652" s="29"/>
    </row>
    <row r="653" ht="11.25">
      <c r="A653" s="29"/>
    </row>
    <row r="654" ht="11.25">
      <c r="A654" s="29"/>
    </row>
    <row r="655" ht="11.25">
      <c r="A655" s="29"/>
    </row>
    <row r="656" ht="11.25">
      <c r="A656" s="29"/>
    </row>
    <row r="657" ht="11.25">
      <c r="A657" s="29"/>
    </row>
    <row r="658" ht="11.25">
      <c r="A658" s="29"/>
    </row>
    <row r="659" ht="11.25">
      <c r="A659" s="29"/>
    </row>
    <row r="660" ht="11.25">
      <c r="A660" s="29"/>
    </row>
    <row r="661" ht="11.25">
      <c r="A661" s="29"/>
    </row>
    <row r="662" ht="11.25">
      <c r="A662" s="29"/>
    </row>
    <row r="663" ht="11.25">
      <c r="A663" s="29"/>
    </row>
    <row r="664" ht="11.25">
      <c r="A664" s="29"/>
    </row>
    <row r="665" ht="11.25">
      <c r="A665" s="29"/>
    </row>
    <row r="666" ht="11.25">
      <c r="A666" s="29"/>
    </row>
    <row r="667" ht="11.25">
      <c r="A667" s="29"/>
    </row>
    <row r="668" ht="11.25">
      <c r="A668" s="29"/>
    </row>
    <row r="669" ht="11.25">
      <c r="A669" s="29"/>
    </row>
    <row r="670" ht="11.25">
      <c r="A670" s="29"/>
    </row>
    <row r="671" ht="11.25">
      <c r="A671" s="29"/>
    </row>
    <row r="672" ht="11.25">
      <c r="A672" s="29"/>
    </row>
    <row r="673" ht="11.25">
      <c r="A673" s="29"/>
    </row>
    <row r="674" ht="11.25">
      <c r="A674" s="29"/>
    </row>
    <row r="675" ht="11.25">
      <c r="A675" s="29"/>
    </row>
    <row r="676" ht="11.25">
      <c r="A676" s="29"/>
    </row>
    <row r="677" ht="11.25">
      <c r="A677" s="29"/>
    </row>
    <row r="678" ht="11.25">
      <c r="A678" s="29"/>
    </row>
    <row r="679" ht="11.25">
      <c r="A679" s="29"/>
    </row>
    <row r="680" ht="11.25">
      <c r="A680" s="29"/>
    </row>
    <row r="681" ht="11.25">
      <c r="A681" s="29"/>
    </row>
    <row r="682" ht="11.25">
      <c r="A682" s="29"/>
    </row>
    <row r="683" ht="11.25">
      <c r="A683" s="29"/>
    </row>
    <row r="684" ht="11.25">
      <c r="A684" s="29"/>
    </row>
    <row r="685" ht="11.25">
      <c r="A685" s="29"/>
    </row>
    <row r="686" ht="11.25">
      <c r="A686" s="29"/>
    </row>
    <row r="687" ht="11.25">
      <c r="A687" s="29"/>
    </row>
    <row r="688" ht="11.25">
      <c r="A688" s="29"/>
    </row>
    <row r="689" ht="11.25">
      <c r="A689" s="29"/>
    </row>
    <row r="690" ht="11.25">
      <c r="A690" s="29"/>
    </row>
    <row r="691" ht="11.25">
      <c r="A691" s="29"/>
    </row>
    <row r="692" ht="11.25">
      <c r="A692" s="29"/>
    </row>
    <row r="693" ht="11.25">
      <c r="A693" s="29"/>
    </row>
    <row r="694" ht="11.25">
      <c r="A694" s="29"/>
    </row>
    <row r="695" ht="11.25">
      <c r="A695" s="29"/>
    </row>
    <row r="696" ht="11.25">
      <c r="A696" s="29"/>
    </row>
    <row r="697" ht="11.25">
      <c r="A697" s="29"/>
    </row>
    <row r="698" ht="11.25">
      <c r="A698" s="29"/>
    </row>
    <row r="699" ht="11.25">
      <c r="A699" s="29"/>
    </row>
    <row r="700" ht="11.25">
      <c r="A700" s="29"/>
    </row>
    <row r="701" ht="11.25">
      <c r="A701" s="29"/>
    </row>
    <row r="702" ht="11.25">
      <c r="A702" s="29"/>
    </row>
    <row r="703" ht="11.25">
      <c r="A703" s="29"/>
    </row>
    <row r="704" ht="11.25">
      <c r="A704" s="29"/>
    </row>
    <row r="705" ht="11.25">
      <c r="A705" s="29"/>
    </row>
    <row r="706" ht="11.25">
      <c r="A706" s="29"/>
    </row>
    <row r="707" ht="11.25">
      <c r="A707" s="29"/>
    </row>
    <row r="708" ht="11.25">
      <c r="A708" s="29"/>
    </row>
    <row r="709" ht="11.25">
      <c r="A709" s="29"/>
    </row>
    <row r="710" ht="11.25">
      <c r="A710" s="29"/>
    </row>
    <row r="711" ht="11.25">
      <c r="A711" s="29"/>
    </row>
    <row r="712" ht="11.25">
      <c r="A712" s="29"/>
    </row>
    <row r="713" ht="11.25">
      <c r="A713" s="29"/>
    </row>
    <row r="714" ht="11.25">
      <c r="A714" s="29"/>
    </row>
    <row r="715" ht="11.25">
      <c r="A715" s="29"/>
    </row>
  </sheetData>
  <mergeCells count="3">
    <mergeCell ref="A2:D2"/>
    <mergeCell ref="A3:D3"/>
    <mergeCell ref="A4:D4"/>
  </mergeCells>
  <printOptions/>
  <pageMargins left="1.06" right="0.75" top="0.2" bottom="1.26" header="0.42" footer="0.32"/>
  <pageSetup fitToHeight="1" fitToWidth="1" horizontalDpi="600" verticalDpi="600" orientation="portrait" scale="96" r:id="rId1"/>
  <headerFooter alignWithMargins="0">
    <oddHeader>&amp;RExhibit No. _______(BWF-2)</oddHeader>
    <oddFooter>&amp;RPage 2 of 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64"/>
  <sheetViews>
    <sheetView tabSelected="1" view="pageBreakPreview" zoomScaleSheetLayoutView="100" workbookViewId="0" topLeftCell="A28">
      <selection activeCell="J17" sqref="J17"/>
    </sheetView>
  </sheetViews>
  <sheetFormatPr defaultColWidth="9.140625" defaultRowHeight="12.75"/>
  <cols>
    <col min="1" max="1" width="30.28125" style="23" customWidth="1"/>
    <col min="2" max="3" width="17.7109375" style="23" customWidth="1"/>
    <col min="4" max="4" width="11.8515625" style="23" bestFit="1" customWidth="1"/>
    <col min="5" max="16384" width="9.140625" style="23" customWidth="1"/>
  </cols>
  <sheetData>
    <row r="1" ht="4.5" customHeight="1"/>
    <row r="2" spans="1:4" ht="15.75" customHeight="1">
      <c r="A2" s="123" t="s">
        <v>6</v>
      </c>
      <c r="B2" s="123"/>
      <c r="C2" s="123"/>
      <c r="D2" s="123"/>
    </row>
    <row r="3" spans="1:4" ht="15.75" customHeight="1">
      <c r="A3" s="123" t="s">
        <v>69</v>
      </c>
      <c r="B3" s="123"/>
      <c r="C3" s="123"/>
      <c r="D3" s="123"/>
    </row>
    <row r="4" spans="1:4" ht="15.75" customHeight="1">
      <c r="A4" s="123" t="str">
        <f>'WAID electric exhibit'!A4:D4</f>
        <v>January 1, 2008 through November 30, 2008</v>
      </c>
      <c r="B4" s="123"/>
      <c r="C4" s="123"/>
      <c r="D4" s="123"/>
    </row>
    <row r="5" ht="12" customHeight="1"/>
    <row r="6" spans="1:4" ht="24.75" customHeight="1" thickBot="1">
      <c r="A6" s="24" t="s">
        <v>7</v>
      </c>
      <c r="B6" s="25" t="s">
        <v>5</v>
      </c>
      <c r="C6" s="25" t="s">
        <v>4</v>
      </c>
      <c r="D6" s="25" t="s">
        <v>35</v>
      </c>
    </row>
    <row r="7" spans="1:4" ht="5.25" customHeight="1" thickTop="1">
      <c r="A7" s="27"/>
      <c r="B7" s="26"/>
      <c r="C7" s="26"/>
      <c r="D7" s="28"/>
    </row>
    <row r="8" spans="1:4" ht="13.5" customHeight="1">
      <c r="A8" s="29" t="s">
        <v>38</v>
      </c>
      <c r="B8" s="30">
        <f>'[2]Rpt Pg 13'!$B$48</f>
        <v>13087504.34964035</v>
      </c>
      <c r="C8" s="30">
        <f>'[2]Rpt Pg 13'!$C$48</f>
        <v>964952.6249306931</v>
      </c>
      <c r="D8" s="31">
        <f>SUM(B8:C8)</f>
        <v>14052456.974571044</v>
      </c>
    </row>
    <row r="9" spans="1:4" ht="13.5" customHeight="1">
      <c r="A9" s="29" t="s">
        <v>37</v>
      </c>
      <c r="B9" s="30">
        <f>'[2]Rpt Pg 13'!$B$46</f>
        <v>1523011.268811948</v>
      </c>
      <c r="C9" s="30">
        <f>'[2]Rpt Pg 13'!$C$46</f>
        <v>608.8885984203662</v>
      </c>
      <c r="D9" s="31">
        <f>SUM(B9:C9)</f>
        <v>1523620.1574103683</v>
      </c>
    </row>
    <row r="10" spans="1:4" ht="13.5" customHeight="1" thickBot="1">
      <c r="A10" s="29" t="s">
        <v>39</v>
      </c>
      <c r="B10" s="30">
        <f>'[2]Rpt Pg 13'!$B$47</f>
        <v>300967.8535177767</v>
      </c>
      <c r="C10" s="30">
        <f>'[2]Rpt Pg 13'!$C$47</f>
        <v>0</v>
      </c>
      <c r="D10" s="32">
        <f>SUM(B10:C10)</f>
        <v>300967.8535177767</v>
      </c>
    </row>
    <row r="11" spans="1:4" ht="13.5" customHeight="1" thickTop="1">
      <c r="A11" s="29" t="s">
        <v>11</v>
      </c>
      <c r="B11" s="33">
        <f>SUM(B8:B10)</f>
        <v>14911483.471970076</v>
      </c>
      <c r="C11" s="38">
        <f>SUM(C8:C10)</f>
        <v>965561.5135291135</v>
      </c>
      <c r="D11" s="31">
        <f>SUM(B11:C11)</f>
        <v>15877044.985499188</v>
      </c>
    </row>
    <row r="12" spans="1:4" ht="9" customHeight="1">
      <c r="A12" s="29"/>
      <c r="B12" s="30"/>
      <c r="C12" s="30"/>
      <c r="D12" s="30"/>
    </row>
    <row r="13" spans="1:4" ht="13.5" customHeight="1">
      <c r="A13" s="29" t="s">
        <v>40</v>
      </c>
      <c r="B13" s="30">
        <f>'[2]Rpt Pg 13'!$B$51</f>
        <v>1032887.8523264535</v>
      </c>
      <c r="C13" s="30">
        <f>'[2]Rpt Pg 13'!$C$51</f>
        <v>38810.03767354679</v>
      </c>
      <c r="D13" s="31">
        <f>SUM(B13:C13)</f>
        <v>1071697.8900000004</v>
      </c>
    </row>
    <row r="14" spans="1:4" ht="13.5" customHeight="1" thickBot="1">
      <c r="A14" s="29" t="s">
        <v>41</v>
      </c>
      <c r="B14" s="30">
        <f>'[2]Rpt Pg 13'!$B$52</f>
        <v>15771990.733942013</v>
      </c>
      <c r="C14" s="30">
        <f>'[2]Rpt Pg 13'!$C$52</f>
        <v>527871.622570733</v>
      </c>
      <c r="D14" s="32">
        <f>SUM(B14:C14)</f>
        <v>16299862.356512746</v>
      </c>
    </row>
    <row r="15" spans="1:4" ht="13.5" customHeight="1" thickTop="1">
      <c r="A15" s="29" t="s">
        <v>14</v>
      </c>
      <c r="B15" s="33">
        <f>SUM(B13:B14)</f>
        <v>16804878.586268466</v>
      </c>
      <c r="C15" s="38">
        <f>SUM(C13:C14)</f>
        <v>566681.6602442798</v>
      </c>
      <c r="D15" s="98">
        <f>SUM(B15:C15)</f>
        <v>17371560.246512745</v>
      </c>
    </row>
    <row r="16" spans="1:4" ht="9" customHeight="1">
      <c r="A16" s="29"/>
      <c r="B16" s="30"/>
      <c r="C16" s="30"/>
      <c r="D16" s="99"/>
    </row>
    <row r="17" spans="1:4" ht="13.5" customHeight="1">
      <c r="A17" s="29" t="s">
        <v>15</v>
      </c>
      <c r="B17" s="30">
        <f>B11-B15</f>
        <v>-1893395.1142983902</v>
      </c>
      <c r="C17" s="30">
        <f>C11-C15</f>
        <v>398879.8532848337</v>
      </c>
      <c r="D17" s="98">
        <f>D11-D15</f>
        <v>-1494515.2610135563</v>
      </c>
    </row>
    <row r="18" spans="1:4" ht="13.5" customHeight="1">
      <c r="A18" s="29" t="s">
        <v>16</v>
      </c>
      <c r="B18" s="35">
        <f>IF(B15&gt;0,B11/B15,"NA")</f>
        <v>0.8873306281519039</v>
      </c>
      <c r="C18" s="35">
        <f>IF(C15&gt;0,C11/C15,"NA")</f>
        <v>1.7038869991184968</v>
      </c>
      <c r="D18" s="100">
        <f>IF(D15&gt;0,D11/D15,"NA")</f>
        <v>0.9139677012424043</v>
      </c>
    </row>
    <row r="19" spans="1:4" ht="4.5" customHeight="1">
      <c r="A19" s="29"/>
      <c r="D19" s="101"/>
    </row>
    <row r="20" spans="1:4" ht="22.5" customHeight="1" thickBot="1">
      <c r="A20" s="24" t="s">
        <v>17</v>
      </c>
      <c r="B20" s="25" t="s">
        <v>5</v>
      </c>
      <c r="C20" s="25" t="s">
        <v>4</v>
      </c>
      <c r="D20" s="102" t="s">
        <v>35</v>
      </c>
    </row>
    <row r="21" spans="1:4" ht="4.5" customHeight="1" thickTop="1">
      <c r="A21" s="27"/>
      <c r="B21" s="37"/>
      <c r="C21" s="37"/>
      <c r="D21" s="103"/>
    </row>
    <row r="22" spans="1:4" ht="13.5" customHeight="1">
      <c r="A22" s="29" t="s">
        <v>38</v>
      </c>
      <c r="B22" s="30">
        <f>'[2]Rpt Pg 13'!$G$47</f>
        <v>13087504.34964035</v>
      </c>
      <c r="C22" s="30">
        <f>'[2]Rpt Pg 13'!$H$47</f>
        <v>964952.6249306931</v>
      </c>
      <c r="D22" s="98">
        <f>SUM(B22:C22)</f>
        <v>14052456.974571044</v>
      </c>
    </row>
    <row r="23" spans="1:4" ht="13.5" customHeight="1" thickBot="1">
      <c r="A23" s="29" t="s">
        <v>37</v>
      </c>
      <c r="B23" s="30">
        <f>'[2]Rpt Pg 13'!$G$46</f>
        <v>1523011.268811948</v>
      </c>
      <c r="C23" s="30">
        <f>'[2]Rpt Pg 13'!$H$46</f>
        <v>608.8885984203662</v>
      </c>
      <c r="D23" s="104">
        <f>SUM(B23:C23)</f>
        <v>1523620.1574103683</v>
      </c>
    </row>
    <row r="24" spans="1:4" ht="13.5" customHeight="1" thickTop="1">
      <c r="A24" s="29" t="s">
        <v>18</v>
      </c>
      <c r="B24" s="33">
        <f>SUM(B22:B23)</f>
        <v>14610515.6184523</v>
      </c>
      <c r="C24" s="38">
        <f>SUM(C22:C23)</f>
        <v>965561.5135291135</v>
      </c>
      <c r="D24" s="98">
        <f>SUM(B24:C24)</f>
        <v>15576077.131981414</v>
      </c>
    </row>
    <row r="25" spans="1:4" ht="9" customHeight="1">
      <c r="A25" s="29"/>
      <c r="B25" s="30"/>
      <c r="C25" s="30"/>
      <c r="D25" s="99"/>
    </row>
    <row r="26" spans="1:4" ht="13.5" customHeight="1">
      <c r="A26" s="29" t="s">
        <v>40</v>
      </c>
      <c r="B26" s="30">
        <f>'[2]Rpt Pg 13'!$G$50</f>
        <v>1032887.8523264535</v>
      </c>
      <c r="C26" s="30">
        <f>'[2]Rpt Pg 13'!$H$50</f>
        <v>38810.03767354679</v>
      </c>
      <c r="D26" s="98">
        <f>SUM(B26:C26)</f>
        <v>1071697.8900000004</v>
      </c>
    </row>
    <row r="27" spans="1:4" ht="13.5" customHeight="1" thickBot="1">
      <c r="A27" s="29" t="s">
        <v>42</v>
      </c>
      <c r="B27" s="30">
        <f>'[2]Rpt Pg 13'!$G$51</f>
        <v>4318738.626</v>
      </c>
      <c r="C27" s="30">
        <f>'[2]Rpt Pg 13'!$H$51</f>
        <v>549125.99</v>
      </c>
      <c r="D27" s="104">
        <f>SUM(B27:C27)</f>
        <v>4867864.616</v>
      </c>
    </row>
    <row r="28" spans="1:4" ht="13.5" customHeight="1" thickTop="1">
      <c r="A28" s="29" t="s">
        <v>20</v>
      </c>
      <c r="B28" s="33">
        <f>SUM(B26:B27)</f>
        <v>5351626.478326454</v>
      </c>
      <c r="C28" s="38">
        <f>SUM(C26:C27)</f>
        <v>587936.0276735468</v>
      </c>
      <c r="D28" s="98">
        <f>SUM(B28:C28)</f>
        <v>5939562.506000001</v>
      </c>
    </row>
    <row r="29" spans="1:4" ht="9" customHeight="1">
      <c r="A29" s="29"/>
      <c r="B29" s="30"/>
      <c r="C29" s="30"/>
      <c r="D29" s="99"/>
    </row>
    <row r="30" spans="1:4" ht="12.75" customHeight="1">
      <c r="A30" s="29" t="s">
        <v>21</v>
      </c>
      <c r="B30" s="30">
        <f>B24-B28</f>
        <v>9258889.140125845</v>
      </c>
      <c r="C30" s="30">
        <f>C24-C28</f>
        <v>377625.4858555667</v>
      </c>
      <c r="D30" s="98">
        <f>D24-D28</f>
        <v>9636514.625981413</v>
      </c>
    </row>
    <row r="31" spans="1:4" ht="12.75" customHeight="1">
      <c r="A31" s="29" t="s">
        <v>22</v>
      </c>
      <c r="B31" s="39">
        <f>IF(B28=0,"NA",B24/B28)</f>
        <v>2.730107506124243</v>
      </c>
      <c r="C31" s="39">
        <f>IF(C28=0,"NA",C24/C28)</f>
        <v>1.6422900929371933</v>
      </c>
      <c r="D31" s="105">
        <f>IF(D28=0,"NA",D24/D28)</f>
        <v>2.6224283549919445</v>
      </c>
    </row>
    <row r="32" spans="1:4" ht="24.75" customHeight="1" thickBot="1">
      <c r="A32" s="24" t="s">
        <v>23</v>
      </c>
      <c r="B32" s="25" t="s">
        <v>5</v>
      </c>
      <c r="C32" s="25" t="s">
        <v>4</v>
      </c>
      <c r="D32" s="102" t="s">
        <v>35</v>
      </c>
    </row>
    <row r="33" spans="1:4" ht="4.5" customHeight="1" thickTop="1">
      <c r="A33" s="27"/>
      <c r="B33" s="37"/>
      <c r="C33" s="37"/>
      <c r="D33" s="106"/>
    </row>
    <row r="34" spans="1:4" ht="13.5" customHeight="1">
      <c r="A34" s="29" t="s">
        <v>63</v>
      </c>
      <c r="B34" s="30">
        <f>'[2]Rpt Pg 13'!$B$61</f>
        <v>17125041.321190402</v>
      </c>
      <c r="C34" s="30">
        <f>'[2]Rpt Pg 13'!$C$61</f>
        <v>1223471.9195166957</v>
      </c>
      <c r="D34" s="98">
        <f>SUM(B34:C34)</f>
        <v>18348513.2407071</v>
      </c>
    </row>
    <row r="35" spans="1:4" ht="13.5" customHeight="1">
      <c r="A35" s="29" t="s">
        <v>64</v>
      </c>
      <c r="B35" s="30">
        <f>'[2]Rpt Pg 13'!$B$60</f>
        <v>1220579.5166114331</v>
      </c>
      <c r="C35" s="30">
        <f>'[2]Rpt Pg 13'!$C$60</f>
        <v>574.539614013823</v>
      </c>
      <c r="D35" s="31"/>
    </row>
    <row r="36" spans="1:4" ht="13.5" customHeight="1" thickBot="1">
      <c r="A36" s="29" t="s">
        <v>24</v>
      </c>
      <c r="B36" s="30">
        <f>B10</f>
        <v>300967.8535177767</v>
      </c>
      <c r="C36" s="30">
        <f>'[2]Rpt Pg 13'!$C$62</f>
        <v>0</v>
      </c>
      <c r="D36" s="32">
        <f>SUM(B36:C36)</f>
        <v>300967.8535177767</v>
      </c>
    </row>
    <row r="37" spans="1:4" ht="13.5" customHeight="1" thickTop="1">
      <c r="A37" s="29" t="s">
        <v>25</v>
      </c>
      <c r="B37" s="33">
        <f>SUM(B34:B36)</f>
        <v>18646588.691319615</v>
      </c>
      <c r="C37" s="38">
        <f>SUM(C34:C36)</f>
        <v>1224046.4591307095</v>
      </c>
      <c r="D37" s="31">
        <f>SUM(B37:C37)</f>
        <v>19870635.150450323</v>
      </c>
    </row>
    <row r="38" spans="1:4" ht="9" customHeight="1">
      <c r="A38" s="29"/>
      <c r="B38" s="30"/>
      <c r="C38" s="30"/>
      <c r="D38" s="30"/>
    </row>
    <row r="39" spans="1:4" ht="13.5" customHeight="1">
      <c r="A39" s="29" t="s">
        <v>26</v>
      </c>
      <c r="B39" s="30">
        <f>'[2]Rpt Pg 13'!$B$65</f>
        <v>15771990.733942013</v>
      </c>
      <c r="C39" s="30">
        <f>'[2]Rpt Pg 13'!$C$65</f>
        <v>527871.622570733</v>
      </c>
      <c r="D39" s="31">
        <f>SUM(B39:C39)</f>
        <v>16299862.356512746</v>
      </c>
    </row>
    <row r="40" spans="1:4" ht="13.5" customHeight="1" thickBot="1">
      <c r="A40" s="29" t="s">
        <v>42</v>
      </c>
      <c r="B40" s="30">
        <f>'[2]Rpt Pg 13'!$B$66</f>
        <v>-4318738.626</v>
      </c>
      <c r="C40" s="30">
        <f>'[2]Rpt Pg 13'!$C$66</f>
        <v>-549125.99</v>
      </c>
      <c r="D40" s="32">
        <f>SUM(B40:C40)</f>
        <v>-4867864.616</v>
      </c>
    </row>
    <row r="41" spans="1:4" ht="13.5" customHeight="1" thickTop="1">
      <c r="A41" s="29" t="s">
        <v>27</v>
      </c>
      <c r="B41" s="33">
        <f>SUM(B39:B40)</f>
        <v>11453252.107942013</v>
      </c>
      <c r="C41" s="38">
        <f>SUM(C39:C40)</f>
        <v>-21254.367429267033</v>
      </c>
      <c r="D41" s="31">
        <f>SUM(B41:C41)</f>
        <v>11431997.740512745</v>
      </c>
    </row>
    <row r="42" spans="1:4" ht="9" customHeight="1">
      <c r="A42" s="29"/>
      <c r="B42" s="30"/>
      <c r="C42" s="30"/>
      <c r="D42" s="30"/>
    </row>
    <row r="43" spans="1:4" ht="13.5" customHeight="1">
      <c r="A43" s="29" t="s">
        <v>28</v>
      </c>
      <c r="B43" s="30">
        <f>B37-B41</f>
        <v>7193336.583377602</v>
      </c>
      <c r="C43" s="30">
        <f>C37-C41</f>
        <v>1245300.8265599767</v>
      </c>
      <c r="D43" s="31">
        <f>D37-D41</f>
        <v>8438637.409937577</v>
      </c>
    </row>
    <row r="44" spans="1:4" ht="13.5" customHeight="1">
      <c r="A44" s="29" t="s">
        <v>29</v>
      </c>
      <c r="B44" s="35">
        <f>IF(B41=0,"NA",B37/B41)</f>
        <v>1.6280606168085252</v>
      </c>
      <c r="C44" s="35" t="s">
        <v>70</v>
      </c>
      <c r="D44" s="36">
        <f>IF(D41=0,"NA",D37/D41)</f>
        <v>1.738159471466016</v>
      </c>
    </row>
    <row r="45" ht="9" customHeight="1">
      <c r="A45" s="29"/>
    </row>
    <row r="46" spans="1:4" ht="21" customHeight="1" thickBot="1">
      <c r="A46" s="24" t="s">
        <v>30</v>
      </c>
      <c r="B46" s="25" t="s">
        <v>5</v>
      </c>
      <c r="C46" s="25" t="s">
        <v>4</v>
      </c>
      <c r="D46" s="25" t="s">
        <v>35</v>
      </c>
    </row>
    <row r="47" spans="1:4" ht="4.5" customHeight="1" thickTop="1">
      <c r="A47" s="27"/>
      <c r="B47" s="40"/>
      <c r="C47" s="40"/>
      <c r="D47" s="40"/>
    </row>
    <row r="48" spans="1:4" ht="13.5" customHeight="1" thickBot="1">
      <c r="A48" s="29" t="s">
        <v>38</v>
      </c>
      <c r="B48" s="30">
        <f>'[2]Rpt Pg 13'!$G$60</f>
        <v>13087504.34964035</v>
      </c>
      <c r="C48" s="30">
        <f>'[2]Rpt Pg 13'!$H$60</f>
        <v>964952.6249306931</v>
      </c>
      <c r="D48" s="32">
        <f>SUM(B48:C48)</f>
        <v>14052456.974571044</v>
      </c>
    </row>
    <row r="49" spans="1:4" ht="13.5" customHeight="1" thickTop="1">
      <c r="A49" s="29" t="s">
        <v>31</v>
      </c>
      <c r="B49" s="33">
        <f>B48</f>
        <v>13087504.34964035</v>
      </c>
      <c r="C49" s="38">
        <f>C48</f>
        <v>964952.6249306931</v>
      </c>
      <c r="D49" s="31">
        <f>D48</f>
        <v>14052456.974571044</v>
      </c>
    </row>
    <row r="50" spans="1:4" ht="9" customHeight="1">
      <c r="A50" s="29"/>
      <c r="B50" s="30"/>
      <c r="C50" s="30"/>
      <c r="D50" s="30"/>
    </row>
    <row r="51" spans="1:4" ht="13.5" customHeight="1">
      <c r="A51" s="29" t="s">
        <v>43</v>
      </c>
      <c r="B51" s="30">
        <f>'[2]Rpt Pg 13'!$G$63</f>
        <v>17125041.321190402</v>
      </c>
      <c r="C51" s="30">
        <f>'[2]Rpt Pg 13'!$H$63</f>
        <v>1223471.9195166957</v>
      </c>
      <c r="D51" s="31">
        <f>SUM(B51:C51)</f>
        <v>18348513.2407071</v>
      </c>
    </row>
    <row r="52" spans="1:4" ht="13.5" customHeight="1">
      <c r="A52" s="29" t="s">
        <v>40</v>
      </c>
      <c r="B52" s="30">
        <f>'[2]Rpt Pg 13'!$G$64</f>
        <v>1032887.8523264535</v>
      </c>
      <c r="C52" s="30">
        <f>'[2]Rpt Pg 13'!$H$64</f>
        <v>38810.03767354679</v>
      </c>
      <c r="D52" s="31">
        <f>SUM(B52:C52)</f>
        <v>1071697.8900000004</v>
      </c>
    </row>
    <row r="53" spans="1:4" ht="13.5" customHeight="1" thickBot="1">
      <c r="A53" s="29" t="s">
        <v>42</v>
      </c>
      <c r="B53" s="30">
        <f>'[2]Rpt Pg 13'!$G$65</f>
        <v>4318738.626</v>
      </c>
      <c r="C53" s="30">
        <f>'[2]Rpt Pg 13'!$H$65</f>
        <v>549125.99</v>
      </c>
      <c r="D53" s="32">
        <f>SUM(B53:C53)</f>
        <v>4867864.616</v>
      </c>
    </row>
    <row r="54" spans="1:4" ht="13.5" customHeight="1" thickTop="1">
      <c r="A54" s="29" t="s">
        <v>32</v>
      </c>
      <c r="B54" s="33">
        <f>SUM(B51:B53)</f>
        <v>22476667.799516857</v>
      </c>
      <c r="C54" s="38">
        <f>SUM(C51:C53)</f>
        <v>1811407.9471902424</v>
      </c>
      <c r="D54" s="31">
        <f>SUM(D51:D53)</f>
        <v>24288075.7467071</v>
      </c>
    </row>
    <row r="55" spans="1:4" ht="9" customHeight="1">
      <c r="A55" s="29"/>
      <c r="B55" s="30"/>
      <c r="C55" s="30"/>
      <c r="D55" s="30"/>
    </row>
    <row r="56" spans="1:4" ht="12.75" customHeight="1">
      <c r="A56" s="29" t="s">
        <v>33</v>
      </c>
      <c r="B56" s="30">
        <f>B49-B54</f>
        <v>-9389163.449876506</v>
      </c>
      <c r="C56" s="30">
        <f>C49-C54</f>
        <v>-846455.3222595493</v>
      </c>
      <c r="D56" s="31">
        <f>D49-D54</f>
        <v>-10235618.772136057</v>
      </c>
    </row>
    <row r="57" spans="1:4" ht="12.75" customHeight="1">
      <c r="A57" s="29" t="s">
        <v>34</v>
      </c>
      <c r="B57" s="35">
        <f>IF(B54=0,"NA",B49/B54)</f>
        <v>0.5822706669145001</v>
      </c>
      <c r="C57" s="35">
        <f>IF(C54=0,"NA",C49/C54)</f>
        <v>0.5327086184133591</v>
      </c>
      <c r="D57" s="36">
        <f>IF(D54=0,"NA",D49/D54)</f>
        <v>0.5785743226890352</v>
      </c>
    </row>
    <row r="58" ht="1.5" customHeight="1">
      <c r="A58" s="29"/>
    </row>
    <row r="59" ht="1.5" customHeight="1">
      <c r="A59" s="29"/>
    </row>
    <row r="60" ht="1.5" customHeight="1">
      <c r="A60" s="29"/>
    </row>
    <row r="61" ht="1.5" customHeight="1">
      <c r="A61" s="29"/>
    </row>
    <row r="62" ht="1.5" customHeight="1">
      <c r="A62" s="29"/>
    </row>
    <row r="63" ht="1.5" customHeight="1">
      <c r="A63" s="29"/>
    </row>
    <row r="64" ht="1.5" customHeight="1">
      <c r="A64" s="29"/>
    </row>
  </sheetData>
  <mergeCells count="3">
    <mergeCell ref="A2:D2"/>
    <mergeCell ref="A3:D3"/>
    <mergeCell ref="A4:D4"/>
  </mergeCells>
  <printOptions/>
  <pageMargins left="1.31" right="0.25" top="0.36" bottom="0.22" header="0.26" footer="0.29"/>
  <pageSetup fitToHeight="1" fitToWidth="1" horizontalDpi="600" verticalDpi="600" orientation="portrait" r:id="rId1"/>
  <headerFooter alignWithMargins="0">
    <oddHeader>&amp;RExhibit No. _______(BWF-2)</oddHeader>
    <oddFooter>&amp;RPage 3 of 3</oddFooter>
  </headerFooter>
</worksheet>
</file>

<file path=xl/worksheets/sheet4.xml><?xml version="1.0" encoding="utf-8"?>
<worksheet xmlns="http://schemas.openxmlformats.org/spreadsheetml/2006/main" xmlns:r="http://schemas.openxmlformats.org/officeDocument/2006/relationships">
  <sheetPr>
    <tabColor indexed="13"/>
  </sheetPr>
  <dimension ref="A3:U38"/>
  <sheetViews>
    <sheetView workbookViewId="0" topLeftCell="A1">
      <selection activeCell="M9" sqref="M9"/>
    </sheetView>
  </sheetViews>
  <sheetFormatPr defaultColWidth="9.140625" defaultRowHeight="12.75"/>
  <cols>
    <col min="4" max="4" width="13.00390625" style="0" customWidth="1"/>
    <col min="5" max="5" width="11.28125" style="0" customWidth="1"/>
    <col min="6" max="6" width="11.140625" style="0" customWidth="1"/>
    <col min="7" max="7" width="12.140625" style="0" customWidth="1"/>
    <col min="10" max="10" width="0.5625" style="0" customWidth="1"/>
    <col min="13" max="13" width="28.28125" style="0" customWidth="1"/>
    <col min="14" max="14" width="10.7109375" style="0" bestFit="1" customWidth="1"/>
    <col min="16" max="16" width="10.7109375" style="0" bestFit="1" customWidth="1"/>
    <col min="18" max="18" width="27.57421875" style="0" customWidth="1"/>
    <col min="19" max="19" width="10.7109375" style="0" bestFit="1" customWidth="1"/>
    <col min="21" max="21" width="11.00390625" style="0" customWidth="1"/>
  </cols>
  <sheetData>
    <row r="3" spans="2:12" ht="12.75">
      <c r="B3" s="45"/>
      <c r="C3" s="45"/>
      <c r="D3" s="45"/>
      <c r="E3" s="45"/>
      <c r="F3" s="45"/>
      <c r="G3" s="45"/>
      <c r="H3" s="45"/>
      <c r="I3" s="45"/>
      <c r="J3" s="45"/>
      <c r="K3" s="45"/>
      <c r="L3" s="45"/>
    </row>
    <row r="4" spans="2:18" ht="12.75">
      <c r="B4" s="45"/>
      <c r="C4" s="45"/>
      <c r="D4" s="45"/>
      <c r="E4" s="45"/>
      <c r="F4" s="45"/>
      <c r="G4" s="45"/>
      <c r="H4" s="45"/>
      <c r="I4" s="45"/>
      <c r="J4" s="45"/>
      <c r="K4" s="45"/>
      <c r="L4" s="45"/>
      <c r="M4" s="58" t="s">
        <v>88</v>
      </c>
      <c r="R4" s="58" t="s">
        <v>89</v>
      </c>
    </row>
    <row r="5" spans="9:21" ht="12.75">
      <c r="I5" s="45"/>
      <c r="J5" s="45"/>
      <c r="K5" s="45"/>
      <c r="L5" s="45"/>
      <c r="M5" s="123" t="s">
        <v>6</v>
      </c>
      <c r="N5" s="123"/>
      <c r="O5" s="123"/>
      <c r="P5" s="123"/>
      <c r="R5" s="123" t="s">
        <v>6</v>
      </c>
      <c r="S5" s="123"/>
      <c r="T5" s="123"/>
      <c r="U5" s="123"/>
    </row>
    <row r="6" spans="9:21" ht="12.75">
      <c r="I6" s="45"/>
      <c r="J6" s="45"/>
      <c r="K6" s="45"/>
      <c r="L6" s="45"/>
      <c r="M6" s="123" t="s">
        <v>69</v>
      </c>
      <c r="N6" s="123"/>
      <c r="O6" s="123"/>
      <c r="P6" s="123"/>
      <c r="R6" s="123" t="s">
        <v>69</v>
      </c>
      <c r="S6" s="123"/>
      <c r="T6" s="123"/>
      <c r="U6" s="123"/>
    </row>
    <row r="7" spans="9:21" ht="12.75">
      <c r="I7" s="45"/>
      <c r="J7" s="45"/>
      <c r="K7" s="45"/>
      <c r="L7" s="45"/>
      <c r="M7" s="123" t="e">
        <f>'WAID electric exhibit'!B22:E22</f>
        <v>#VALUE!</v>
      </c>
      <c r="N7" s="123"/>
      <c r="O7" s="123"/>
      <c r="P7" s="123"/>
      <c r="R7" s="123" t="e">
        <f>'WAID electric exhibit'!G22:J22</f>
        <v>#VALUE!</v>
      </c>
      <c r="S7" s="123"/>
      <c r="T7" s="123"/>
      <c r="U7" s="123"/>
    </row>
    <row r="8" spans="2:21" ht="12.75">
      <c r="B8" s="59" t="s">
        <v>87</v>
      </c>
      <c r="C8" s="45"/>
      <c r="D8" s="45"/>
      <c r="E8" s="45"/>
      <c r="F8" s="45"/>
      <c r="G8" s="45"/>
      <c r="H8" s="45"/>
      <c r="I8" s="45"/>
      <c r="J8" s="45"/>
      <c r="K8" s="45"/>
      <c r="L8" s="45"/>
      <c r="M8" s="23"/>
      <c r="N8" s="23"/>
      <c r="O8" s="23"/>
      <c r="P8" s="23"/>
      <c r="R8" s="23"/>
      <c r="S8" s="23"/>
      <c r="T8" s="23"/>
      <c r="U8" s="23"/>
    </row>
    <row r="9" spans="2:21" ht="332.25" thickBot="1">
      <c r="B9" s="46" t="s">
        <v>91</v>
      </c>
      <c r="C9" s="46" t="s">
        <v>71</v>
      </c>
      <c r="D9" s="46" t="s">
        <v>72</v>
      </c>
      <c r="E9" s="46" t="s">
        <v>73</v>
      </c>
      <c r="F9" s="46" t="s">
        <v>74</v>
      </c>
      <c r="G9" s="46" t="s">
        <v>75</v>
      </c>
      <c r="H9" s="46" t="s">
        <v>76</v>
      </c>
      <c r="I9" s="46" t="s">
        <v>80</v>
      </c>
      <c r="J9" s="72" t="s">
        <v>53</v>
      </c>
      <c r="K9" s="46"/>
      <c r="L9" s="46"/>
      <c r="M9" s="24" t="s">
        <v>7</v>
      </c>
      <c r="N9" s="25" t="s">
        <v>5</v>
      </c>
      <c r="O9" s="25" t="s">
        <v>4</v>
      </c>
      <c r="P9" s="25" t="s">
        <v>35</v>
      </c>
      <c r="R9" s="24" t="s">
        <v>7</v>
      </c>
      <c r="S9" s="25" t="s">
        <v>5</v>
      </c>
      <c r="T9" s="25" t="s">
        <v>4</v>
      </c>
      <c r="U9" s="25" t="s">
        <v>35</v>
      </c>
    </row>
    <row r="10" spans="2:21" ht="13.5" thickTop="1">
      <c r="B10" s="47">
        <f>'[1]Lori SalesLogix DSM Monthly Sna'!A82</f>
        <v>25007</v>
      </c>
      <c r="C10" s="48">
        <f>'[1]Lori SalesLogix DSM Monthly Sna'!AK82</f>
        <v>2679</v>
      </c>
      <c r="D10" s="49">
        <f>'[1]Lori SalesLogix DSM Monthly Sna'!N82</f>
        <v>8036</v>
      </c>
      <c r="E10" s="49">
        <f>'[1]Lori SalesLogix DSM Monthly Sna'!BF82</f>
        <v>15949.480064571306</v>
      </c>
      <c r="F10" s="49">
        <f>'[1]Lori SalesLogix DSM Monthly Sna'!BG82</f>
        <v>395525.4999133704</v>
      </c>
      <c r="G10" s="50">
        <f aca="true" t="shared" si="0" ref="G10:G19">E10-F10</f>
        <v>-379576.0198487991</v>
      </c>
      <c r="H10" s="51">
        <f aca="true" t="shared" si="1" ref="H10:H19">E10/F10</f>
        <v>0.04032478327709497</v>
      </c>
      <c r="I10" s="45">
        <f>'[1]Lori SalesLogix DSM Monthly Sna'!$G$82</f>
        <v>25</v>
      </c>
      <c r="J10" s="71">
        <f>(C10/C$19)*I10</f>
        <v>0.6415352784536101</v>
      </c>
      <c r="K10" s="71"/>
      <c r="L10" s="71"/>
      <c r="M10" s="27"/>
      <c r="N10" s="26"/>
      <c r="O10" s="26"/>
      <c r="P10" s="28"/>
      <c r="R10" s="27"/>
      <c r="S10" s="26"/>
      <c r="T10" s="26"/>
      <c r="U10" s="28"/>
    </row>
    <row r="11" spans="2:21" ht="12.75">
      <c r="B11" s="47">
        <f>'[1]Lori SalesLogix DSM Monthly Sna'!A1076</f>
        <v>25032</v>
      </c>
      <c r="C11" s="48">
        <f>'[1]Lori SalesLogix DSM Monthly Sna'!AK1076</f>
        <v>14303</v>
      </c>
      <c r="D11" s="49">
        <f>'[1]Lori SalesLogix DSM Monthly Sna'!N1076</f>
        <v>42909</v>
      </c>
      <c r="E11" s="49">
        <f>'[1]Lori SalesLogix DSM Monthly Sna'!BF1076</f>
        <v>40496.753134388106</v>
      </c>
      <c r="F11" s="49">
        <f>'[1]Lori SalesLogix DSM Monthly Sna'!BG1076</f>
        <v>1241322</v>
      </c>
      <c r="G11" s="50">
        <f t="shared" si="0"/>
        <v>-1200825.246865612</v>
      </c>
      <c r="H11" s="51">
        <f t="shared" si="1"/>
        <v>0.03262389060565116</v>
      </c>
      <c r="I11" s="45">
        <f>'[1]Lori SalesLogix DSM Monthly Sna'!$G$1076</f>
        <v>25</v>
      </c>
      <c r="J11" s="71">
        <f aca="true" t="shared" si="2" ref="J11:J18">(C11/C$19)*I11</f>
        <v>3.425113507921608</v>
      </c>
      <c r="K11" s="45"/>
      <c r="L11" s="45"/>
      <c r="M11" s="29" t="s">
        <v>38</v>
      </c>
      <c r="N11" s="30">
        <f>'[2]Rpt Pg 13'!$B$48</f>
        <v>13087504.34964035</v>
      </c>
      <c r="O11" s="30">
        <f>'[2]Rpt Pg 13'!$C$48</f>
        <v>964952.6249306931</v>
      </c>
      <c r="P11" s="31">
        <f>SUM(N11:O11)</f>
        <v>14052456.974571044</v>
      </c>
      <c r="R11" s="29" t="s">
        <v>38</v>
      </c>
      <c r="S11" s="90"/>
      <c r="T11" s="30">
        <f>O11</f>
        <v>964952.6249306931</v>
      </c>
      <c r="U11" s="31">
        <f>SUM(S11:T11)</f>
        <v>964952.6249306931</v>
      </c>
    </row>
    <row r="12" spans="2:21" ht="12.75">
      <c r="B12" s="47">
        <f>'[1]Lori SalesLogix DSM Monthly Sna'!A1077</f>
        <v>25006</v>
      </c>
      <c r="C12" s="48">
        <f>'[1]Lori SalesLogix DSM Monthly Sna'!AK1077</f>
        <v>40753</v>
      </c>
      <c r="D12" s="62">
        <f>'[1]Lori SalesLogix DSM Monthly Sna'!N1077</f>
        <v>122259</v>
      </c>
      <c r="E12" s="49">
        <f>'[1]Lori SalesLogix DSM Monthly Sna'!BF1077</f>
        <v>141481.73884187022</v>
      </c>
      <c r="F12" s="70">
        <f>'[1]Lori SalesLogix DSM Monthly Sna'!BG1077</f>
        <v>2202186</v>
      </c>
      <c r="G12" s="50">
        <f t="shared" si="0"/>
        <v>-2060704.2611581297</v>
      </c>
      <c r="H12" s="51">
        <f t="shared" si="1"/>
        <v>0.06424604408613542</v>
      </c>
      <c r="I12" s="45">
        <f>'[1]Lori SalesLogix DSM Monthly Sna'!$G$1077</f>
        <v>25</v>
      </c>
      <c r="J12" s="71">
        <f t="shared" si="2"/>
        <v>9.759047108182148</v>
      </c>
      <c r="K12" s="45"/>
      <c r="L12" s="45"/>
      <c r="M12" s="29" t="s">
        <v>37</v>
      </c>
      <c r="N12" s="30">
        <f>'[2]Rpt Pg 13'!$B$46</f>
        <v>1523011.268811948</v>
      </c>
      <c r="O12" s="30">
        <f>'[2]Rpt Pg 13'!$C$46</f>
        <v>608.8885984203662</v>
      </c>
      <c r="P12" s="31">
        <f aca="true" t="shared" si="3" ref="P12:P17">SUM(N12:O12)</f>
        <v>1523620.1574103683</v>
      </c>
      <c r="R12" s="29" t="s">
        <v>37</v>
      </c>
      <c r="S12" s="90"/>
      <c r="T12" s="30">
        <f>O12</f>
        <v>608.8885984203662</v>
      </c>
      <c r="U12" s="31">
        <f>SUM(S12:T12)</f>
        <v>608.8885984203662</v>
      </c>
    </row>
    <row r="13" spans="2:21" ht="13.5" thickBot="1">
      <c r="B13" s="47">
        <f>'[1]Lori SalesLogix DSM Monthly Sna'!A1104</f>
        <v>25031</v>
      </c>
      <c r="C13" s="48">
        <f>'[1]Lori SalesLogix DSM Monthly Sna'!AK1104</f>
        <v>5696</v>
      </c>
      <c r="D13" s="49">
        <f>'[1]Lori SalesLogix DSM Monthly Sna'!N1104</f>
        <v>7894</v>
      </c>
      <c r="E13" s="49">
        <f>'[1]Lori SalesLogix DSM Monthly Sna'!BF1104</f>
        <v>39952.212344939144</v>
      </c>
      <c r="F13" s="49">
        <f>'[1]Lori SalesLogix DSM Monthly Sna'!BG1104</f>
        <v>15789</v>
      </c>
      <c r="G13" s="50">
        <f t="shared" si="0"/>
        <v>24163.212344939144</v>
      </c>
      <c r="H13" s="51">
        <f t="shared" si="1"/>
        <v>2.5303826933269455</v>
      </c>
      <c r="I13" s="45">
        <f>'[1]Lori SalesLogix DSM Monthly Sna'!$G$1104</f>
        <v>25</v>
      </c>
      <c r="J13" s="71">
        <f t="shared" si="2"/>
        <v>1.3640108048046897</v>
      </c>
      <c r="K13" s="45"/>
      <c r="L13" s="45"/>
      <c r="M13" s="29" t="s">
        <v>39</v>
      </c>
      <c r="N13" s="30">
        <f>'[2]Rpt Pg 13'!$B$47</f>
        <v>300967.8535177767</v>
      </c>
      <c r="O13" s="30">
        <f>'[2]Rpt Pg 13'!$C$47</f>
        <v>0</v>
      </c>
      <c r="P13" s="32">
        <f t="shared" si="3"/>
        <v>300967.8535177767</v>
      </c>
      <c r="R13" s="29" t="s">
        <v>39</v>
      </c>
      <c r="S13" s="90"/>
      <c r="T13" s="30">
        <f>O13</f>
        <v>0</v>
      </c>
      <c r="U13" s="32">
        <f>SUM(S13:T13)</f>
        <v>0</v>
      </c>
    </row>
    <row r="14" spans="2:21" ht="13.5" thickTop="1">
      <c r="B14" s="47">
        <f>'[1]Lori SalesLogix DSM Monthly Sna'!A1107</f>
        <v>25005</v>
      </c>
      <c r="C14" s="48">
        <f>'[1]Lori SalesLogix DSM Monthly Sna'!AK1107</f>
        <v>23894</v>
      </c>
      <c r="D14" s="49">
        <f>'[1]Lori SalesLogix DSM Monthly Sna'!N1107</f>
        <v>14447</v>
      </c>
      <c r="E14" s="49">
        <f>'[1]Lori SalesLogix DSM Monthly Sna'!BF1107</f>
        <v>167594.4806478188</v>
      </c>
      <c r="F14" s="49">
        <f>'[1]Lori SalesLogix DSM Monthly Sna'!BG1107</f>
        <v>28894</v>
      </c>
      <c r="G14" s="50">
        <f t="shared" si="0"/>
        <v>138700.4806478188</v>
      </c>
      <c r="H14" s="51">
        <f t="shared" si="1"/>
        <v>5.800321196366678</v>
      </c>
      <c r="I14" s="45">
        <f>'[1]Lori SalesLogix DSM Monthly Sna'!$G$1107</f>
        <v>25</v>
      </c>
      <c r="J14" s="71">
        <f t="shared" si="2"/>
        <v>5.72185290905956</v>
      </c>
      <c r="K14" s="45"/>
      <c r="L14" s="45"/>
      <c r="M14" s="29" t="s">
        <v>11</v>
      </c>
      <c r="N14" s="33">
        <f>SUM(N11:N13)</f>
        <v>14911483.471970076</v>
      </c>
      <c r="O14" s="33">
        <f>SUM(O11:O13)</f>
        <v>965561.5135291135</v>
      </c>
      <c r="P14" s="31">
        <f t="shared" si="3"/>
        <v>15877044.985499188</v>
      </c>
      <c r="R14" s="29" t="s">
        <v>11</v>
      </c>
      <c r="S14" s="33">
        <f>N14-E19</f>
        <v>14373164.739483204</v>
      </c>
      <c r="T14" s="33">
        <f>O14</f>
        <v>965561.5135291135</v>
      </c>
      <c r="U14" s="31">
        <f>SUM(S14:T14)</f>
        <v>15338726.253012318</v>
      </c>
    </row>
    <row r="15" spans="2:21" ht="12.75">
      <c r="B15" s="47">
        <f>'[1]Lori SalesLogix DSM Monthly Sna'!A1111</f>
        <v>25003</v>
      </c>
      <c r="C15" s="48">
        <f>'[1]Lori SalesLogix DSM Monthly Sna'!AK1111</f>
        <v>187</v>
      </c>
      <c r="D15" s="49">
        <f>'[1]Lori SalesLogix DSM Monthly Sna'!N1111</f>
        <v>561</v>
      </c>
      <c r="E15" s="49">
        <f>'[1]Lori SalesLogix DSM Monthly Sna'!BF1111</f>
        <v>4269.307959883421</v>
      </c>
      <c r="F15" s="49">
        <f>'[1]Lori SalesLogix DSM Monthly Sna'!BG1111</f>
        <v>11763</v>
      </c>
      <c r="G15" s="50">
        <f t="shared" si="0"/>
        <v>-7493.692040116579</v>
      </c>
      <c r="H15" s="51">
        <f t="shared" si="1"/>
        <v>0.36294380344158983</v>
      </c>
      <c r="I15" s="45">
        <f>'[1]Lori SalesLogix DSM Monthly Sna'!$G$1111</f>
        <v>14</v>
      </c>
      <c r="J15" s="71">
        <f t="shared" si="2"/>
        <v>0.02507710875687274</v>
      </c>
      <c r="K15" s="45"/>
      <c r="L15" s="45"/>
      <c r="M15" s="29"/>
      <c r="N15" s="30"/>
      <c r="O15" s="30"/>
      <c r="P15" s="30"/>
      <c r="R15" s="29"/>
      <c r="S15" s="30"/>
      <c r="T15" s="30"/>
      <c r="U15" s="30"/>
    </row>
    <row r="16" spans="2:21" ht="12.75">
      <c r="B16" s="47">
        <f>'[1]Lori SalesLogix DSM Monthly Sna'!A1545</f>
        <v>25030</v>
      </c>
      <c r="C16" s="48">
        <f>'[1]Lori SalesLogix DSM Monthly Sna'!AK1545</f>
        <v>1486</v>
      </c>
      <c r="D16" s="49">
        <f>'[1]Lori SalesLogix DSM Monthly Sna'!N1545</f>
        <v>4458</v>
      </c>
      <c r="E16" s="49">
        <f>'[1]Lori SalesLogix DSM Monthly Sna'!BF1545</f>
        <v>12852.001562920537</v>
      </c>
      <c r="F16" s="49">
        <f>'[1]Lori SalesLogix DSM Monthly Sna'!BG1545</f>
        <v>61387.62974395582</v>
      </c>
      <c r="G16" s="50">
        <f t="shared" si="0"/>
        <v>-48535.62818103528</v>
      </c>
      <c r="H16" s="51">
        <f t="shared" si="1"/>
        <v>0.20935816574976876</v>
      </c>
      <c r="I16" s="45">
        <f>'[1]Lori SalesLogix DSM Monthly Sna'!$G$1545</f>
        <v>25</v>
      </c>
      <c r="J16" s="71">
        <f t="shared" si="2"/>
        <v>0.35584972892201</v>
      </c>
      <c r="K16" s="45"/>
      <c r="L16" s="45"/>
      <c r="M16" s="29" t="s">
        <v>40</v>
      </c>
      <c r="N16" s="30">
        <f>'[2]Rpt Pg 13'!$B$51</f>
        <v>1032887.8523264535</v>
      </c>
      <c r="O16" s="30">
        <f>'[2]Rpt Pg 13'!$C$51</f>
        <v>38810.03767354679</v>
      </c>
      <c r="P16" s="31">
        <f t="shared" si="3"/>
        <v>1071697.8900000004</v>
      </c>
      <c r="R16" s="29" t="s">
        <v>40</v>
      </c>
      <c r="S16" s="30">
        <f>N16</f>
        <v>1032887.8523264535</v>
      </c>
      <c r="T16" s="30">
        <f>O16</f>
        <v>38810.03767354679</v>
      </c>
      <c r="U16" s="31">
        <f>SUM(S16:T16)</f>
        <v>1071697.8900000004</v>
      </c>
    </row>
    <row r="17" spans="2:21" ht="13.5" thickBot="1">
      <c r="B17" s="47">
        <f>'[1]Lori SalesLogix DSM Monthly Sna'!A1566</f>
        <v>25004</v>
      </c>
      <c r="C17" s="48">
        <f>'[1]Lori SalesLogix DSM Monthly Sna'!AK1566</f>
        <v>6240</v>
      </c>
      <c r="D17" s="49">
        <f>'[1]Lori SalesLogix DSM Monthly Sna'!N1566</f>
        <v>18720</v>
      </c>
      <c r="E17" s="49">
        <f>'[1]Lori SalesLogix DSM Monthly Sna'!BF1566</f>
        <v>49487.89088965763</v>
      </c>
      <c r="F17" s="49">
        <f>'[1]Lori SalesLogix DSM Monthly Sna'!BG1566</f>
        <v>110104.49530071448</v>
      </c>
      <c r="G17" s="50">
        <f t="shared" si="0"/>
        <v>-60616.60441105685</v>
      </c>
      <c r="H17" s="51">
        <f t="shared" si="1"/>
        <v>0.44946294658086045</v>
      </c>
      <c r="I17" s="45">
        <f>'[1]Lori SalesLogix DSM Monthly Sna'!$G$1566</f>
        <v>25</v>
      </c>
      <c r="J17" s="71">
        <f t="shared" si="2"/>
        <v>1.494281499645587</v>
      </c>
      <c r="K17" s="45"/>
      <c r="L17" s="45"/>
      <c r="M17" s="29" t="s">
        <v>41</v>
      </c>
      <c r="N17" s="30">
        <f>'[2]Rpt Pg 13'!$B$52</f>
        <v>15771990.733942013</v>
      </c>
      <c r="O17" s="30">
        <f>'[2]Rpt Pg 13'!$C$52</f>
        <v>527871.622570733</v>
      </c>
      <c r="P17" s="32">
        <f t="shared" si="3"/>
        <v>16299862.356512746</v>
      </c>
      <c r="R17" s="29" t="s">
        <v>41</v>
      </c>
      <c r="S17" s="30">
        <f>N17-F19</f>
        <v>11620886.87892746</v>
      </c>
      <c r="T17" s="30">
        <f>O17</f>
        <v>527871.622570733</v>
      </c>
      <c r="U17" s="32">
        <f>SUM(S17:T17)</f>
        <v>12148758.501498193</v>
      </c>
    </row>
    <row r="18" spans="2:21" ht="14.25" thickBot="1" thickTop="1">
      <c r="B18" s="47">
        <f>'[1]Lori SalesLogix DSM Monthly Sna'!A1580</f>
        <v>25002</v>
      </c>
      <c r="C18" s="52">
        <f>'[1]Lori SalesLogix DSM Monthly Sna'!AK1580</f>
        <v>9160</v>
      </c>
      <c r="D18" s="53">
        <f>'[1]Lori SalesLogix DSM Monthly Sna'!N1580</f>
        <v>27480</v>
      </c>
      <c r="E18" s="53">
        <f>'[1]Lori SalesLogix DSM Monthly Sna'!BF1580</f>
        <v>66234.86704082227</v>
      </c>
      <c r="F18" s="53">
        <f>'[1]Lori SalesLogix DSM Monthly Sna'!BG1580</f>
        <v>84132.23005651255</v>
      </c>
      <c r="G18" s="54">
        <f t="shared" si="0"/>
        <v>-17897.36301569028</v>
      </c>
      <c r="H18" s="55">
        <f t="shared" si="1"/>
        <v>0.7872710255788011</v>
      </c>
      <c r="I18" s="73">
        <f>'[1]Lori SalesLogix DSM Monthly Sna'!$G$1580</f>
        <v>25</v>
      </c>
      <c r="J18" s="71">
        <f t="shared" si="2"/>
        <v>2.1935286116592274</v>
      </c>
      <c r="M18" s="29" t="s">
        <v>14</v>
      </c>
      <c r="N18" s="33">
        <f>SUM(N16:N17)</f>
        <v>16804878.586268466</v>
      </c>
      <c r="O18" s="33">
        <f>SUM(O16:O17)</f>
        <v>566681.6602442798</v>
      </c>
      <c r="P18" s="31">
        <f>SUM(N18:O18)</f>
        <v>17371560.246512745</v>
      </c>
      <c r="R18" s="29" t="s">
        <v>14</v>
      </c>
      <c r="S18" s="33">
        <f>SUM(S16:S17)</f>
        <v>12653774.731253913</v>
      </c>
      <c r="T18" s="33">
        <f>O18</f>
        <v>566681.6602442798</v>
      </c>
      <c r="U18" s="31">
        <f>SUM(S18:T18)</f>
        <v>13220456.391498193</v>
      </c>
    </row>
    <row r="19" spans="2:21" ht="13.5" thickTop="1">
      <c r="B19" s="57" t="s">
        <v>78</v>
      </c>
      <c r="C19" s="63">
        <f>SUM(C10:C18)</f>
        <v>104398</v>
      </c>
      <c r="D19" s="63">
        <f>SUM(D10:D18)</f>
        <v>246764</v>
      </c>
      <c r="E19" s="56">
        <f>SUM(E10:E18)</f>
        <v>538318.7324868714</v>
      </c>
      <c r="F19" s="63">
        <f>SUM(F10:F18)</f>
        <v>4151103.8550145533</v>
      </c>
      <c r="G19" s="50">
        <f t="shared" si="0"/>
        <v>-3612785.1225276818</v>
      </c>
      <c r="H19" s="51">
        <f t="shared" si="1"/>
        <v>0.12968086352177863</v>
      </c>
      <c r="I19" s="51">
        <f>SUM(J10:J18)</f>
        <v>24.980296557405314</v>
      </c>
      <c r="M19" s="29"/>
      <c r="N19" s="30"/>
      <c r="O19" s="30"/>
      <c r="P19" s="30"/>
      <c r="R19" s="29"/>
      <c r="S19" s="30"/>
      <c r="T19" s="30"/>
      <c r="U19" s="30"/>
    </row>
    <row r="20" spans="7:21" ht="12.75">
      <c r="G20" s="42"/>
      <c r="M20" s="29" t="s">
        <v>15</v>
      </c>
      <c r="N20" s="30">
        <f>N14-N18</f>
        <v>-1893395.1142983902</v>
      </c>
      <c r="O20" s="30">
        <f>O14-O18</f>
        <v>398879.8532848337</v>
      </c>
      <c r="P20" s="31">
        <f>P14-P18</f>
        <v>-1494515.2610135563</v>
      </c>
      <c r="R20" s="29" t="s">
        <v>15</v>
      </c>
      <c r="S20" s="30">
        <f>S14-S18</f>
        <v>1719390.008229291</v>
      </c>
      <c r="T20" s="30">
        <f>T14-T18</f>
        <v>398879.8532848337</v>
      </c>
      <c r="U20" s="31">
        <f>U14-U18</f>
        <v>2118269.861514125</v>
      </c>
    </row>
    <row r="21" spans="13:21" ht="12.75">
      <c r="M21" s="29" t="s">
        <v>16</v>
      </c>
      <c r="N21" s="35">
        <f>IF(N18&gt;0,N14/N18,"NA")</f>
        <v>0.8873306281519039</v>
      </c>
      <c r="O21" s="35">
        <f>IF(O18&gt;0,O14/O18,"NA")</f>
        <v>1.7038869991184968</v>
      </c>
      <c r="P21" s="61">
        <f>IF(P18&gt;0,P14/P18,"NA")</f>
        <v>0.9139677012424043</v>
      </c>
      <c r="R21" s="29" t="s">
        <v>16</v>
      </c>
      <c r="S21" s="35">
        <f>IF(S18&gt;0,S14/S18,"NA")</f>
        <v>1.1358796125856834</v>
      </c>
      <c r="T21" s="35">
        <f>IF(T18&gt;0,T14/T18,"NA")</f>
        <v>1.7038869991184968</v>
      </c>
      <c r="U21" s="61">
        <f>IF(U18&gt;0,U14/U18,"NA")</f>
        <v>1.160226681953003</v>
      </c>
    </row>
    <row r="22" spans="4:21" ht="12.75">
      <c r="D22" s="64">
        <f>D19/C19</f>
        <v>2.3636851280675875</v>
      </c>
      <c r="E22" s="65" t="s">
        <v>79</v>
      </c>
      <c r="M22" s="29"/>
      <c r="N22" s="23"/>
      <c r="O22" s="23"/>
      <c r="P22" s="23"/>
      <c r="R22" s="29"/>
      <c r="S22" s="23"/>
      <c r="T22" s="23"/>
      <c r="U22" s="23"/>
    </row>
    <row r="23" spans="13:21" ht="34.5" thickBot="1">
      <c r="M23" s="24" t="s">
        <v>17</v>
      </c>
      <c r="N23" s="25" t="s">
        <v>5</v>
      </c>
      <c r="O23" s="25" t="s">
        <v>4</v>
      </c>
      <c r="P23" s="25" t="s">
        <v>35</v>
      </c>
      <c r="R23" s="24" t="s">
        <v>17</v>
      </c>
      <c r="S23" s="25" t="s">
        <v>5</v>
      </c>
      <c r="T23" s="25" t="s">
        <v>4</v>
      </c>
      <c r="U23" s="25" t="s">
        <v>35</v>
      </c>
    </row>
    <row r="24" spans="1:21" ht="13.5" thickTop="1">
      <c r="A24" t="s">
        <v>77</v>
      </c>
      <c r="B24" s="124" t="s">
        <v>90</v>
      </c>
      <c r="C24" s="124"/>
      <c r="D24" s="124"/>
      <c r="E24" s="124"/>
      <c r="F24" s="124"/>
      <c r="G24" s="124"/>
      <c r="H24" s="124"/>
      <c r="I24" s="124"/>
      <c r="J24" s="60"/>
      <c r="K24" s="60"/>
      <c r="L24" s="60"/>
      <c r="M24" s="27"/>
      <c r="N24" s="37"/>
      <c r="O24" s="37"/>
      <c r="P24" s="28"/>
      <c r="R24" s="27"/>
      <c r="S24" s="37"/>
      <c r="T24" s="37"/>
      <c r="U24" s="28"/>
    </row>
    <row r="25" spans="2:21" ht="12.75">
      <c r="B25" s="124"/>
      <c r="C25" s="124"/>
      <c r="D25" s="124"/>
      <c r="E25" s="124"/>
      <c r="F25" s="124"/>
      <c r="G25" s="124"/>
      <c r="H25" s="124"/>
      <c r="I25" s="124"/>
      <c r="J25" s="60"/>
      <c r="K25" s="60"/>
      <c r="L25" s="60"/>
      <c r="M25" s="29" t="s">
        <v>38</v>
      </c>
      <c r="N25" s="30">
        <f>'[2]Rpt Pg 13'!$G$47</f>
        <v>13087504.34964035</v>
      </c>
      <c r="O25" s="30">
        <f>'[2]Rpt Pg 13'!$H$47</f>
        <v>964952.6249306931</v>
      </c>
      <c r="P25" s="31">
        <f>SUM(N25:O25)</f>
        <v>14052456.974571044</v>
      </c>
      <c r="R25" s="29" t="s">
        <v>38</v>
      </c>
      <c r="S25" s="90"/>
      <c r="T25" s="30">
        <f>T11</f>
        <v>964952.6249306931</v>
      </c>
      <c r="U25" s="31">
        <f>SUM(S25:T25)</f>
        <v>964952.6249306931</v>
      </c>
    </row>
    <row r="26" spans="2:21" ht="13.5" thickBot="1">
      <c r="B26" s="124"/>
      <c r="C26" s="124"/>
      <c r="D26" s="124"/>
      <c r="E26" s="124"/>
      <c r="F26" s="124"/>
      <c r="G26" s="124"/>
      <c r="H26" s="124"/>
      <c r="I26" s="124"/>
      <c r="J26" s="60"/>
      <c r="K26" s="60"/>
      <c r="L26" s="60"/>
      <c r="M26" s="29" t="s">
        <v>37</v>
      </c>
      <c r="N26" s="30">
        <f>'[2]Rpt Pg 13'!$G$46</f>
        <v>1523011.268811948</v>
      </c>
      <c r="O26" s="30">
        <f>'[2]Rpt Pg 13'!$H$46</f>
        <v>608.8885984203662</v>
      </c>
      <c r="P26" s="32">
        <f>SUM(N26:O26)</f>
        <v>1523620.1574103683</v>
      </c>
      <c r="R26" s="29" t="s">
        <v>37</v>
      </c>
      <c r="S26" s="90"/>
      <c r="T26" s="30">
        <f>T12</f>
        <v>608.8885984203662</v>
      </c>
      <c r="U26" s="32">
        <f>SUM(S26:T26)</f>
        <v>608.8885984203662</v>
      </c>
    </row>
    <row r="27" spans="2:21" ht="13.5" thickTop="1">
      <c r="B27" s="124"/>
      <c r="C27" s="124"/>
      <c r="D27" s="124"/>
      <c r="E27" s="124"/>
      <c r="F27" s="124"/>
      <c r="G27" s="124"/>
      <c r="H27" s="124"/>
      <c r="I27" s="124"/>
      <c r="J27" s="60"/>
      <c r="K27" s="60"/>
      <c r="L27" s="60"/>
      <c r="M27" s="29" t="s">
        <v>18</v>
      </c>
      <c r="N27" s="33">
        <f>SUM(N25:N26)</f>
        <v>14610515.6184523</v>
      </c>
      <c r="O27" s="38">
        <f>SUM(O25:O26)</f>
        <v>965561.5135291135</v>
      </c>
      <c r="P27" s="31">
        <f>SUM(N27:O27)</f>
        <v>15576077.131981414</v>
      </c>
      <c r="R27" s="29" t="s">
        <v>18</v>
      </c>
      <c r="S27" s="33">
        <f>N27-E19</f>
        <v>14072196.885965427</v>
      </c>
      <c r="T27" s="38">
        <f>O27</f>
        <v>965561.5135291135</v>
      </c>
      <c r="U27" s="31">
        <f>SUM(S27:T27)</f>
        <v>15037758.39949454</v>
      </c>
    </row>
    <row r="28" spans="2:21" ht="12.75">
      <c r="B28" s="119"/>
      <c r="C28" s="119"/>
      <c r="D28" s="119"/>
      <c r="E28" s="119"/>
      <c r="F28" s="119"/>
      <c r="G28" s="119"/>
      <c r="H28" s="119"/>
      <c r="I28" s="119"/>
      <c r="J28" s="44"/>
      <c r="K28" s="44"/>
      <c r="L28" s="44"/>
      <c r="M28" s="29"/>
      <c r="N28" s="30"/>
      <c r="O28" s="30"/>
      <c r="P28" s="30"/>
      <c r="R28" s="29"/>
      <c r="S28" s="30"/>
      <c r="T28" s="30"/>
      <c r="U28" s="30"/>
    </row>
    <row r="29" spans="2:21" ht="12.75">
      <c r="B29" s="119"/>
      <c r="C29" s="119"/>
      <c r="D29" s="119"/>
      <c r="E29" s="119"/>
      <c r="F29" s="119"/>
      <c r="G29" s="119"/>
      <c r="H29" s="119"/>
      <c r="I29" s="119"/>
      <c r="J29" s="44"/>
      <c r="K29" s="44"/>
      <c r="L29" s="44"/>
      <c r="M29" s="29" t="s">
        <v>40</v>
      </c>
      <c r="N29" s="30">
        <f>'[2]Rpt Pg 13'!$G$50</f>
        <v>1032887.8523264535</v>
      </c>
      <c r="O29" s="30">
        <f>'[2]Rpt Pg 13'!$H$50</f>
        <v>38810.03767354679</v>
      </c>
      <c r="P29" s="31">
        <f>SUM(N29:O29)</f>
        <v>1071697.8900000004</v>
      </c>
      <c r="R29" s="29" t="s">
        <v>40</v>
      </c>
      <c r="S29" s="30">
        <f>N29</f>
        <v>1032887.8523264535</v>
      </c>
      <c r="T29" s="30">
        <f>T16</f>
        <v>38810.03767354679</v>
      </c>
      <c r="U29" s="31">
        <f>SUM(S29:T29)</f>
        <v>1071697.8900000004</v>
      </c>
    </row>
    <row r="30" spans="13:21" ht="13.5" thickBot="1">
      <c r="M30" s="29" t="s">
        <v>42</v>
      </c>
      <c r="N30" s="30">
        <f>'[2]Rpt Pg 13'!$G$51</f>
        <v>4318738.626</v>
      </c>
      <c r="O30" s="30">
        <f>'[2]Rpt Pg 13'!$H$51</f>
        <v>549125.99</v>
      </c>
      <c r="P30" s="32">
        <f>SUM(N30:O30)</f>
        <v>4867864.616</v>
      </c>
      <c r="R30" s="29" t="s">
        <v>42</v>
      </c>
      <c r="S30" s="30">
        <f>N30-D19</f>
        <v>4071974.626</v>
      </c>
      <c r="T30" s="30">
        <f>'WAID gas exhibit'!H27</f>
        <v>0</v>
      </c>
      <c r="U30" s="32">
        <f>SUM(S30:T30)</f>
        <v>4071974.626</v>
      </c>
    </row>
    <row r="31" spans="13:21" ht="13.5" thickTop="1">
      <c r="M31" s="29" t="s">
        <v>20</v>
      </c>
      <c r="N31" s="33">
        <f>SUM(N29:N30)</f>
        <v>5351626.478326454</v>
      </c>
      <c r="O31" s="38">
        <f>SUM(O29:O30)</f>
        <v>587936.0276735468</v>
      </c>
      <c r="P31" s="31">
        <f>SUM(N31:O31)</f>
        <v>5939562.506000001</v>
      </c>
      <c r="R31" s="29" t="s">
        <v>20</v>
      </c>
      <c r="S31" s="33">
        <f>SUM(S29:S30)</f>
        <v>5104862.478326454</v>
      </c>
      <c r="T31" s="38">
        <f>O31</f>
        <v>587936.0276735468</v>
      </c>
      <c r="U31" s="31">
        <f>SUM(S31:T31)</f>
        <v>5692798.506000001</v>
      </c>
    </row>
    <row r="32" spans="13:21" ht="12.75">
      <c r="M32" s="29"/>
      <c r="N32" s="30"/>
      <c r="O32" s="30"/>
      <c r="P32" s="30"/>
      <c r="R32" s="29"/>
      <c r="S32" s="30"/>
      <c r="T32" s="30"/>
      <c r="U32" s="30"/>
    </row>
    <row r="33" spans="13:21" ht="12.75">
      <c r="M33" s="29" t="s">
        <v>21</v>
      </c>
      <c r="N33" s="30">
        <f>N27-N31</f>
        <v>9258889.140125845</v>
      </c>
      <c r="O33" s="30">
        <f>O27-O31</f>
        <v>377625.4858555667</v>
      </c>
      <c r="P33" s="31">
        <f>P27-P31</f>
        <v>9636514.625981413</v>
      </c>
      <c r="R33" s="29" t="s">
        <v>21</v>
      </c>
      <c r="S33" s="30">
        <f>S27-S31</f>
        <v>8967334.407638974</v>
      </c>
      <c r="T33" s="30">
        <f>T27-T31</f>
        <v>377625.4858555667</v>
      </c>
      <c r="U33" s="31">
        <f>U27-U31</f>
        <v>9344959.893494539</v>
      </c>
    </row>
    <row r="34" spans="13:21" ht="12.75">
      <c r="M34" s="29" t="s">
        <v>22</v>
      </c>
      <c r="N34" s="39">
        <f>IF(N31=0,"NA",N27/N31)</f>
        <v>2.730107506124243</v>
      </c>
      <c r="O34" s="39">
        <f>IF(O31=0,"NA",O27/O31)</f>
        <v>1.6422900929371933</v>
      </c>
      <c r="P34" s="39">
        <f>IF(P31=0,"NA",P27/P31)</f>
        <v>2.6224283549919445</v>
      </c>
      <c r="R34" s="29" t="s">
        <v>22</v>
      </c>
      <c r="S34" s="39">
        <f>IF(S31=0,"NA",S27/S31)</f>
        <v>2.7566260493228345</v>
      </c>
      <c r="T34" s="39">
        <f>IF(T31=0,"NA",T27/T31)</f>
        <v>1.6422900929371933</v>
      </c>
      <c r="U34" s="39">
        <f>IF(U31=0,"NA",U27/U31)</f>
        <v>2.641540603210406</v>
      </c>
    </row>
    <row r="38" ht="12.75">
      <c r="P38">
        <f>P11/P14</f>
        <v>0.8850801258927857</v>
      </c>
    </row>
  </sheetData>
  <mergeCells count="7">
    <mergeCell ref="R5:U5"/>
    <mergeCell ref="R6:U6"/>
    <mergeCell ref="R7:U7"/>
    <mergeCell ref="B24:I29"/>
    <mergeCell ref="M5:P5"/>
    <mergeCell ref="M6:P6"/>
    <mergeCell ref="M7:P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Patrick Ehrbar</cp:lastModifiedBy>
  <cp:lastPrinted>2009-01-21T01:40:09Z</cp:lastPrinted>
  <dcterms:created xsi:type="dcterms:W3CDTF">2004-01-10T22:31:19Z</dcterms:created>
  <dcterms:modified xsi:type="dcterms:W3CDTF">2009-01-21T01:40:11Z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2009-01-23T00:00:00Z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