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ummary 1" sheetId="1" r:id="rId1"/>
    <sheet name="Summary 2" sheetId="2" r:id="rId2"/>
    <sheet name="Revenue" sheetId="3" r:id="rId3"/>
    <sheet name="Ratebase" sheetId="4" r:id="rId4"/>
    <sheet name="Expense" sheetId="5" r:id="rId5"/>
    <sheet name="Demand Summary" sheetId="6" r:id="rId6"/>
    <sheet name="Energy Summary" sheetId="7" r:id="rId7"/>
    <sheet name="Customer Summary" sheetId="8" r:id="rId8"/>
    <sheet name="Basic Charge" sheetId="9" r:id="rId9"/>
    <sheet name="Unbundled" sheetId="10" r:id="rId10"/>
  </sheets>
  <definedNames>
    <definedName name="CRITERIA" localSheetId="8">'Basic Charge'!$C$90:$D$91</definedName>
    <definedName name="CRITERIA" localSheetId="7">'Customer Summary'!$C$54:$D$55</definedName>
    <definedName name="CRITERIA" localSheetId="5">'Demand Summary'!$C$55:$D$56</definedName>
    <definedName name="CRITERIA" localSheetId="6">'Energy Summary'!$C$56:$D$57</definedName>
    <definedName name="CRITERIA" localSheetId="4">'Expense'!$C$191:$D$192</definedName>
    <definedName name="CRITERIA" localSheetId="3">'Ratebase'!$C$175:$D$176</definedName>
    <definedName name="CRITERIA" localSheetId="2">'Revenue'!$C$85:$D$86</definedName>
    <definedName name="CRITERIA" localSheetId="1">'Summary 2'!$C$51:$C$52</definedName>
    <definedName name="CRITERIA" localSheetId="9">'Unbundled'!$C$562:$E$563</definedName>
    <definedName name="CRITERIA">'Summary 1'!$C$63:$C$64</definedName>
    <definedName name="page_1">'Expense'!$A$10:$O$47</definedName>
    <definedName name="page_2">'Expense'!$A$48:$R$77</definedName>
    <definedName name="_xlnm.Print_Area" localSheetId="8">'Basic Charge'!$A$7:$Z$70</definedName>
    <definedName name="_xlnm.Print_Area" localSheetId="7">'Customer Summary'!$A$10:$Z$34</definedName>
    <definedName name="_xlnm.Print_Area" localSheetId="5">'Demand Summary'!$A$10:$Z$35</definedName>
    <definedName name="_xlnm.Print_Area" localSheetId="6">'Energy Summary'!$A$10:$Z$36</definedName>
    <definedName name="_xlnm.Print_Area" localSheetId="4">'Expense'!$A$7:$Z$171</definedName>
    <definedName name="_xlnm.Print_Area" localSheetId="3">'Ratebase'!$A$7:$Z$155</definedName>
    <definedName name="_xlnm.Print_Area" localSheetId="2">'Revenue'!$A$7:$Z$65</definedName>
    <definedName name="_xlnm.Print_Area" localSheetId="0">'Summary 1'!$A$7:$Y$43</definedName>
    <definedName name="_xlnm.Print_Area" localSheetId="1">'Summary 2'!$A$7:$M$32</definedName>
    <definedName name="_xlnm.Print_Area" localSheetId="9">'Unbundled'!$A$7:$AA$542</definedName>
    <definedName name="_xlnm.Print_Area">'Summary 2'!$A$7:$S$32</definedName>
    <definedName name="_xlnm.Print_Titles" localSheetId="8">'Basic Charge'!$A:$D,'Basic Charge'!$7:$9</definedName>
    <definedName name="_xlnm.Print_Titles" localSheetId="7">'Customer Summary'!$7:$9</definedName>
    <definedName name="_xlnm.Print_Titles" localSheetId="5">'Demand Summary'!$7:$9</definedName>
    <definedName name="_xlnm.Print_Titles" localSheetId="6">'Energy Summary'!$7:$9</definedName>
    <definedName name="_xlnm.Print_Titles" localSheetId="4">'Expense'!$7:$9</definedName>
    <definedName name="_xlnm.Print_Titles" localSheetId="3">'Ratebase'!$7:$9</definedName>
    <definedName name="_xlnm.Print_Titles" localSheetId="2">'Revenue'!$7:$9</definedName>
    <definedName name="_xlnm.Print_Titles" localSheetId="0">'Summary 1'!$7:$9</definedName>
    <definedName name="_xlnm.Print_Titles" localSheetId="9">'Unbundled'!$7:$9</definedName>
    <definedName name="_xlnm.Print_Titles">'Summary 2'!$7:$9</definedName>
  </definedNames>
  <calcPr fullCalcOnLoad="1"/>
</workbook>
</file>

<file path=xl/sharedStrings.xml><?xml version="1.0" encoding="utf-8"?>
<sst xmlns="http://schemas.openxmlformats.org/spreadsheetml/2006/main" count="3254" uniqueCount="1301">
  <si>
    <t>(342+346+350+354)</t>
  </si>
  <si>
    <t>Total Administrative and General</t>
  </si>
  <si>
    <t>(341+345+349+353)</t>
  </si>
  <si>
    <t>Unbundled Costs in Dollars / kWh</t>
  </si>
  <si>
    <t>Total kWh</t>
  </si>
  <si>
    <t>(340/360)</t>
  </si>
  <si>
    <t>(341/360)</t>
  </si>
  <si>
    <t>(342/360)</t>
  </si>
  <si>
    <t>(361+362+363)</t>
  </si>
  <si>
    <t>(344/360)</t>
  </si>
  <si>
    <t>(345/360)</t>
  </si>
  <si>
    <t>(346/360)</t>
  </si>
  <si>
    <t>(365+366+367)</t>
  </si>
  <si>
    <t>(348/360)</t>
  </si>
  <si>
    <t>(349/360)</t>
  </si>
  <si>
    <t>(350/360)</t>
  </si>
  <si>
    <t>(369+370+371)</t>
  </si>
  <si>
    <t>(352/360)</t>
  </si>
  <si>
    <t>(353/360)</t>
  </si>
  <si>
    <t>(354/360)</t>
  </si>
  <si>
    <t>(373+374+375)</t>
  </si>
  <si>
    <t>(357/360)</t>
  </si>
  <si>
    <t>(359/360)</t>
  </si>
  <si>
    <t>(358/360)</t>
  </si>
  <si>
    <t>GENERATION, LOADED</t>
  </si>
  <si>
    <t>(364)</t>
  </si>
  <si>
    <t>(368)</t>
  </si>
  <si>
    <t>(372)</t>
  </si>
  <si>
    <t>(376)</t>
  </si>
  <si>
    <t>(377)</t>
  </si>
  <si>
    <t>mWh Billed</t>
  </si>
  <si>
    <t>(360)/1000</t>
  </si>
  <si>
    <t>(378)</t>
  </si>
  <si>
    <t>(379)</t>
  </si>
  <si>
    <t>Allocated Costs Versus Revenue - Energy Related</t>
  </si>
  <si>
    <t>Puget Sound Power &amp; Light Company</t>
  </si>
  <si>
    <t>Summary Results of Operations</t>
  </si>
  <si>
    <t>Category</t>
  </si>
  <si>
    <t>Summary</t>
  </si>
  <si>
    <t>Res Svc</t>
  </si>
  <si>
    <t>Sec Svc 24</t>
  </si>
  <si>
    <t>Sec Svc 25</t>
  </si>
  <si>
    <t>Sec Svc 26</t>
  </si>
  <si>
    <t>Pri Svc</t>
  </si>
  <si>
    <t>Retail Wheeling</t>
  </si>
  <si>
    <t>High Voltage</t>
  </si>
  <si>
    <t>Lighting Svc</t>
  </si>
  <si>
    <t>Firm Resale</t>
  </si>
  <si>
    <t>Reference</t>
  </si>
  <si>
    <t>Total</t>
  </si>
  <si>
    <t>Class</t>
  </si>
  <si>
    <t>25 / 29</t>
  </si>
  <si>
    <t>50-59, &amp; 003</t>
  </si>
  <si>
    <t>005</t>
  </si>
  <si>
    <t>Description</t>
  </si>
  <si>
    <t>ID #</t>
  </si>
  <si>
    <t>Allocation</t>
  </si>
  <si>
    <t>All</t>
  </si>
  <si>
    <t xml:space="preserve">less than 50 kW </t>
  </si>
  <si>
    <t>51 kW to 350 kW</t>
  </si>
  <si>
    <t>over 350 kW</t>
  </si>
  <si>
    <t>General Service</t>
  </si>
  <si>
    <t>Irrigation Service</t>
  </si>
  <si>
    <t>Interruptible Service</t>
  </si>
  <si>
    <t>Primary Voltage</t>
  </si>
  <si>
    <t>GS &amp; Int (46/49)</t>
  </si>
  <si>
    <t>Street &amp; Area</t>
  </si>
  <si>
    <t>Large</t>
  </si>
  <si>
    <t>Small</t>
  </si>
  <si>
    <t>Operating Revenue</t>
  </si>
  <si>
    <t>REV.T3</t>
  </si>
  <si>
    <t>Operating Expense</t>
  </si>
  <si>
    <t xml:space="preserve">   Operation &amp; Maintenance Expense</t>
  </si>
  <si>
    <t>OME.T</t>
  </si>
  <si>
    <t xml:space="preserve">   Depreciation &amp; Amortization Expense</t>
  </si>
  <si>
    <t>DAE.T</t>
  </si>
  <si>
    <t xml:space="preserve">  Taxes Other Than FIT</t>
  </si>
  <si>
    <t>TOTF.T</t>
  </si>
  <si>
    <t>Total Expenses Before Fed Income Tax          (EBFIT.T)</t>
  </si>
  <si>
    <t>(2+3+4)</t>
  </si>
  <si>
    <t>Total Income Before Fed Income Tax          (IBFIT.T)</t>
  </si>
  <si>
    <t>(1-5)</t>
  </si>
  <si>
    <t>Federal Income Tax</t>
  </si>
  <si>
    <t xml:space="preserve">  Currently Payable</t>
  </si>
  <si>
    <t>409.1.T</t>
  </si>
  <si>
    <t xml:space="preserve">  Provision For Deferred Income Tax</t>
  </si>
  <si>
    <t>410.1.T</t>
  </si>
  <si>
    <t xml:space="preserve">  Provision For Deferred Income Tax Cr</t>
  </si>
  <si>
    <t>411.1.T</t>
  </si>
  <si>
    <t xml:space="preserve">  Investment Tax Credit Adjustment</t>
  </si>
  <si>
    <t>411.4.T</t>
  </si>
  <si>
    <t>Total Federal Income Tax          (FIT.T)</t>
  </si>
  <si>
    <t>(7+8+9+10)</t>
  </si>
  <si>
    <t>Total Operating Expense           (OE.T)</t>
  </si>
  <si>
    <t>(5+11)</t>
  </si>
  <si>
    <t>CHECK</t>
  </si>
  <si>
    <t>Total Operating Income</t>
  </si>
  <si>
    <t>(1-12)</t>
  </si>
  <si>
    <t xml:space="preserve">  Total Plant In Service</t>
  </si>
  <si>
    <t>EP.T</t>
  </si>
  <si>
    <t xml:space="preserve">  Plant Held For Future Use</t>
  </si>
  <si>
    <t>PHFU.T</t>
  </si>
  <si>
    <t xml:space="preserve">  Bonneville Power Administration</t>
  </si>
  <si>
    <t>BPA.T</t>
  </si>
  <si>
    <t xml:space="preserve">  Working Capital</t>
  </si>
  <si>
    <t>WC.T</t>
  </si>
  <si>
    <t xml:space="preserve">  Conservation &amp; Misc Def Debits</t>
  </si>
  <si>
    <t>CMMD.T</t>
  </si>
  <si>
    <t xml:space="preserve">  Accum Provision For Depr &amp; Amort</t>
  </si>
  <si>
    <t>PFDA.T</t>
  </si>
  <si>
    <t xml:space="preserve">  Accumulated Deferred Income Tax</t>
  </si>
  <si>
    <t>ADIT.T</t>
  </si>
  <si>
    <t xml:space="preserve">  Customer Deposits</t>
  </si>
  <si>
    <t>ID235.00</t>
  </si>
  <si>
    <t xml:space="preserve">  Customer Advances</t>
  </si>
  <si>
    <t>ID252.00</t>
  </si>
  <si>
    <t>Net Investment In Plant          (RB.T)</t>
  </si>
  <si>
    <t>(14+15+16+17+18+19+20+21+22)</t>
  </si>
  <si>
    <t>RB.T</t>
  </si>
  <si>
    <t>Realized Rate of Return on Net Investment</t>
  </si>
  <si>
    <t>(13/23)</t>
  </si>
  <si>
    <t>Key</t>
  </si>
  <si>
    <t xml:space="preserve"> </t>
  </si>
  <si>
    <t>Puget Sound Energy</t>
  </si>
  <si>
    <t>Final COS 11-19-01</t>
  </si>
  <si>
    <t>Allocated Costs Versus Revenue</t>
  </si>
  <si>
    <t xml:space="preserve">  Total Taxes</t>
  </si>
  <si>
    <t>TAX.T</t>
  </si>
  <si>
    <t>Total Operating Expense          (OE.T)</t>
  </si>
  <si>
    <t>(1+2+3)</t>
  </si>
  <si>
    <t>Requested Return On Net Investment          (RRB.T)</t>
  </si>
  <si>
    <t>RRB.T</t>
  </si>
  <si>
    <t>Total Cost of Service          (TC.T)</t>
  </si>
  <si>
    <t>(4+5)</t>
  </si>
  <si>
    <t>Total Operating Revenue</t>
  </si>
  <si>
    <t>Operating Income Deficiency          (OID.T)</t>
  </si>
  <si>
    <t>(6-7)</t>
  </si>
  <si>
    <t>Adjusted for Conversion Factor</t>
  </si>
  <si>
    <t>CF.T</t>
  </si>
  <si>
    <t>Firm Sales of Electricity</t>
  </si>
  <si>
    <t>REV.ST1</t>
  </si>
  <si>
    <t>Revenue Required From Rates</t>
  </si>
  <si>
    <t>(9+10)</t>
  </si>
  <si>
    <t>Revenue to Revenue Requirement</t>
  </si>
  <si>
    <t>(10/11)</t>
  </si>
  <si>
    <t>Adjusted Revenue to Revenue Requirement</t>
  </si>
  <si>
    <t>(restate 12)</t>
  </si>
  <si>
    <t>REV.T1</t>
  </si>
  <si>
    <t>Cost Based Basic Charge</t>
  </si>
  <si>
    <t>Classification 2</t>
  </si>
  <si>
    <t>PLANT INVESTMENT</t>
  </si>
  <si>
    <t>Meters (A/C 370)</t>
  </si>
  <si>
    <t>ID370.00</t>
  </si>
  <si>
    <t>*</t>
  </si>
  <si>
    <t>OH Line Transformers (A/C 368)</t>
  </si>
  <si>
    <t>ID368.OH</t>
  </si>
  <si>
    <t>UG Line Transformers (A/C 368)</t>
  </si>
  <si>
    <t>ID368.UG</t>
  </si>
  <si>
    <t>Direct Assignment Line Transformers (A/C 368)</t>
  </si>
  <si>
    <t>ID368.03</t>
  </si>
  <si>
    <t>Service (A/C 369)</t>
  </si>
  <si>
    <t>ID369.UG</t>
  </si>
  <si>
    <t>ID369.OH</t>
  </si>
  <si>
    <t>Subtotal Transformer, Meter &amp; Service</t>
  </si>
  <si>
    <t>(1+2+3+4+5+6)</t>
  </si>
  <si>
    <t>General Plant (GP.T)</t>
  </si>
  <si>
    <t>GP.T</t>
  </si>
  <si>
    <t>Prod, Trans &amp; Dist Plant</t>
  </si>
  <si>
    <t>PTDP.T</t>
  </si>
  <si>
    <t>Total Related Other Plant</t>
  </si>
  <si>
    <t>((7/9)*8)</t>
  </si>
  <si>
    <t>Total Distribution Plant</t>
  </si>
  <si>
    <t>DP.T</t>
  </si>
  <si>
    <t>Distribution Accum Depreciation</t>
  </si>
  <si>
    <t>ID108.50</t>
  </si>
  <si>
    <t>Distribution Related Accum Depr</t>
  </si>
  <si>
    <t>((7/11)*12)</t>
  </si>
  <si>
    <t>General Accum Depreciation</t>
  </si>
  <si>
    <t>ID108.60</t>
  </si>
  <si>
    <t>General Related Accum Depr</t>
  </si>
  <si>
    <t>((10/8)*14)</t>
  </si>
  <si>
    <t>Net Plant Investment</t>
  </si>
  <si>
    <t>(7+10+13+15)</t>
  </si>
  <si>
    <t>EXPENSES:</t>
  </si>
  <si>
    <t>Supervision &amp; Eng (A/C 580)</t>
  </si>
  <si>
    <t>ID580.00</t>
  </si>
  <si>
    <t>CUST</t>
  </si>
  <si>
    <t>Meters (A/C 586)</t>
  </si>
  <si>
    <t>ID586.00</t>
  </si>
  <si>
    <t>Custmer Installation (A/C 587)</t>
  </si>
  <si>
    <t>ID587.00</t>
  </si>
  <si>
    <t>Line Transformers (A/C 595)</t>
  </si>
  <si>
    <t>ID595.00</t>
  </si>
  <si>
    <t>Meters (A/C 597)</t>
  </si>
  <si>
    <t>ID597.00</t>
  </si>
  <si>
    <t>Supervision (A/C 901)</t>
  </si>
  <si>
    <t>ID901.00</t>
  </si>
  <si>
    <t>Meter Reading (A/C 902)</t>
  </si>
  <si>
    <t>ID902.00</t>
  </si>
  <si>
    <t>Records &amp; Collections (A/C 903)</t>
  </si>
  <si>
    <t>ID903.00</t>
  </si>
  <si>
    <t xml:space="preserve">Subtotal </t>
  </si>
  <si>
    <t>(17+18+19+20+21+22+23+24)</t>
  </si>
  <si>
    <t>Total Admin &amp; General</t>
  </si>
  <si>
    <t>AGE.T</t>
  </si>
  <si>
    <t>Total Prod, Tran, Dist &amp; Customer</t>
  </si>
  <si>
    <t>PTDC.T</t>
  </si>
  <si>
    <t xml:space="preserve">Related Admin &amp; General </t>
  </si>
  <si>
    <t>((25/27)*26)</t>
  </si>
  <si>
    <t>Distribution Depr Expense</t>
  </si>
  <si>
    <t>ID403.07</t>
  </si>
  <si>
    <t>Related Distribution Depr Expense</t>
  </si>
  <si>
    <t>((7/11)*29)</t>
  </si>
  <si>
    <t>Total Depreciation Expense</t>
  </si>
  <si>
    <t>DEP.T</t>
  </si>
  <si>
    <t>General Depr Expense</t>
  </si>
  <si>
    <t>ID403.08</t>
  </si>
  <si>
    <t>Depreciation Net of General Exp</t>
  </si>
  <si>
    <t>(31-32)</t>
  </si>
  <si>
    <t>Related General Depr Expense</t>
  </si>
  <si>
    <t>((30/33)*32)</t>
  </si>
  <si>
    <t>Total Plant in Service</t>
  </si>
  <si>
    <t>EPIS.T</t>
  </si>
  <si>
    <t>Property Tax (A/C 236.00)</t>
  </si>
  <si>
    <t>ID236.00</t>
  </si>
  <si>
    <t>Related Property Taxes</t>
  </si>
  <si>
    <t>((16/35)*36)</t>
  </si>
  <si>
    <t>Total Related Expenses</t>
  </si>
  <si>
    <t>(25+28+30+34+37)</t>
  </si>
  <si>
    <t>Number of Customers</t>
  </si>
  <si>
    <t>CUST1</t>
  </si>
  <si>
    <t>Cost of Capital (Net of Tax)</t>
  </si>
  <si>
    <t>Conversion Factor</t>
  </si>
  <si>
    <t>1-FIT Rate</t>
  </si>
  <si>
    <t>$ per Customer for Plant Investment</t>
  </si>
  <si>
    <t>(((16*40)/41)/39)/12</t>
  </si>
  <si>
    <t>$ per Customer for Expenses</t>
  </si>
  <si>
    <t>((38*42/41)/39)/12</t>
  </si>
  <si>
    <t>TOTAL MONTHLY BASIC CHARGE</t>
  </si>
  <si>
    <t>(43+44)</t>
  </si>
  <si>
    <t>Allocation of Operating Revenue</t>
  </si>
  <si>
    <t xml:space="preserve">Allocation </t>
  </si>
  <si>
    <t xml:space="preserve">Total </t>
  </si>
  <si>
    <t>Method</t>
  </si>
  <si>
    <t>OPERATING REVENUE</t>
  </si>
  <si>
    <t>Sales of Electricity - Proforma Revenue</t>
  </si>
  <si>
    <t>ID447.00</t>
  </si>
  <si>
    <t>PROFORMA</t>
  </si>
  <si>
    <t>Sales of Electricity - Unbilled Revenue</t>
  </si>
  <si>
    <t>ID447.01</t>
  </si>
  <si>
    <t>UNBILLED</t>
  </si>
  <si>
    <t>Sales of Electricity - Temperature Adjust Revenue</t>
  </si>
  <si>
    <t>ID447.02</t>
  </si>
  <si>
    <t>DIR_RESID</t>
  </si>
  <si>
    <t>Sales of Electricity - Firm Customers      (REV.ST1)</t>
  </si>
  <si>
    <t>Sales of Electricity - Non Firm</t>
  </si>
  <si>
    <t>ID447.03</t>
  </si>
  <si>
    <t>PC1</t>
  </si>
  <si>
    <t>Sales of Electricity - Total            (REV.T1)</t>
  </si>
  <si>
    <t>OTHER OPERATING REVENUE</t>
  </si>
  <si>
    <t>Late Payment Revenue - Interest</t>
  </si>
  <si>
    <t>ID450.01</t>
  </si>
  <si>
    <t>DIR450.01</t>
  </si>
  <si>
    <t>Late Payment Revenue - Field Call</t>
  </si>
  <si>
    <t>ID450.02</t>
  </si>
  <si>
    <t>Late Payment Revenue - Total          (450.T)</t>
  </si>
  <si>
    <t>(7+8)</t>
  </si>
  <si>
    <t xml:space="preserve">Misc Service Revenue - Temporary Service </t>
  </si>
  <si>
    <t>ID451.01</t>
  </si>
  <si>
    <t>DIR451.01</t>
  </si>
  <si>
    <t>Misc Service Revenue - Seas Svc Charge</t>
  </si>
  <si>
    <t>ID451.02</t>
  </si>
  <si>
    <t>DIR451.02</t>
  </si>
  <si>
    <t>Misc Service Revenue - Reconnection Charge</t>
  </si>
  <si>
    <t>ID451.03</t>
  </si>
  <si>
    <t>DIR451.03</t>
  </si>
  <si>
    <t>Misc Service Revenue - Work Customer Premises</t>
  </si>
  <si>
    <t>ID451.04</t>
  </si>
  <si>
    <t>DIR451.04</t>
  </si>
  <si>
    <t>Misc Service Revenue - Water Heater Rental</t>
  </si>
  <si>
    <t>ID451.05</t>
  </si>
  <si>
    <t>DIR451.05</t>
  </si>
  <si>
    <t>Misc Service Revenue - Account Service Charge</t>
  </si>
  <si>
    <t>ID451.06</t>
  </si>
  <si>
    <t>DIR451.06</t>
  </si>
  <si>
    <t>Misc Service Revenue - NSF Handling Chg</t>
  </si>
  <si>
    <t>ID451.07</t>
  </si>
  <si>
    <t>DIR451.07</t>
  </si>
  <si>
    <t>Misc Service Revenue - Deferred FIT CIAC</t>
  </si>
  <si>
    <t>ID451.08</t>
  </si>
  <si>
    <t>CUST4</t>
  </si>
  <si>
    <t>Misc Service Revenue - Total          (451.T)</t>
  </si>
  <si>
    <t>(10+11+12+13+14+15+16+17)</t>
  </si>
  <si>
    <t>Rental Revenue - Steam Plant</t>
  </si>
  <si>
    <t>ID454.01</t>
  </si>
  <si>
    <t>PP.T</t>
  </si>
  <si>
    <t>Rental Revenue - Transmission Pole Contacts</t>
  </si>
  <si>
    <t>ID454.02T</t>
  </si>
  <si>
    <t>TP.T</t>
  </si>
  <si>
    <t>Rental Revenue - Distribution Pole Contacts</t>
  </si>
  <si>
    <t>ID454.02D</t>
  </si>
  <si>
    <t>LINE.T</t>
  </si>
  <si>
    <t>Rental Revenue - Transf &amp; Equip</t>
  </si>
  <si>
    <t>ID454.03</t>
  </si>
  <si>
    <t>DIR454.03</t>
  </si>
  <si>
    <t>Rental Revenue - Parking</t>
  </si>
  <si>
    <t>ID454.04</t>
  </si>
  <si>
    <t>Rental Revenue - Land &amp; Bldg</t>
  </si>
  <si>
    <t>ID454.05</t>
  </si>
  <si>
    <t>Rental Revenue - Pole Rental</t>
  </si>
  <si>
    <t>ID454.06</t>
  </si>
  <si>
    <t>DIR373.00</t>
  </si>
  <si>
    <t>Rental Revenue - Total          (454.T)</t>
  </si>
  <si>
    <t>(19+20+21+22+23+24+25)</t>
  </si>
  <si>
    <t>Other Elect Revenue -  Wheeling</t>
  </si>
  <si>
    <t>ID456.01</t>
  </si>
  <si>
    <t>Other Elect Revenue - Jobbing Revenue</t>
  </si>
  <si>
    <t>ID456.02</t>
  </si>
  <si>
    <t>Other Elect Revenue - Sand &amp; Gravel Sales</t>
  </si>
  <si>
    <t>ID456.03</t>
  </si>
  <si>
    <t>Other Elect Revenue - Baker Resort Sales</t>
  </si>
  <si>
    <t>ID456.04</t>
  </si>
  <si>
    <t>HP.T</t>
  </si>
  <si>
    <t>Other Elect Revenue - Transmission Timber Sales</t>
  </si>
  <si>
    <t>ID456.05T</t>
  </si>
  <si>
    <t>Other Elect Revenue - Distribution Timber Sales</t>
  </si>
  <si>
    <t>ID456.05D</t>
  </si>
  <si>
    <t>Other Elect Revenue - TCI</t>
  </si>
  <si>
    <t>ID456.06</t>
  </si>
  <si>
    <t>DIR_SEC24</t>
  </si>
  <si>
    <t>Other Elect Revenue - Wtr Htr Installation Rev</t>
  </si>
  <si>
    <t>ID456.07</t>
  </si>
  <si>
    <t>Other Elect Revenue - Non-Core Gas Sales</t>
  </si>
  <si>
    <t>ID456.08</t>
  </si>
  <si>
    <t>Other Elect Revenue - Meter Reading</t>
  </si>
  <si>
    <t>ID456.09</t>
  </si>
  <si>
    <t>Other Elect Revenue - Jobbing</t>
  </si>
  <si>
    <t>ID456.10</t>
  </si>
  <si>
    <t>Other Elect Revenue - Centralia</t>
  </si>
  <si>
    <t>ID456.11</t>
  </si>
  <si>
    <t>Other Elect Revenue - Royalties</t>
  </si>
  <si>
    <t>ID456.12</t>
  </si>
  <si>
    <t>TDP.T</t>
  </si>
  <si>
    <t>Other Elect Revenue - Encogen Gas Sale</t>
  </si>
  <si>
    <t>ID456.13</t>
  </si>
  <si>
    <t>Other Elect Revenue -  Total          (456.T)</t>
  </si>
  <si>
    <t>(27+28+29+30+31+32+33+34+35+36+37+38+39+40)</t>
  </si>
  <si>
    <t>Other Operating Revenue - Total          (REV.T2)</t>
  </si>
  <si>
    <t>(9+18+26+41)</t>
  </si>
  <si>
    <t>Total Operating Revenue              (REV.T3)</t>
  </si>
  <si>
    <t>(6+42)</t>
  </si>
  <si>
    <t>Check</t>
  </si>
  <si>
    <t>Allocation of Electric Plant In Service</t>
  </si>
  <si>
    <t>ELECTRIC PLANT IN SERVICE</t>
  </si>
  <si>
    <t>INTANGIBLE PLANT</t>
  </si>
  <si>
    <t>Intangible Plant - Prod</t>
  </si>
  <si>
    <t>ID300.00</t>
  </si>
  <si>
    <t>Intangible Plant - Trans</t>
  </si>
  <si>
    <t>ID300.01</t>
  </si>
  <si>
    <t>Intangible Plant - Dist</t>
  </si>
  <si>
    <t>ID300.02</t>
  </si>
  <si>
    <t>Intangible Plant - General</t>
  </si>
  <si>
    <t>ID300.03</t>
  </si>
  <si>
    <t>Intangible Plant - Total     (INTP.T)</t>
  </si>
  <si>
    <t>(1+2+3+4)</t>
  </si>
  <si>
    <t>PRODUCTION PLANT</t>
  </si>
  <si>
    <t>Steam Production</t>
  </si>
  <si>
    <t>ID310.00</t>
  </si>
  <si>
    <t>Hydro Production</t>
  </si>
  <si>
    <t>ID330.00</t>
  </si>
  <si>
    <t>Other Production</t>
  </si>
  <si>
    <t>ID340.00</t>
  </si>
  <si>
    <t>Total Production Plant          (PP.T)</t>
  </si>
  <si>
    <t>(6+7+8)</t>
  </si>
  <si>
    <t>TRANSMISSION PLANT</t>
  </si>
  <si>
    <t>Transmission Plant - Integrated Generation</t>
  </si>
  <si>
    <t>ID350.00</t>
  </si>
  <si>
    <t>Transmission Plant - Bulk &gt;230kV</t>
  </si>
  <si>
    <t>ID350.01</t>
  </si>
  <si>
    <t>Transmission Plant - Sub &lt;230kV</t>
  </si>
  <si>
    <t>ID350.02</t>
  </si>
  <si>
    <t>PC2</t>
  </si>
  <si>
    <t>Transmission Plant</t>
  </si>
  <si>
    <t>(10+11+12)</t>
  </si>
  <si>
    <t>DISTRIBUTION PLANT</t>
  </si>
  <si>
    <t>Land and Land Rights - Assigned</t>
  </si>
  <si>
    <t>DIR360.01</t>
  </si>
  <si>
    <t>Land and Land Rights - Allocated</t>
  </si>
  <si>
    <t>ID360.02</t>
  </si>
  <si>
    <t>360-NCP</t>
  </si>
  <si>
    <t>Structures and Improve - Assigned</t>
  </si>
  <si>
    <t>DIR361.01</t>
  </si>
  <si>
    <t>Structures and Improve - Allocated</t>
  </si>
  <si>
    <t>ID361.02</t>
  </si>
  <si>
    <t>361-NCP</t>
  </si>
  <si>
    <t>Station Equipment - Assigned</t>
  </si>
  <si>
    <t>DIR362.01</t>
  </si>
  <si>
    <t>Station Equipment - Allocated</t>
  </si>
  <si>
    <t>ID362.02</t>
  </si>
  <si>
    <t>362-NCP</t>
  </si>
  <si>
    <t>Poles Towers and Fixtures</t>
  </si>
  <si>
    <t>ID364.00</t>
  </si>
  <si>
    <t>OH-NCP</t>
  </si>
  <si>
    <t>Overhead Cond and Devices</t>
  </si>
  <si>
    <t>ID365.00</t>
  </si>
  <si>
    <t xml:space="preserve">Underground Conduit </t>
  </si>
  <si>
    <t>ID366.00</t>
  </si>
  <si>
    <t>UG-NCP</t>
  </si>
  <si>
    <t xml:space="preserve">Underground Cond and Devices </t>
  </si>
  <si>
    <t>ID367.00</t>
  </si>
  <si>
    <t>Line Transf  OVHD</t>
  </si>
  <si>
    <t>OH-TFMR</t>
  </si>
  <si>
    <t>Line Transf  UNGD</t>
  </si>
  <si>
    <t>UG-TFMR</t>
  </si>
  <si>
    <t xml:space="preserve">Line Transf  Assigned </t>
  </si>
  <si>
    <t>DIR368.03</t>
  </si>
  <si>
    <t>Services - OVHD</t>
  </si>
  <si>
    <t>OH-SVC</t>
  </si>
  <si>
    <t>Services - UNGD</t>
  </si>
  <si>
    <t>Meters</t>
  </si>
  <si>
    <t>METER</t>
  </si>
  <si>
    <t>Installation on Cus Premises - Capaitor</t>
  </si>
  <si>
    <t>ID371.00</t>
  </si>
  <si>
    <t>DIR_449</t>
  </si>
  <si>
    <t>Leased Prop Assigned</t>
  </si>
  <si>
    <t>ID372.00</t>
  </si>
  <si>
    <t>DIR372.00</t>
  </si>
  <si>
    <t>Str &amp; Area Lighting Sys</t>
  </si>
  <si>
    <t>ID373.00</t>
  </si>
  <si>
    <t>Easements</t>
  </si>
  <si>
    <t>ID374.00</t>
  </si>
  <si>
    <t>Total Distribution Plant          (DP.T)</t>
  </si>
  <si>
    <t>(14+15+16+17+18+19+20+21+22+23+24+25+26+27+28+29+30+31+32+33)</t>
  </si>
  <si>
    <t>Total Transmission &amp; Distribution Plant          (TDP.T)</t>
  </si>
  <si>
    <t>(13+34)</t>
  </si>
  <si>
    <t>Prod Trans Dist Allocation Factor          (PTDP.T)</t>
  </si>
  <si>
    <t>(9+35)</t>
  </si>
  <si>
    <t>GENERAL PLANT</t>
  </si>
  <si>
    <t>Land &amp; Land Rights</t>
  </si>
  <si>
    <t>ID389.00</t>
  </si>
  <si>
    <t>SW.T</t>
  </si>
  <si>
    <t>Structures &amp; Improvements</t>
  </si>
  <si>
    <t>ID390.00</t>
  </si>
  <si>
    <t>Office Furniture &amp; Equip</t>
  </si>
  <si>
    <t>ID391.00</t>
  </si>
  <si>
    <t>Transportation Equip</t>
  </si>
  <si>
    <t>ID392.00</t>
  </si>
  <si>
    <t>Stores Equip</t>
  </si>
  <si>
    <t>ID393.00</t>
  </si>
  <si>
    <t>Tools &amp; Shop &amp; Garage Equip</t>
  </si>
  <si>
    <t>ID394.00</t>
  </si>
  <si>
    <t>SWPTD.T</t>
  </si>
  <si>
    <t>Lab Equip</t>
  </si>
  <si>
    <t>ID395.00</t>
  </si>
  <si>
    <t>Power Operated Equip</t>
  </si>
  <si>
    <t>ID396.00</t>
  </si>
  <si>
    <t>Communication Equip</t>
  </si>
  <si>
    <t>ID397.00</t>
  </si>
  <si>
    <t>Miscellaneous Equip</t>
  </si>
  <si>
    <t>ID398.00</t>
  </si>
  <si>
    <t>Total General Plant           (GP.T)</t>
  </si>
  <si>
    <t>(37+38+39+40+41+42+43+44+45+46)</t>
  </si>
  <si>
    <t>Total Prod, Trans, Dist &amp; Gen Plant          (PTDGP.T)</t>
  </si>
  <si>
    <t>(36+47)</t>
  </si>
  <si>
    <t>Total Elec Plant In Service          (EPIS.T)</t>
  </si>
  <si>
    <t>(5+48)</t>
  </si>
  <si>
    <t>COMPL NOT CLASSIFIED</t>
  </si>
  <si>
    <t>Constr Compl, Not Class - Trans</t>
  </si>
  <si>
    <t>ID106.02</t>
  </si>
  <si>
    <t>Constr Compl, Not Class - Dist</t>
  </si>
  <si>
    <t>ID106.03</t>
  </si>
  <si>
    <t>Constr Compl, Not Class - Gen</t>
  </si>
  <si>
    <t>ID106.04</t>
  </si>
  <si>
    <t>Total Constr Compl, Not Class           (106.T)</t>
  </si>
  <si>
    <t>(50+51+52)</t>
  </si>
  <si>
    <t>Total Electric Plant          (EP.T)</t>
  </si>
  <si>
    <t>(49+53)</t>
  </si>
  <si>
    <t>PLANT HELD FOR FUTURE USE</t>
  </si>
  <si>
    <t>Plant Held for Future Use - Transmission</t>
  </si>
  <si>
    <t>ID105.01</t>
  </si>
  <si>
    <t>Plant Held for Future Use - Distribution</t>
  </si>
  <si>
    <t>ID105.02</t>
  </si>
  <si>
    <t>Plant Held for Future Use - Total          (PHFU.T)</t>
  </si>
  <si>
    <t>(55+56)</t>
  </si>
  <si>
    <t>Bonneville Exchange Power</t>
  </si>
  <si>
    <t>BEP.T</t>
  </si>
  <si>
    <t>BPA Residential Exchange</t>
  </si>
  <si>
    <t>RES.T</t>
  </si>
  <si>
    <t>BPAX</t>
  </si>
  <si>
    <t>Total Bonneville Power Admin</t>
  </si>
  <si>
    <t>(58+59)</t>
  </si>
  <si>
    <t>Working Capital</t>
  </si>
  <si>
    <t>Misc Def Debits - Conservation Related</t>
  </si>
  <si>
    <t>ID186.01</t>
  </si>
  <si>
    <t>Conservation Trust</t>
  </si>
  <si>
    <t>ID186.02</t>
  </si>
  <si>
    <t>Total Conservation Investment          (WEATH.T)</t>
  </si>
  <si>
    <t>(62+63)</t>
  </si>
  <si>
    <t>Misc Def Debits - WUTC AFUDC Prod</t>
  </si>
  <si>
    <t>ID186.03</t>
  </si>
  <si>
    <t>Misc Def Debits - WUTC AFUDC Trans</t>
  </si>
  <si>
    <t>ID186.04</t>
  </si>
  <si>
    <t>Misc Def Debits - WUTC AFUDC Non Project</t>
  </si>
  <si>
    <t>ID186.05</t>
  </si>
  <si>
    <t>PTDGP.T</t>
  </si>
  <si>
    <t>Misc Def Debits - WUTC AFUDC Subtotal          (AFUDC.T)</t>
  </si>
  <si>
    <t>(65+66+67)</t>
  </si>
  <si>
    <t>Misc Def Debits - Colstrip FERC Adj. -  Prod</t>
  </si>
  <si>
    <t>ID186.06</t>
  </si>
  <si>
    <t>Misc Def Debits - Colstrip FERC Adj. -  Trans</t>
  </si>
  <si>
    <t>ID186.07</t>
  </si>
  <si>
    <t>Misc Def Debits - Colstrip FERC Adj. -  General</t>
  </si>
  <si>
    <t>ID186.08</t>
  </si>
  <si>
    <t>Misc Def Debits - Colstrip FERC Adj. -  Subtotal          (COLS.T)</t>
  </si>
  <si>
    <t>(69+70+71)</t>
  </si>
  <si>
    <t>Misc Def Debits - Acquis Adj - Production</t>
  </si>
  <si>
    <t>ID114.00</t>
  </si>
  <si>
    <t>Misc Def Debits - Acquis Adj - Transmission</t>
  </si>
  <si>
    <t>ID114.01</t>
  </si>
  <si>
    <t>Misc Def Debits - Acquis Adj - Distribution</t>
  </si>
  <si>
    <t>ID114.02</t>
  </si>
  <si>
    <t>Misc Def Debits - Acquis Adj - Total (ACQUIS.T)</t>
  </si>
  <si>
    <t>(73+74+75)</t>
  </si>
  <si>
    <t>Misc Def Debits - Total          (MISCDD.T)</t>
  </si>
  <si>
    <t>(68+72+76)</t>
  </si>
  <si>
    <t>Total Conservation &amp; Misc Def Debits          (CMMD.T)</t>
  </si>
  <si>
    <t>(64+77)</t>
  </si>
  <si>
    <t>Prov for Depr Production - Basleoad Thermal</t>
  </si>
  <si>
    <t>ID108.10</t>
  </si>
  <si>
    <t>Prov for Depr Production - Hydro</t>
  </si>
  <si>
    <t>ID108.20</t>
  </si>
  <si>
    <t>Prov for Depr Production - Other</t>
  </si>
  <si>
    <t>ID108.30</t>
  </si>
  <si>
    <t>OP.T</t>
  </si>
  <si>
    <t>Prov for Depr Production - Total          (PFDP.T)</t>
  </si>
  <si>
    <t>(79+80+81)</t>
  </si>
  <si>
    <t>Prov for Depr Transmission - Integ. Gen</t>
  </si>
  <si>
    <t>ID108.40</t>
  </si>
  <si>
    <t>Prov for Depr Transmission - Bulk &gt;230 kV</t>
  </si>
  <si>
    <t>ID108.41</t>
  </si>
  <si>
    <t>Prov for Depr Transmission - Sub &lt;230 kV</t>
  </si>
  <si>
    <t>ID108.42</t>
  </si>
  <si>
    <t>Prov for Depr Distribution</t>
  </si>
  <si>
    <t>Prov for Depr General</t>
  </si>
  <si>
    <t>Total Prov for Depreciation          (PFD.T)</t>
  </si>
  <si>
    <t>(82+83+84+85+86+87)</t>
  </si>
  <si>
    <t>Prov for Amort - Hydro</t>
  </si>
  <si>
    <t>ID111.01</t>
  </si>
  <si>
    <t>Prov for Amort - Other Prod</t>
  </si>
  <si>
    <t>ID111.02</t>
  </si>
  <si>
    <t>Prov for Amort - General</t>
  </si>
  <si>
    <t>ID111.03</t>
  </si>
  <si>
    <t>Total Prov for Amortization          (111.T)</t>
  </si>
  <si>
    <t>(89+90+91)</t>
  </si>
  <si>
    <t>Total Prov for Depr and Amort          (PFDA.T)</t>
  </si>
  <si>
    <t>(88+92)</t>
  </si>
  <si>
    <t>ACCUMULATED DEFERRED INCOME TAX</t>
  </si>
  <si>
    <t>Accum Deferred Income Tax - Prod</t>
  </si>
  <si>
    <t>ID282.00</t>
  </si>
  <si>
    <t>Accum Deferred Income Tax - T/D</t>
  </si>
  <si>
    <t>ID282.01</t>
  </si>
  <si>
    <t>Accum Deferred Income Tax - Conserv</t>
  </si>
  <si>
    <t>ID282.02</t>
  </si>
  <si>
    <t>WEATH.T</t>
  </si>
  <si>
    <t>Accum Deferred Income Tax - Other</t>
  </si>
  <si>
    <t>ID282.03</t>
  </si>
  <si>
    <t>Accum Deferred Income Tax - Total          (ADIT.T)</t>
  </si>
  <si>
    <t>(94+95+96+97)</t>
  </si>
  <si>
    <t>Customer Deposits</t>
  </si>
  <si>
    <t>DIR235.00</t>
  </si>
  <si>
    <t>Customer Advances</t>
  </si>
  <si>
    <t>Net Investment in Plant          (RB.T)</t>
  </si>
  <si>
    <t>(54+57+60+61+78+93+98+99+100)</t>
  </si>
  <si>
    <t>Allocation of Operation &amp; Maintenance Expense</t>
  </si>
  <si>
    <t>OPERATION AND MAINTENANCE EXPENSE</t>
  </si>
  <si>
    <t>POWER PRODUCTION EXPENSE</t>
  </si>
  <si>
    <t>Other Prod O&amp;M - Fuel</t>
  </si>
  <si>
    <t>FUEL.OT</t>
  </si>
  <si>
    <t>Steam Prod O&amp;M - Fuel</t>
  </si>
  <si>
    <t>FUEL.ST</t>
  </si>
  <si>
    <t>Subtotal Fuel (FUEL.T)</t>
  </si>
  <si>
    <t>(1+2)</t>
  </si>
  <si>
    <t>Purch Power  - Other</t>
  </si>
  <si>
    <t>ID555.00</t>
  </si>
  <si>
    <t>Regulation &amp; Frequency Response</t>
  </si>
  <si>
    <t>ID557.00</t>
  </si>
  <si>
    <t>Purch Power  - Total          (OPSE.T)</t>
  </si>
  <si>
    <t>Wheeling by Others - Wheeling</t>
  </si>
  <si>
    <t>ID565.00</t>
  </si>
  <si>
    <t>Steam Prod O&amp;M</t>
  </si>
  <si>
    <t>ID500.00</t>
  </si>
  <si>
    <t>Hydro Prod O&amp;M</t>
  </si>
  <si>
    <t>ID535.00</t>
  </si>
  <si>
    <t>Other Prod O&amp;M - O&amp;M</t>
  </si>
  <si>
    <t>ID545.00</t>
  </si>
  <si>
    <t>System Control &amp; Load Dispatch</t>
  </si>
  <si>
    <t>ID556.00</t>
  </si>
  <si>
    <t>Other Energy Supply Expense (OPGE.T)</t>
  </si>
  <si>
    <t>(8+9+10+11)</t>
  </si>
  <si>
    <t>Total Production O&amp;M          (PE.T)</t>
  </si>
  <si>
    <t>(3+6+7+12)</t>
  </si>
  <si>
    <t>TRANSMISSION EXPENSE</t>
  </si>
  <si>
    <t>Transmission O&amp;M - Integrated Generation</t>
  </si>
  <si>
    <t>ID565.01</t>
  </si>
  <si>
    <t>Transmission O&amp;M - Bulk &gt;230kV</t>
  </si>
  <si>
    <t>ID565.02</t>
  </si>
  <si>
    <t>Transmission O&amp;M - Sub &lt; 230kV</t>
  </si>
  <si>
    <t>ID565.03</t>
  </si>
  <si>
    <t>Total Transmission Expense          (TE.T)</t>
  </si>
  <si>
    <t>(14+15+16)</t>
  </si>
  <si>
    <t>Total Production &amp; Transmission Exp  (POWER)</t>
  </si>
  <si>
    <t>(13+17)</t>
  </si>
  <si>
    <t>DISTRIBUTION EXPENSE</t>
  </si>
  <si>
    <t>Dist O&amp;M - Supr &amp; Eng</t>
  </si>
  <si>
    <t>DES1.T</t>
  </si>
  <si>
    <t>Dist O&amp;M - Load Dispatch</t>
  </si>
  <si>
    <t>ID581.00</t>
  </si>
  <si>
    <t>Dist O&amp;M - Station</t>
  </si>
  <si>
    <t>ID582.00</t>
  </si>
  <si>
    <t>362.T</t>
  </si>
  <si>
    <t>Dist O&amp;M - OVHD Lines</t>
  </si>
  <si>
    <t>ID583.00</t>
  </si>
  <si>
    <t>364.T</t>
  </si>
  <si>
    <t>Dist O&amp;M - UNGD Lines</t>
  </si>
  <si>
    <t>ID584.00</t>
  </si>
  <si>
    <t>366.T</t>
  </si>
  <si>
    <t>Dist O&amp;M - Street Lights</t>
  </si>
  <si>
    <t>ID585.00</t>
  </si>
  <si>
    <t>Dist O&amp;M - Meter</t>
  </si>
  <si>
    <t>370.T</t>
  </si>
  <si>
    <t>Dist O&amp;M - Customer Installations - Meters</t>
  </si>
  <si>
    <t>Dist O&amp;M - Customer Installations - H2O Heaters</t>
  </si>
  <si>
    <t>ID587.01</t>
  </si>
  <si>
    <t>372.T</t>
  </si>
  <si>
    <t>Dist O&amp;M - Misc Op Exp</t>
  </si>
  <si>
    <t>ID588.00</t>
  </si>
  <si>
    <t>Dist O&amp;M - Rents</t>
  </si>
  <si>
    <t>ID589.00</t>
  </si>
  <si>
    <t>Dist O&amp;M - Total Oper Expense          (DEOP.T)</t>
  </si>
  <si>
    <t>(19+20+21+22+23+24+25+26+27+28+29)</t>
  </si>
  <si>
    <t>Dist O&amp;M - Structures</t>
  </si>
  <si>
    <t>ID591.00</t>
  </si>
  <si>
    <t>361.T</t>
  </si>
  <si>
    <t>Dist O&amp;M - Station Equipment</t>
  </si>
  <si>
    <t>ID592.00</t>
  </si>
  <si>
    <t>ID593.00</t>
  </si>
  <si>
    <t>ID594.00</t>
  </si>
  <si>
    <t>Dist O&amp;M - Line Transformers</t>
  </si>
  <si>
    <t>368.T</t>
  </si>
  <si>
    <t>ID596.00</t>
  </si>
  <si>
    <t>Dist O&amp;M - Meters</t>
  </si>
  <si>
    <t>Dist O&amp;M - Misc Maint Exp - Water Heaters</t>
  </si>
  <si>
    <t>ID598.00</t>
  </si>
  <si>
    <t>Dist O&amp;M - Total Maint Exp         (DEMN.T)</t>
  </si>
  <si>
    <t>(31+32+33+34+35+36+37+38)</t>
  </si>
  <si>
    <t>Dist O&amp;M - Total          (DE.T)</t>
  </si>
  <si>
    <t>(30+39)</t>
  </si>
  <si>
    <t>Total Prod Trans Dist Exp          (PTDE.T)</t>
  </si>
  <si>
    <t>(18+40)</t>
  </si>
  <si>
    <t>CUST ACCOUNTS EXP</t>
  </si>
  <si>
    <t>Cust Accts Exp - Supervision</t>
  </si>
  <si>
    <t>CAES1.T</t>
  </si>
  <si>
    <t>Cust Accts Exp - Meter Reading</t>
  </si>
  <si>
    <t>CUST6</t>
  </si>
  <si>
    <t>Cust Accts Exp - Records &amp; Collections</t>
  </si>
  <si>
    <t>CUST5</t>
  </si>
  <si>
    <t>Cust Accts Exp - Uncollectable Accts</t>
  </si>
  <si>
    <t>ID904.00.CLASS</t>
  </si>
  <si>
    <t>REVFAC6</t>
  </si>
  <si>
    <t>Cust Accts Exp - Misc Exp</t>
  </si>
  <si>
    <t>ID905.00</t>
  </si>
  <si>
    <t>Cust Accts Exp - Total          (CAE.T)</t>
  </si>
  <si>
    <t>(42+43+44+45+46)</t>
  </si>
  <si>
    <t>CUST SVC &amp; INFO EXP</t>
  </si>
  <si>
    <t>Cust Svc Exp - Cust Assistance</t>
  </si>
  <si>
    <t>ID908.01</t>
  </si>
  <si>
    <t>Cust Svc Exp - Weatherization</t>
  </si>
  <si>
    <t>ID908.02</t>
  </si>
  <si>
    <t>Cust Svc Exp - Info &amp; Instruct</t>
  </si>
  <si>
    <t>ID909.00</t>
  </si>
  <si>
    <t>Cust Svc Exp - Misc</t>
  </si>
  <si>
    <t>ID910.00</t>
  </si>
  <si>
    <t>Cust Svc Exp - Lighting Demonstration</t>
  </si>
  <si>
    <t>ID911.00</t>
  </si>
  <si>
    <t>Cust Svc Exp - Residential Programs</t>
  </si>
  <si>
    <t>ID911.01</t>
  </si>
  <si>
    <t>Total Customer Service (CSI.T)</t>
  </si>
  <si>
    <t>(48+49+50+51+52+53)</t>
  </si>
  <si>
    <t>Total Prod Trans Dist &amp; Cust Exp          (PTDC.T)</t>
  </si>
  <si>
    <t>(41+47+54)</t>
  </si>
  <si>
    <t>Adj Total Prod Trans Dist &amp; Cust Exp          (ADJPTDCE.T)</t>
  </si>
  <si>
    <t>(5+12+17+40+47+48+50+51+52+53)</t>
  </si>
  <si>
    <t>ADMIN &amp; GENERAL EXP</t>
  </si>
  <si>
    <t>A&amp;G Exp - Salaries</t>
  </si>
  <si>
    <t>ID920.00</t>
  </si>
  <si>
    <t>ADJPTDCE.T</t>
  </si>
  <si>
    <t>A&amp;G Exp - Office Supplies</t>
  </si>
  <si>
    <t>ID921.00</t>
  </si>
  <si>
    <t>A&amp;G Exp - Transf (Credit)</t>
  </si>
  <si>
    <t>ID922.00</t>
  </si>
  <si>
    <t>A&amp;G Exp - Outside Services</t>
  </si>
  <si>
    <t>ID923.00</t>
  </si>
  <si>
    <t>A&amp;G Exp - Prop Insurances</t>
  </si>
  <si>
    <t>ID924.00</t>
  </si>
  <si>
    <t>A&amp;G Exp - Injuries &amp; Damages</t>
  </si>
  <si>
    <t>ID925.00</t>
  </si>
  <si>
    <t>SWNP.T</t>
  </si>
  <si>
    <t>A&amp;G Exp - Pensions &amp; Benefits</t>
  </si>
  <si>
    <t>ID926.00</t>
  </si>
  <si>
    <t>A&amp;G Exp - Reg Comm Exp</t>
  </si>
  <si>
    <t>ID928.00.CLASS</t>
  </si>
  <si>
    <t>REVFAC7</t>
  </si>
  <si>
    <t>A&amp;G Exp - Misc Exp</t>
  </si>
  <si>
    <t>ID930.00</t>
  </si>
  <si>
    <t>A&amp;G Exp - Rents</t>
  </si>
  <si>
    <t>ID931.00</t>
  </si>
  <si>
    <t>A&amp;G Exp - Total Op Exp          (AGOE.T)</t>
  </si>
  <si>
    <t>(57+58+59+60+61+62+63+64+65+66)</t>
  </si>
  <si>
    <t>A&amp;G Exp - Mnt of General Plant</t>
  </si>
  <si>
    <t>ID935.00</t>
  </si>
  <si>
    <t>A&amp;G Exp - Gain Disposal of Property</t>
  </si>
  <si>
    <t>ID411.00</t>
  </si>
  <si>
    <t>A&amp;G Exp - Total Exp          (AGE.T)</t>
  </si>
  <si>
    <t>(67+68+69)</t>
  </si>
  <si>
    <t>Total Operation &amp; Maintenance Expense (OME.T)</t>
  </si>
  <si>
    <t>(55+70)</t>
  </si>
  <si>
    <t>DEPRECIATION AND AMORTIZATION</t>
  </si>
  <si>
    <t>Depr Exp - Production Steam Baseload</t>
  </si>
  <si>
    <t>ID403.01</t>
  </si>
  <si>
    <t>SP.T</t>
  </si>
  <si>
    <t>Depr Exp - Production Hydro</t>
  </si>
  <si>
    <t>ID403.02</t>
  </si>
  <si>
    <t>Depr Exp - Production Other</t>
  </si>
  <si>
    <t>ID403.03</t>
  </si>
  <si>
    <t>Depr Exp - Production Subtotal (DEPRST1.T)</t>
  </si>
  <si>
    <t>(72+73+74)</t>
  </si>
  <si>
    <t>Depr Exp - Transmission Integrated Generation</t>
  </si>
  <si>
    <t>ID403.04</t>
  </si>
  <si>
    <t>Depr Exp - Transmission Bulk &gt; 230 kV</t>
  </si>
  <si>
    <t>ID403.05</t>
  </si>
  <si>
    <t>Depr Exp - Transmission Sub &lt; 230 kV</t>
  </si>
  <si>
    <t>ID403.06</t>
  </si>
  <si>
    <t>Depr Exp - Distribution</t>
  </si>
  <si>
    <t>Depr Exp - General</t>
  </si>
  <si>
    <t>Total Depreciation Expense          (DEP.T)</t>
  </si>
  <si>
    <t>(75+76+77+78+79+80)</t>
  </si>
  <si>
    <t>Amort Exp - Ltd Term Plant - Hydro Prod</t>
  </si>
  <si>
    <t>ID404.00</t>
  </si>
  <si>
    <t>Amort Exp - Ltd Term Plant - Other Prod</t>
  </si>
  <si>
    <t>ID404.01</t>
  </si>
  <si>
    <t xml:space="preserve">Amort Exp - Ltd Term Plant - Genl </t>
  </si>
  <si>
    <t>ID404.02</t>
  </si>
  <si>
    <t>Amort Exp - Ltd Term Plant - Total          (404.T)</t>
  </si>
  <si>
    <t>(82+83+84)</t>
  </si>
  <si>
    <t>Amort Exp - WUTC AFUDC - Production</t>
  </si>
  <si>
    <t>ID405.00</t>
  </si>
  <si>
    <t>Amort Exp - WUTC AFUDC - Transmission</t>
  </si>
  <si>
    <t>ID405.01</t>
  </si>
  <si>
    <t>Amort Exp - WUTC AFUDC - Non Project</t>
  </si>
  <si>
    <t>ID405.02</t>
  </si>
  <si>
    <t>Amort Exp - WUTC AFUDC - Total       (405.T)</t>
  </si>
  <si>
    <t>(86+87+88)</t>
  </si>
  <si>
    <t>Amort Exp - Acq Adjustment - Transmission</t>
  </si>
  <si>
    <t>ID406.00</t>
  </si>
  <si>
    <t>Amort Exp - Acq Adjustment - Distribution</t>
  </si>
  <si>
    <t>ID406.01</t>
  </si>
  <si>
    <t>Amort Exp - Acq Adjustment - Total    (406.ACQ)</t>
  </si>
  <si>
    <t>(90+91)</t>
  </si>
  <si>
    <t>Amort Exp - FERC Colstrip - Production</t>
  </si>
  <si>
    <t>ID406.02</t>
  </si>
  <si>
    <t>Amort Exp - FERC Colstrip - Transmission</t>
  </si>
  <si>
    <t>ID406.03</t>
  </si>
  <si>
    <t>Amort Exp - FERC Colstrip - Non Project</t>
  </si>
  <si>
    <t>ID406.04</t>
  </si>
  <si>
    <t>Amort Exp - FERC Colstrip - Total       (406.COL)</t>
  </si>
  <si>
    <t>(93+94+95)</t>
  </si>
  <si>
    <t>Amort Exp - Encogen - Acq Adjustment</t>
  </si>
  <si>
    <t>ID406.05</t>
  </si>
  <si>
    <t>Amort Exp - Acq Adjust Total       (406.T)</t>
  </si>
  <si>
    <t>(92+96+97)</t>
  </si>
  <si>
    <t>Amort Exp - Property Losses</t>
  </si>
  <si>
    <t>ID407.00</t>
  </si>
  <si>
    <t>Total Amortization Exp          (AMRT.T)</t>
  </si>
  <si>
    <t>(85+89+98+99)</t>
  </si>
  <si>
    <t>Total Depr &amp; Amort Exp          (DAE.T)</t>
  </si>
  <si>
    <t>(81+100)</t>
  </si>
  <si>
    <t>TAXES OTHER THAN FEDERAL INCOME TAX</t>
  </si>
  <si>
    <t xml:space="preserve">Property Taxes </t>
  </si>
  <si>
    <t>Payroll Taxes</t>
  </si>
  <si>
    <t>ID236.11</t>
  </si>
  <si>
    <t>Other Taxes - Wash Excise - Allocated</t>
  </si>
  <si>
    <t>ID236.21.CLASS</t>
  </si>
  <si>
    <t>REVFAC5</t>
  </si>
  <si>
    <t>Other Taxes - Wash Excise - Firm Resale</t>
  </si>
  <si>
    <t>ID236.22.CLASS</t>
  </si>
  <si>
    <t>REVFAC8</t>
  </si>
  <si>
    <t>Other Taxes - MT Corp Lic</t>
  </si>
  <si>
    <t>ID236.24</t>
  </si>
  <si>
    <t>REVFAC1</t>
  </si>
  <si>
    <t>Other Taxes - MT Elec Energy Lic</t>
  </si>
  <si>
    <t>ID236.25</t>
  </si>
  <si>
    <t>ENERGY</t>
  </si>
  <si>
    <t>Total Other Taxes          (OT.T)</t>
  </si>
  <si>
    <t>(104+105+106+107)</t>
  </si>
  <si>
    <t>Total Taxes Other Than FIT          (TOTF.T)</t>
  </si>
  <si>
    <t>(102+103+108)</t>
  </si>
  <si>
    <t>FEDERAL INCOME TAXES</t>
  </si>
  <si>
    <t>Current Federal Income Tax</t>
  </si>
  <si>
    <t>IBFIT.T</t>
  </si>
  <si>
    <t>Provision for Def Inc Tax</t>
  </si>
  <si>
    <t>Prov for Def Income Tax (Credit)</t>
  </si>
  <si>
    <t>(110+111+112)</t>
  </si>
  <si>
    <t>(71+101+109+113)</t>
  </si>
  <si>
    <t>Allocated Costs Versus Revenue - Demand Related</t>
  </si>
  <si>
    <t>DEM</t>
  </si>
  <si>
    <t xml:space="preserve">  Total Federal Income Tax</t>
  </si>
  <si>
    <t>FIT.T</t>
  </si>
  <si>
    <t>(5+6)</t>
  </si>
  <si>
    <t xml:space="preserve">Total Cost of Service         </t>
  </si>
  <si>
    <t>TC.T</t>
  </si>
  <si>
    <t>(71-7)</t>
  </si>
  <si>
    <t xml:space="preserve">  Bonneville Exchange Power</t>
  </si>
  <si>
    <t xml:space="preserve">  Gain on Property Sales</t>
  </si>
  <si>
    <t>IDGAIN.T</t>
  </si>
  <si>
    <t>(8+9+10+11+12+13+14+15+16+17)</t>
  </si>
  <si>
    <t>Allocated Costs Versus Revenue - Customer Related</t>
  </si>
  <si>
    <t>Unbundled Costs Summary</t>
  </si>
  <si>
    <t>PRODUCTION RATEBASE:</t>
  </si>
  <si>
    <t>Steam Production Plant</t>
  </si>
  <si>
    <t>Hydro Production Plant</t>
  </si>
  <si>
    <t>Other Production Plant</t>
  </si>
  <si>
    <t>Total Production Plant In Service</t>
  </si>
  <si>
    <t>Production Plant Allocator</t>
  </si>
  <si>
    <t>% - Steam Production</t>
  </si>
  <si>
    <t>(1/4)</t>
  </si>
  <si>
    <t>% - Hydro Production</t>
  </si>
  <si>
    <t>(2/4)</t>
  </si>
  <si>
    <t>% - Other Production</t>
  </si>
  <si>
    <t>(3/4)</t>
  </si>
  <si>
    <t>Other Direct Production Ratebase:</t>
  </si>
  <si>
    <t>Intangible Plant - Production</t>
  </si>
  <si>
    <t>Constr Compl, Not Class - Prod</t>
  </si>
  <si>
    <t>ID106.01</t>
  </si>
  <si>
    <t>Prov for Depr Production - Steam</t>
  </si>
  <si>
    <t>Other Direct Production Ratebase</t>
  </si>
  <si>
    <t>(8+9+10+11+12+13+14+15+16+17+18+19)</t>
  </si>
  <si>
    <t>Total Direct Production Ratebase</t>
  </si>
  <si>
    <t>(4+20)</t>
  </si>
  <si>
    <t>Requested Return on Net Investment</t>
  </si>
  <si>
    <t>Net Investment in Plant</t>
  </si>
  <si>
    <t>Rate of Return</t>
  </si>
  <si>
    <t>(22/23)</t>
  </si>
  <si>
    <t>TOTAL RETURN ON DIRECT PRODUCTION RATEBASE</t>
  </si>
  <si>
    <t>(21*24)</t>
  </si>
  <si>
    <t>DEMAND SIDE MANAGEMENT RATEBASE</t>
  </si>
  <si>
    <t>Total Demand Side Management Investment</t>
  </si>
  <si>
    <t>Accum Deferred Income Tax - DSM</t>
  </si>
  <si>
    <t>Demand Side Management Ratebase</t>
  </si>
  <si>
    <t>(26+27)</t>
  </si>
  <si>
    <t>TOTAL RETURN ON DEMAND SIDE MANAGEMENT RATEBASE</t>
  </si>
  <si>
    <t>(28*24)</t>
  </si>
  <si>
    <t>TRANSMISSION &amp; DISTRIBUTION ALLOCATORS:</t>
  </si>
  <si>
    <t>Total Transmission Plant</t>
  </si>
  <si>
    <t xml:space="preserve">Total Distribution Plant </t>
  </si>
  <si>
    <t>Total Transmission / Distribution Plant</t>
  </si>
  <si>
    <t>(30+31)</t>
  </si>
  <si>
    <t>% - Transmission Plant</t>
  </si>
  <si>
    <t>(30/32)</t>
  </si>
  <si>
    <t>% - Distribution Plant</t>
  </si>
  <si>
    <t>(31/32)</t>
  </si>
  <si>
    <t>TRANSMISSION RATEBASE</t>
  </si>
  <si>
    <t>Intangible Plant - Transmission</t>
  </si>
  <si>
    <t xml:space="preserve">Constr Compl, Not Class - Trans  </t>
  </si>
  <si>
    <t>Prov for Depr Transmission Integrated Gen</t>
  </si>
  <si>
    <t>Prov for Depr Transmission Bulk &gt; 230 kV</t>
  </si>
  <si>
    <t>Prov for Depr Transmission Sub &lt; 230 kV</t>
  </si>
  <si>
    <t>Subtotal Transmission Plant</t>
  </si>
  <si>
    <t>(35+36+37+38+39+40+41+42+43+44)</t>
  </si>
  <si>
    <t>Trans/Dist Plant to be Alloc Transmission</t>
  </si>
  <si>
    <t xml:space="preserve">  Accum Deferred Income Tax - T/D</t>
  </si>
  <si>
    <t>Allocated Transmission Plant</t>
  </si>
  <si>
    <t>(33*46)</t>
  </si>
  <si>
    <t>Total Transmission Ratebase</t>
  </si>
  <si>
    <t>(45+47)</t>
  </si>
  <si>
    <t xml:space="preserve">    Return on Transmission</t>
  </si>
  <si>
    <t>(48*24)</t>
  </si>
  <si>
    <t>DISTRIBUTION RATEBASE</t>
  </si>
  <si>
    <t>PRIMARY DISTRIBUTION - DIRECT</t>
  </si>
  <si>
    <t>Subtotal Direct Primary Distribution</t>
  </si>
  <si>
    <t>(50+51+52+53+54+55+56+57+58+59+60)</t>
  </si>
  <si>
    <t>SECONDARY DISTRIBUTION RATEBASE - DIRECT</t>
  </si>
  <si>
    <t>Installation on Customer Premises - Capacitor</t>
  </si>
  <si>
    <t>Subtotal Direct Secondary Distribution</t>
  </si>
  <si>
    <t>(62+63+64+65+66+67+68+69+70)</t>
  </si>
  <si>
    <t>METER, METER READING, BILLING - DIRECT</t>
  </si>
  <si>
    <t>Subtotal Meters / Billing</t>
  </si>
  <si>
    <t>(72+73)</t>
  </si>
  <si>
    <t>Total Direct Distribution Ratebase</t>
  </si>
  <si>
    <t>(61+71+74)</t>
  </si>
  <si>
    <t>% - Primary</t>
  </si>
  <si>
    <t>(61/75)</t>
  </si>
  <si>
    <t>% - Secondary</t>
  </si>
  <si>
    <t>(71/75)</t>
  </si>
  <si>
    <t>% - Meters</t>
  </si>
  <si>
    <t>(74/75)</t>
  </si>
  <si>
    <t>Non-Direct Distribution Ratebase</t>
  </si>
  <si>
    <t>T&amp;D Plant to be allocated to Distribution</t>
  </si>
  <si>
    <t>(46)</t>
  </si>
  <si>
    <t>Allocated Distribution Plant</t>
  </si>
  <si>
    <t>(79*34)</t>
  </si>
  <si>
    <t xml:space="preserve">Total Non-Direct Distribution </t>
  </si>
  <si>
    <t>(80+81+82+83+84+85+86)</t>
  </si>
  <si>
    <t xml:space="preserve">  Allocated Primary Non Direct Distribution</t>
  </si>
  <si>
    <t>(87*76)</t>
  </si>
  <si>
    <t xml:space="preserve">  Allocated Secondary Non Direct Distribution</t>
  </si>
  <si>
    <t>(87*77)</t>
  </si>
  <si>
    <t xml:space="preserve">  Allocated Meter Non Direct Distribution</t>
  </si>
  <si>
    <t>(87*78)</t>
  </si>
  <si>
    <t>Total Primary Distribution Ratebase</t>
  </si>
  <si>
    <t>(61+88)</t>
  </si>
  <si>
    <t xml:space="preserve">    Return on Primary Distribution</t>
  </si>
  <si>
    <t>(91*24)</t>
  </si>
  <si>
    <t>Total Secondary Distribution Ratebase</t>
  </si>
  <si>
    <t>(71+89)</t>
  </si>
  <si>
    <t xml:space="preserve">    Return on Secondary Distribution</t>
  </si>
  <si>
    <t>(93*24)</t>
  </si>
  <si>
    <t>Total Meter Distribution Ratebase</t>
  </si>
  <si>
    <t>(74+90)</t>
  </si>
  <si>
    <t xml:space="preserve">    Return on Meter Distribution</t>
  </si>
  <si>
    <t>(95*24)</t>
  </si>
  <si>
    <t>Total Distribution Return</t>
  </si>
  <si>
    <t>(92+94+96)</t>
  </si>
  <si>
    <t>GENERAL / OTHER RATEBASE:</t>
  </si>
  <si>
    <t>Functionalized on PTD Plant:</t>
  </si>
  <si>
    <t>Production</t>
  </si>
  <si>
    <t>(4)</t>
  </si>
  <si>
    <t>Transmission</t>
  </si>
  <si>
    <t>(30)</t>
  </si>
  <si>
    <t>Distribution</t>
  </si>
  <si>
    <t>(31)</t>
  </si>
  <si>
    <t xml:space="preserve">    Total</t>
  </si>
  <si>
    <t>(98+99+100)</t>
  </si>
  <si>
    <t xml:space="preserve">  % - Production</t>
  </si>
  <si>
    <t>(98/101)</t>
  </si>
  <si>
    <t xml:space="preserve">  % - Transmission</t>
  </si>
  <si>
    <t>(99/101)</t>
  </si>
  <si>
    <t xml:space="preserve">  % - Distribution</t>
  </si>
  <si>
    <t>(100/101)</t>
  </si>
  <si>
    <t>Subtotal</t>
  </si>
  <si>
    <t>(105+106+107+108+109+110)</t>
  </si>
  <si>
    <t xml:space="preserve">  Allocated Production</t>
  </si>
  <si>
    <t>(111*102)</t>
  </si>
  <si>
    <t xml:space="preserve">  Allocated Transmission</t>
  </si>
  <si>
    <t>(111*103)</t>
  </si>
  <si>
    <t xml:space="preserve">  Allocated Distribution</t>
  </si>
  <si>
    <t>(111*104)</t>
  </si>
  <si>
    <t>Functionalized on PTD Salaries</t>
  </si>
  <si>
    <t>S100</t>
  </si>
  <si>
    <t xml:space="preserve">  Transmission</t>
  </si>
  <si>
    <t>S101</t>
  </si>
  <si>
    <t xml:space="preserve">  Distribution</t>
  </si>
  <si>
    <t>S102</t>
  </si>
  <si>
    <t>(115+116+117)</t>
  </si>
  <si>
    <t>(115/118)</t>
  </si>
  <si>
    <t>(116/118)</t>
  </si>
  <si>
    <t>(117/118)</t>
  </si>
  <si>
    <t xml:space="preserve">Total General Plant </t>
  </si>
  <si>
    <t xml:space="preserve">  Subtotal Allocate on S&amp;W PTD</t>
  </si>
  <si>
    <t>(122+123+124)</t>
  </si>
  <si>
    <t>(125*119)</t>
  </si>
  <si>
    <t>(125*120)</t>
  </si>
  <si>
    <t>(125*121)</t>
  </si>
  <si>
    <t>Total General Plant</t>
  </si>
  <si>
    <t xml:space="preserve">  Production</t>
  </si>
  <si>
    <t>(112+126)</t>
  </si>
  <si>
    <t>(113+127)</t>
  </si>
  <si>
    <t>(114+128)</t>
  </si>
  <si>
    <t>(129+130+131)</t>
  </si>
  <si>
    <t>Return on General Plant</t>
  </si>
  <si>
    <t>(129*24)</t>
  </si>
  <si>
    <t>(130*24)</t>
  </si>
  <si>
    <t>(131*24)</t>
  </si>
  <si>
    <t>Total Return on General Ratebase</t>
  </si>
  <si>
    <t>(133+134+135)</t>
  </si>
  <si>
    <t>Total Return on Ratebase</t>
  </si>
  <si>
    <t>(25+29+49+97+136)</t>
  </si>
  <si>
    <t>(138-137)</t>
  </si>
  <si>
    <t>PRODUCTION EXPENSES</t>
  </si>
  <si>
    <t>Production O&amp;M - Fuel</t>
  </si>
  <si>
    <t>FUEL.T</t>
  </si>
  <si>
    <t>Other Energy Supply Expense</t>
  </si>
  <si>
    <t>OPGE.T</t>
  </si>
  <si>
    <t>Purchased Power Expense</t>
  </si>
  <si>
    <t>OPSE.T</t>
  </si>
  <si>
    <t xml:space="preserve">  Wheeling by Others - Wheeling</t>
  </si>
  <si>
    <t xml:space="preserve">  Depr Exp - Steam Gen</t>
  </si>
  <si>
    <t xml:space="preserve">  Depr Exp - Hydro Gen</t>
  </si>
  <si>
    <t xml:space="preserve">  Depr Exp - Other Gen</t>
  </si>
  <si>
    <t xml:space="preserve">  Amort Exp - Hydro</t>
  </si>
  <si>
    <t xml:space="preserve">  Amort Exp - Other Prod</t>
  </si>
  <si>
    <t xml:space="preserve">  Amort Exp - WUTC AFUDC - Production</t>
  </si>
  <si>
    <t xml:space="preserve">  Amort Exp - FERC Colstrip</t>
  </si>
  <si>
    <t xml:space="preserve">  Amort Exp - Acq Adjustment - Prod</t>
  </si>
  <si>
    <t xml:space="preserve">  Amort Exp - Property Losses</t>
  </si>
  <si>
    <t>Subtotal Production Expenses</t>
  </si>
  <si>
    <t>(140+141+142+143+144+145+146+147+148+149+150+151+152)</t>
  </si>
  <si>
    <t>Less:  Other Revenue</t>
  </si>
  <si>
    <t xml:space="preserve">  Rental Revenue - Steam Plant</t>
  </si>
  <si>
    <t xml:space="preserve">  Other Elect Revenue - Sand &amp; Gravel Sales</t>
  </si>
  <si>
    <t xml:space="preserve">  Other Elect Revenue - Baker Resort Sales</t>
  </si>
  <si>
    <t xml:space="preserve">  Other Elect Revenue - NonCore Gas Sales</t>
  </si>
  <si>
    <t xml:space="preserve">  Other Elect Revenue - Centralia Credit</t>
  </si>
  <si>
    <t>Sales of Electricity - Non-Firm</t>
  </si>
  <si>
    <t>Subtotal Production Other Operating Revenue</t>
  </si>
  <si>
    <t>(154+155+156+157+158+159)</t>
  </si>
  <si>
    <t>Subtotal Production Costs</t>
  </si>
  <si>
    <t>(153-160)</t>
  </si>
  <si>
    <t>Add:  Return on Production Ratebase</t>
  </si>
  <si>
    <t>(25)</t>
  </si>
  <si>
    <t>Production Cost of Service</t>
  </si>
  <si>
    <t>(161+162)</t>
  </si>
  <si>
    <t>DEMAND SIDE MANAGEMENT EXPENSE</t>
  </si>
  <si>
    <t xml:space="preserve">  Cust Svc Exp - Weatherization</t>
  </si>
  <si>
    <t xml:space="preserve">  Other Elect Revenue - Conservation Trust</t>
  </si>
  <si>
    <t>Add:  Return on Conservation Ratebase</t>
  </si>
  <si>
    <t>(29)</t>
  </si>
  <si>
    <t>Total Demand Side Management Cost of Service</t>
  </si>
  <si>
    <t>(164-165+166)</t>
  </si>
  <si>
    <t xml:space="preserve">  Transmission O&amp;M</t>
  </si>
  <si>
    <t>TE.T</t>
  </si>
  <si>
    <t xml:space="preserve">  Depr Exp - Transmission - Integrate Generation</t>
  </si>
  <si>
    <t xml:space="preserve">  Depr Exp - Transmission - Bulk &gt; 230kV</t>
  </si>
  <si>
    <t xml:space="preserve">  Depr Exp - Transmission - Sub &lt; 230kV</t>
  </si>
  <si>
    <t xml:space="preserve">  Amort Exp - WUTC AFUDC - Transmission</t>
  </si>
  <si>
    <t xml:space="preserve">  Amort Exp - Acq Adjustment - Transmission</t>
  </si>
  <si>
    <t>Subtotal Transmission Expense</t>
  </si>
  <si>
    <t>(168+169+170+171+172+173+174)</t>
  </si>
  <si>
    <t>Allocate T/D Revenue</t>
  </si>
  <si>
    <t xml:space="preserve">  Other Electric Revenue - Royalties</t>
  </si>
  <si>
    <t xml:space="preserve">  Other Electric Revenue - Royalties - Transmission</t>
  </si>
  <si>
    <t>(176*33)</t>
  </si>
  <si>
    <t xml:space="preserve">  Rental Revenue - Transmission Pole Contacts</t>
  </si>
  <si>
    <t xml:space="preserve">  Other Electric Revenue - Wheeling</t>
  </si>
  <si>
    <t xml:space="preserve">  Other Electric Revenue - Trans Timber Sales</t>
  </si>
  <si>
    <t>Subtotal Transmission Revenue</t>
  </si>
  <si>
    <t>(177+178+179+180)</t>
  </si>
  <si>
    <t>Add:  Return on Transmission Ratebase</t>
  </si>
  <si>
    <t>(49)</t>
  </si>
  <si>
    <t>Transmission Cost of Service</t>
  </si>
  <si>
    <t>(175-181+182)</t>
  </si>
  <si>
    <t xml:space="preserve">  Dist O&amp;M - Load Dispatch</t>
  </si>
  <si>
    <t xml:space="preserve">  Dist O&amp;M - Station</t>
  </si>
  <si>
    <t xml:space="preserve">  Dist O&amp;M - OVHD Lines</t>
  </si>
  <si>
    <t xml:space="preserve">  Dist O&amp;M - UNGD Lines</t>
  </si>
  <si>
    <t xml:space="preserve">  Dist O&amp;M - Structures</t>
  </si>
  <si>
    <t xml:space="preserve">  Dist O&amp;M - Station Equipment</t>
  </si>
  <si>
    <t>Subtotal Direct Primary Dist O&amp;M</t>
  </si>
  <si>
    <t>(184+185+186+187+188+189+190+191)</t>
  </si>
  <si>
    <t xml:space="preserve">  Dist O&amp;M - Street Lights</t>
  </si>
  <si>
    <t xml:space="preserve">  Dist O&amp;M - Line Transformers</t>
  </si>
  <si>
    <t>Subtotal Direct Secondary Dist O&amp;M</t>
  </si>
  <si>
    <t>(193+194+195)</t>
  </si>
  <si>
    <t xml:space="preserve">  Dist O&amp;M - Meter</t>
  </si>
  <si>
    <t xml:space="preserve">  Dist O&amp;M - Customer Installations - Meters</t>
  </si>
  <si>
    <t xml:space="preserve">  Dist O&amp;M - Meters</t>
  </si>
  <si>
    <t>Subtotal Direct Meters Dist O&amp;M</t>
  </si>
  <si>
    <t>(197+198+199)</t>
  </si>
  <si>
    <t>Total Direct Distribution O&amp;M</t>
  </si>
  <si>
    <t>(192+196+200)</t>
  </si>
  <si>
    <t xml:space="preserve">  % - Primary</t>
  </si>
  <si>
    <t>(192/201)</t>
  </si>
  <si>
    <t xml:space="preserve">  % - Secondary</t>
  </si>
  <si>
    <t>(196/201)</t>
  </si>
  <si>
    <t xml:space="preserve">  % - Meters</t>
  </si>
  <si>
    <t>(200/201)</t>
  </si>
  <si>
    <t>OTHER DISTRIBUTION</t>
  </si>
  <si>
    <t xml:space="preserve">  Dist O&amp;M - Supr &amp; Eng</t>
  </si>
  <si>
    <t xml:space="preserve">  Dist O&amp;M - Customer Installations - H2O Heaters</t>
  </si>
  <si>
    <t xml:space="preserve">  Dist O&amp;M - Misc Op Exp</t>
  </si>
  <si>
    <t xml:space="preserve">  Dist O&amp;M - Rents</t>
  </si>
  <si>
    <t xml:space="preserve">  Dist O&amp;M - Misc Maint Exp - Water Heaters</t>
  </si>
  <si>
    <t xml:space="preserve">  Depr Exp - Distribution</t>
  </si>
  <si>
    <t xml:space="preserve">  Amort Exp - Acq Adjustment - Distribution</t>
  </si>
  <si>
    <t>Subtotal Other Distribution Expense</t>
  </si>
  <si>
    <t>(205+206+207+208+209+210+211)</t>
  </si>
  <si>
    <t>Less:  Other Operating Revenue</t>
  </si>
  <si>
    <t>(176*34)</t>
  </si>
  <si>
    <t xml:space="preserve">  Late Payment Revenue - Field Call</t>
  </si>
  <si>
    <t xml:space="preserve">  Misc Service Revenue - Temporary Service</t>
  </si>
  <si>
    <t xml:space="preserve">  Misc Service Revenue - Seasonal Svc Charge</t>
  </si>
  <si>
    <t xml:space="preserve">  Misc Service Revenue - Reconnection Charge</t>
  </si>
  <si>
    <t xml:space="preserve">  Misc Service Revenue - Work Customer Premises</t>
  </si>
  <si>
    <t xml:space="preserve">  Misc Service Revenue - Water Heater Rental</t>
  </si>
  <si>
    <t xml:space="preserve">  Misc Service Revenue - Account Service</t>
  </si>
  <si>
    <t xml:space="preserve">  Misc Service Revenue - Deferred FIT CIAC</t>
  </si>
  <si>
    <t xml:space="preserve">  Rental Revenue - Distribution Pole Contacts</t>
  </si>
  <si>
    <t xml:space="preserve">  Rental Revenue - Transf &amp; Equipment</t>
  </si>
  <si>
    <t xml:space="preserve">  Other Electric Rev - Jobbing Rev</t>
  </si>
  <si>
    <t xml:space="preserve">  Other Electric Revenue - Distribution Timber Sales</t>
  </si>
  <si>
    <t xml:space="preserve">  Other Electric Rev - TCI</t>
  </si>
  <si>
    <t xml:space="preserve">  Other Electric Rev - Water Heater</t>
  </si>
  <si>
    <t xml:space="preserve">  Other Electric Rev -Meter Reading</t>
  </si>
  <si>
    <t xml:space="preserve">  Other Electric Rev - Intolight Sch 52</t>
  </si>
  <si>
    <t>Subtotal Distribution Related Other Operating Revenue</t>
  </si>
  <si>
    <t>Subtotal Distribution Rev &amp; Non-Direct Expense</t>
  </si>
  <si>
    <t>(212-230)</t>
  </si>
  <si>
    <t xml:space="preserve">  Allocated Primary Non Direct Dist Exp &amp; Rev</t>
  </si>
  <si>
    <t>(231*202)</t>
  </si>
  <si>
    <t xml:space="preserve">  Allocated Secondary Non Direct Dist Exp &amp; Rev</t>
  </si>
  <si>
    <t>(231*203)</t>
  </si>
  <si>
    <t xml:space="preserve">  Allocated Meters Non Direct Dist Exp &amp; Rev</t>
  </si>
  <si>
    <t>(231*204)</t>
  </si>
  <si>
    <t>Total Primary Distribution Exp</t>
  </si>
  <si>
    <t>(192+232)</t>
  </si>
  <si>
    <t>Total Secondary Distribution Exp</t>
  </si>
  <si>
    <t>(196+233)</t>
  </si>
  <si>
    <t>Total Meter Distribution Exp</t>
  </si>
  <si>
    <t>(200+234)</t>
  </si>
  <si>
    <t xml:space="preserve">  Cust Accts Exp - Supervision</t>
  </si>
  <si>
    <t xml:space="preserve">  Cust Accts Exp - Meter Reading</t>
  </si>
  <si>
    <t xml:space="preserve">  Cust Accts Exp - Records &amp; Collections</t>
  </si>
  <si>
    <t xml:space="preserve">  Cust Accts Exp - Misc Exp</t>
  </si>
  <si>
    <t>Total Meter, Meter Reading &amp; Billing</t>
  </si>
  <si>
    <t>(237+238+239+240+241)</t>
  </si>
  <si>
    <t>CUSTOMER SERVICE &amp; SALES</t>
  </si>
  <si>
    <t xml:space="preserve">  Cust Svc Exp - Cust Assistance</t>
  </si>
  <si>
    <t xml:space="preserve">  Cust Svc Exp - Info &amp; Instruct</t>
  </si>
  <si>
    <t xml:space="preserve">  Cust Svc Exp - Misc</t>
  </si>
  <si>
    <t xml:space="preserve">  Cust Svc Exp - Lighting Demonstration</t>
  </si>
  <si>
    <t xml:space="preserve">  Cust Svc Exp - Residential Programs</t>
  </si>
  <si>
    <t>Total Customer Service &amp; Sales</t>
  </si>
  <si>
    <t>(243+244+245+246+247)</t>
  </si>
  <si>
    <t>Add:  Return on Distribution Ratebase</t>
  </si>
  <si>
    <t>(97)</t>
  </si>
  <si>
    <t>Distribution Cost of Service</t>
  </si>
  <si>
    <t>(235+236+242+248+249)</t>
  </si>
  <si>
    <t>ADMINISTRATIVE &amp; GENERAL</t>
  </si>
  <si>
    <t xml:space="preserve">  Total A&amp;G Expense</t>
  </si>
  <si>
    <t xml:space="preserve">  Depr Exp - General</t>
  </si>
  <si>
    <t xml:space="preserve">  Amort Exp - Ltd Term Plant - Genl </t>
  </si>
  <si>
    <t xml:space="preserve">    Less:  Rental Revenue - Parking</t>
  </si>
  <si>
    <t>Subtotal to be Allocated S&amp;W PTD</t>
  </si>
  <si>
    <t>(251+252+253+254-255)</t>
  </si>
  <si>
    <t>(256*119)</t>
  </si>
  <si>
    <t>(256*120)</t>
  </si>
  <si>
    <t>(256*121)</t>
  </si>
  <si>
    <t xml:space="preserve">  Amort Exp - WUTC AFUDC - Non Project</t>
  </si>
  <si>
    <t xml:space="preserve">  Less:  Misc Service Revenue - NSF Charge</t>
  </si>
  <si>
    <t xml:space="preserve">  Less:  Rental Revenue - Land &amp; Building</t>
  </si>
  <si>
    <t>Subtotal PTD Functionalization</t>
  </si>
  <si>
    <t>(260-261-262)</t>
  </si>
  <si>
    <t>(263*102)</t>
  </si>
  <si>
    <t>(263*103)</t>
  </si>
  <si>
    <t>(263*104)</t>
  </si>
  <si>
    <t>Total General &amp; Other Expense</t>
  </si>
  <si>
    <t>(257+264)</t>
  </si>
  <si>
    <t>(258+265)</t>
  </si>
  <si>
    <t>(259+266)</t>
  </si>
  <si>
    <t>Subtotal Administrative &amp; General Exp</t>
  </si>
  <si>
    <t>(267+268+269)</t>
  </si>
  <si>
    <t>Add:  Return on General / Other Ratebase</t>
  </si>
  <si>
    <t>(136)</t>
  </si>
  <si>
    <t>General / Other Cost of Service</t>
  </si>
  <si>
    <t>(270+271)</t>
  </si>
  <si>
    <t>OTHER  COSTS</t>
  </si>
  <si>
    <t>Subtotal before revenue functionalization</t>
  </si>
  <si>
    <t>(163)</t>
  </si>
  <si>
    <t xml:space="preserve">  DSM</t>
  </si>
  <si>
    <t>(167)</t>
  </si>
  <si>
    <t>(183)</t>
  </si>
  <si>
    <t>(250)</t>
  </si>
  <si>
    <t>(273+274+275+276)</t>
  </si>
  <si>
    <t>(273/277)</t>
  </si>
  <si>
    <t xml:space="preserve">  % - DSM</t>
  </si>
  <si>
    <t>(274/277)</t>
  </si>
  <si>
    <t>(275/277)</t>
  </si>
  <si>
    <t>(276/277)</t>
  </si>
  <si>
    <t>Functionalized on Revenue</t>
  </si>
  <si>
    <t xml:space="preserve">  Less:  Late Payment Revenue - Interest</t>
  </si>
  <si>
    <t>(282-283)</t>
  </si>
  <si>
    <t>(284*278)</t>
  </si>
  <si>
    <t xml:space="preserve">  Allocated DSM</t>
  </si>
  <si>
    <t>(284*279)</t>
  </si>
  <si>
    <t>(284*280)</t>
  </si>
  <si>
    <t>(284*281)</t>
  </si>
  <si>
    <t>Other A&amp;G Costs</t>
  </si>
  <si>
    <t>(285+286+287+288)</t>
  </si>
  <si>
    <t>TAXES</t>
  </si>
  <si>
    <t>Allocate on PTD Plant:</t>
  </si>
  <si>
    <t xml:space="preserve">  Total Property Taxes</t>
  </si>
  <si>
    <t>PT.T</t>
  </si>
  <si>
    <t xml:space="preserve">  Total FIT Tax</t>
  </si>
  <si>
    <t xml:space="preserve">    Subtotal to be allocated on PTD Plant</t>
  </si>
  <si>
    <t>(290+291)</t>
  </si>
  <si>
    <t>(292*102)</t>
  </si>
  <si>
    <t>(292*103)</t>
  </si>
  <si>
    <t>(292*104)</t>
  </si>
  <si>
    <t>Allocate on Salary &amp; Wage</t>
  </si>
  <si>
    <t xml:space="preserve">  Total UISS Taxes</t>
  </si>
  <si>
    <t>UISS.T</t>
  </si>
  <si>
    <t>(296*119)</t>
  </si>
  <si>
    <t>(296*120)</t>
  </si>
  <si>
    <t>(296*121)</t>
  </si>
  <si>
    <t>Allocate on Revenue</t>
  </si>
  <si>
    <t xml:space="preserve">  Total Other Taxes</t>
  </si>
  <si>
    <t>OT.T</t>
  </si>
  <si>
    <t>(300*278)</t>
  </si>
  <si>
    <t>(300*279)</t>
  </si>
  <si>
    <t>(300*280)</t>
  </si>
  <si>
    <t>(300*281)</t>
  </si>
  <si>
    <t xml:space="preserve">  Taxes Allocated Production</t>
  </si>
  <si>
    <t>(293+297+301)</t>
  </si>
  <si>
    <t xml:space="preserve">  Taxes Allocated DSM</t>
  </si>
  <si>
    <t>(302)</t>
  </si>
  <si>
    <t xml:space="preserve">  Taxes Allocated Transmission</t>
  </si>
  <si>
    <t>(294+298+303)</t>
  </si>
  <si>
    <t xml:space="preserve">  Taxes Allocated Distribution</t>
  </si>
  <si>
    <t>(295+299+304)</t>
  </si>
  <si>
    <t>Total Taxes</t>
  </si>
  <si>
    <t>(305+306+307+308)</t>
  </si>
  <si>
    <t>Net Cost of Service</t>
  </si>
  <si>
    <t>(163+167+183+250+272+289+309)</t>
  </si>
  <si>
    <t>Total Cost of Service</t>
  </si>
  <si>
    <t>Sales of Electricity - Net Non-Firm Sales</t>
  </si>
  <si>
    <t>(159)</t>
  </si>
  <si>
    <t>Other Operating Revenue</t>
  </si>
  <si>
    <t>REV.T2</t>
  </si>
  <si>
    <t>(311-312-313)</t>
  </si>
  <si>
    <t>(314-310)</t>
  </si>
  <si>
    <t>GENERATION</t>
  </si>
  <si>
    <t xml:space="preserve">    Capacity Related</t>
  </si>
  <si>
    <t>(163)*.19</t>
  </si>
  <si>
    <t xml:space="preserve">    Energy Related</t>
  </si>
  <si>
    <t>(163)*.81</t>
  </si>
  <si>
    <t xml:space="preserve">  Total Power Resources</t>
  </si>
  <si>
    <t>(316+317)</t>
  </si>
  <si>
    <t xml:space="preserve">      Taxes</t>
  </si>
  <si>
    <t>(305)</t>
  </si>
  <si>
    <t xml:space="preserve">      Administrative and General</t>
  </si>
  <si>
    <t>(133+267+285)</t>
  </si>
  <si>
    <t>TOTAL GENERATION</t>
  </si>
  <si>
    <t>(318+319+320)</t>
  </si>
  <si>
    <t>DEMAND SIDE MANAGEMENT</t>
  </si>
  <si>
    <t xml:space="preserve">  Conservation Program Costs</t>
  </si>
  <si>
    <t>(306)</t>
  </si>
  <si>
    <t>(286)</t>
  </si>
  <si>
    <t>TOTAL DEMAND SIDE MANAGEMENT</t>
  </si>
  <si>
    <t>(322+323+324)</t>
  </si>
  <si>
    <t>TRANSMISSION</t>
  </si>
  <si>
    <t>(307)</t>
  </si>
  <si>
    <t>(134+268+287)</t>
  </si>
  <si>
    <t>TOTAL TRANSMISSION</t>
  </si>
  <si>
    <t>(326+327+328)</t>
  </si>
  <si>
    <t>DISTRIBUTION</t>
  </si>
  <si>
    <t xml:space="preserve">  Primary Distribution</t>
  </si>
  <si>
    <t>(92+235)</t>
  </si>
  <si>
    <t xml:space="preserve">  Secondary Distribution</t>
  </si>
  <si>
    <t>(94+236)</t>
  </si>
  <si>
    <t xml:space="preserve">  Meters, Meter Reading &amp; Billing</t>
  </si>
  <si>
    <t>(96+242)</t>
  </si>
  <si>
    <t xml:space="preserve">  Customer Service and Sales Expense</t>
  </si>
  <si>
    <t>(248)</t>
  </si>
  <si>
    <t xml:space="preserve">    Distribution Subtotal</t>
  </si>
  <si>
    <t>(330+331+332+333)</t>
  </si>
  <si>
    <t>(308)</t>
  </si>
  <si>
    <t>(135+269+288)</t>
  </si>
  <si>
    <t>TOTAL DISTRIBUTION</t>
  </si>
  <si>
    <t>(334+335+336)</t>
  </si>
  <si>
    <t>TOTAL ALLOCATED COSTS</t>
  </si>
  <si>
    <t>(321+325+329+337)</t>
  </si>
  <si>
    <t>(338-310)</t>
  </si>
  <si>
    <t>Generation, Unloaded</t>
  </si>
  <si>
    <t>(318)</t>
  </si>
  <si>
    <t xml:space="preserve">  Administrative and General</t>
  </si>
  <si>
    <t>(320)</t>
  </si>
  <si>
    <t xml:space="preserve">  Taxes</t>
  </si>
  <si>
    <t>(319)</t>
  </si>
  <si>
    <t>GENERATION, Loaded</t>
  </si>
  <si>
    <t>(340+341+342)</t>
  </si>
  <si>
    <t>DSM (Conservation), Unloaded</t>
  </si>
  <si>
    <t>(322)</t>
  </si>
  <si>
    <t>(324)</t>
  </si>
  <si>
    <t>(323)</t>
  </si>
  <si>
    <t>DSM (Conservation), Loaded</t>
  </si>
  <si>
    <t>(344+345+346)</t>
  </si>
  <si>
    <t>TRANSMISSION, Unloaded</t>
  </si>
  <si>
    <t>(326)</t>
  </si>
  <si>
    <t>(328)</t>
  </si>
  <si>
    <t>(327)</t>
  </si>
  <si>
    <t>TRANSMISSION, Loaded</t>
  </si>
  <si>
    <t>(348+349+350)</t>
  </si>
  <si>
    <t>DISTRIBUTION SERVICES, Unloaded</t>
  </si>
  <si>
    <t>(334)</t>
  </si>
  <si>
    <t>(336)</t>
  </si>
  <si>
    <t>(335)</t>
  </si>
  <si>
    <t>DISTRIBUTION SERVICES, Loaded</t>
  </si>
  <si>
    <t>(352+353+354)</t>
  </si>
  <si>
    <t>TOTAL</t>
  </si>
  <si>
    <t>(343+347+351+355)</t>
  </si>
  <si>
    <t xml:space="preserve">  Rental Revenue - Pole Rental</t>
  </si>
  <si>
    <t>(213+214+215+216+217+218+219+220+221+222+223+2231+224+225+226+227+228+229)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</si>
</sst>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0.000%"/>
    <numFmt numFmtId="166" formatCode="0.%"/>
    <numFmt numFmtId="167" formatCode="0.00000"/>
    <numFmt numFmtId="168" formatCode="0.00000000"/>
    <numFmt numFmtId="169" formatCode="0.0000000"/>
    <numFmt numFmtId="170" formatCode="0.0000"/>
    <numFmt numFmtId="171" formatCode="0.000"/>
    <numFmt numFmtId="172" formatCode="&quot;$&quot;#,##0.0_);[Red]\(&quot;$&quot;#,##0.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"/>
    <numFmt numFmtId="181" formatCode="0.0000\ "/>
    <numFmt numFmtId="182" formatCode="0.0%"/>
    <numFmt numFmtId="183" formatCode="&quot;$&quot;#,##0.000_);[Red]\(&quot;$&quot;#,##0.000\)"/>
    <numFmt numFmtId="184" formatCode="&quot;$&quot;#,##0.0000_);[Red]\(&quot;$&quot;#,##0.0000\)"/>
  </numFmts>
  <fonts count="6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sz val="8"/>
      <name val="Helv"/>
      <family val="0"/>
    </font>
    <font>
      <b/>
      <sz val="8"/>
      <name val="Helv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3" fillId="0" borderId="0" xfId="46" applyFont="1" applyAlignment="1">
      <alignment horizontal="center"/>
    </xf>
    <xf numFmtId="0" fontId="3" fillId="0" borderId="0" xfId="46" applyFont="1" applyAlignment="1">
      <alignment/>
    </xf>
    <xf numFmtId="0" fontId="3" fillId="0" borderId="0" xfId="46" applyFont="1" applyAlignment="1">
      <alignment horizontal="center" vertical="top" wrapText="1"/>
    </xf>
    <xf numFmtId="164" fontId="3" fillId="0" borderId="0" xfId="46" applyNumberFormat="1" applyFont="1" applyAlignment="1">
      <alignment/>
    </xf>
    <xf numFmtId="0" fontId="3" fillId="0" borderId="0" xfId="46" applyFont="1" applyAlignment="1">
      <alignment vertical="top" wrapText="1"/>
    </xf>
    <xf numFmtId="0" fontId="2" fillId="0" borderId="0" xfId="46" applyAlignment="1">
      <alignment horizontal="center"/>
    </xf>
    <xf numFmtId="0" fontId="2" fillId="0" borderId="0" xfId="46" applyAlignment="1">
      <alignment horizontal="centerContinuous"/>
    </xf>
    <xf numFmtId="0" fontId="3" fillId="0" borderId="0" xfId="46" applyFont="1" applyAlignment="1">
      <alignment horizontal="centerContinuous"/>
    </xf>
    <xf numFmtId="22" fontId="3" fillId="0" borderId="0" xfId="46" applyNumberFormat="1" applyFont="1" applyAlignment="1">
      <alignment/>
    </xf>
    <xf numFmtId="164" fontId="2" fillId="0" borderId="0" xfId="46" applyNumberFormat="1" applyAlignment="1">
      <alignment horizontal="centerContinuous"/>
    </xf>
    <xf numFmtId="22" fontId="3" fillId="0" borderId="0" xfId="46" applyNumberFormat="1" applyFont="1" applyAlignment="1">
      <alignment horizontal="center" vertical="top" wrapText="1"/>
    </xf>
    <xf numFmtId="15" fontId="3" fillId="0" borderId="0" xfId="46" applyNumberFormat="1" applyFont="1" applyAlignment="1">
      <alignment/>
    </xf>
    <xf numFmtId="0" fontId="2" fillId="0" borderId="1" xfId="46" applyFill="1" applyBorder="1" applyAlignment="1">
      <alignment horizontal="center" wrapText="1"/>
    </xf>
    <xf numFmtId="0" fontId="2" fillId="0" borderId="2" xfId="46" applyFill="1" applyBorder="1" applyAlignment="1">
      <alignment horizontal="center" wrapText="1"/>
    </xf>
    <xf numFmtId="0" fontId="2" fillId="0" borderId="1" xfId="46" applyFont="1" applyFill="1" applyBorder="1" applyAlignment="1">
      <alignment horizontal="center" wrapText="1"/>
    </xf>
    <xf numFmtId="0" fontId="2" fillId="0" borderId="2" xfId="46" applyFont="1" applyFill="1" applyBorder="1" applyAlignment="1">
      <alignment horizontal="center" wrapText="1"/>
    </xf>
    <xf numFmtId="0" fontId="3" fillId="0" borderId="0" xfId="46" applyFont="1" applyFill="1" applyAlignment="1">
      <alignment horizontal="center" wrapText="1"/>
    </xf>
    <xf numFmtId="164" fontId="3" fillId="0" borderId="0" xfId="46" applyNumberFormat="1" applyFont="1" applyFill="1" applyBorder="1" applyAlignment="1">
      <alignment horizontal="center" wrapText="1"/>
    </xf>
    <xf numFmtId="0" fontId="3" fillId="0" borderId="0" xfId="46" applyFont="1" applyFill="1" applyBorder="1" applyAlignment="1">
      <alignment horizontal="center" wrapText="1"/>
    </xf>
    <xf numFmtId="0" fontId="2" fillId="0" borderId="0" xfId="46" applyFill="1" applyBorder="1" applyAlignment="1">
      <alignment horizontal="center" wrapText="1"/>
    </xf>
    <xf numFmtId="0" fontId="2" fillId="0" borderId="3" xfId="46" applyFill="1" applyBorder="1" applyAlignment="1">
      <alignment horizontal="center" wrapText="1"/>
    </xf>
    <xf numFmtId="0" fontId="2" fillId="0" borderId="0" xfId="46" applyFont="1" applyFill="1" applyBorder="1" applyAlignment="1">
      <alignment horizontal="center" wrapText="1"/>
    </xf>
    <xf numFmtId="0" fontId="2" fillId="0" borderId="3" xfId="46" applyFont="1" applyFill="1" applyBorder="1" applyAlignment="1">
      <alignment horizontal="center" wrapText="1"/>
    </xf>
    <xf numFmtId="0" fontId="2" fillId="0" borderId="4" xfId="46" applyFill="1" applyBorder="1" applyAlignment="1">
      <alignment horizontal="center" wrapText="1"/>
    </xf>
    <xf numFmtId="0" fontId="2" fillId="0" borderId="5" xfId="46" applyFill="1" applyBorder="1" applyAlignment="1">
      <alignment horizontal="center" wrapText="1"/>
    </xf>
    <xf numFmtId="0" fontId="2" fillId="0" borderId="4" xfId="46" applyFont="1" applyFill="1" applyBorder="1" applyAlignment="1">
      <alignment horizontal="center" wrapText="1"/>
    </xf>
    <xf numFmtId="0" fontId="2" fillId="0" borderId="5" xfId="46" applyFont="1" applyFill="1" applyBorder="1" applyAlignment="1">
      <alignment horizontal="center" wrapText="1"/>
    </xf>
    <xf numFmtId="37" fontId="3" fillId="0" borderId="0" xfId="46" applyNumberFormat="1" applyFont="1" applyBorder="1" applyAlignment="1">
      <alignment vertical="top" wrapText="1"/>
    </xf>
    <xf numFmtId="3" fontId="3" fillId="0" borderId="0" xfId="46" applyNumberFormat="1" applyFont="1" applyBorder="1" applyAlignment="1">
      <alignment vertical="top" wrapText="1"/>
    </xf>
    <xf numFmtId="3" fontId="3" fillId="0" borderId="0" xfId="46" applyNumberFormat="1" applyFont="1" applyAlignment="1">
      <alignment vertical="top" wrapText="1"/>
    </xf>
    <xf numFmtId="3" fontId="3" fillId="0" borderId="0" xfId="46" applyNumberFormat="1" applyFont="1" applyAlignment="1">
      <alignment horizontal="center" vertical="top" wrapText="1"/>
    </xf>
    <xf numFmtId="0" fontId="3" fillId="0" borderId="0" xfId="46" applyFont="1" applyAlignment="1" quotePrefix="1">
      <alignment horizontal="left" vertical="top" wrapText="1"/>
    </xf>
    <xf numFmtId="0" fontId="3" fillId="0" borderId="0" xfId="46" applyFont="1" applyAlignment="1" quotePrefix="1">
      <alignment horizontal="center" vertical="top" wrapText="1"/>
    </xf>
    <xf numFmtId="10" fontId="3" fillId="0" borderId="0" xfId="46" applyNumberFormat="1" applyFont="1" applyBorder="1" applyAlignment="1">
      <alignment vertical="top" wrapText="1"/>
    </xf>
    <xf numFmtId="10" fontId="3" fillId="0" borderId="0" xfId="46" applyNumberFormat="1" applyFont="1" applyAlignment="1">
      <alignment vertical="top" wrapText="1"/>
    </xf>
    <xf numFmtId="3" fontId="3" fillId="0" borderId="0" xfId="46" applyNumberFormat="1" applyFont="1" applyAlignment="1">
      <alignment/>
    </xf>
    <xf numFmtId="0" fontId="2" fillId="0" borderId="0" xfId="46" applyAlignment="1">
      <alignment/>
    </xf>
    <xf numFmtId="0" fontId="3" fillId="2" borderId="6" xfId="46" applyFont="1" applyFill="1" applyBorder="1" applyAlignment="1">
      <alignment vertical="top" wrapText="1"/>
    </xf>
    <xf numFmtId="0" fontId="3" fillId="2" borderId="7" xfId="46" applyFont="1" applyFill="1" applyBorder="1" applyAlignment="1">
      <alignment horizontal="center" vertical="top" wrapText="1"/>
    </xf>
    <xf numFmtId="0" fontId="3" fillId="0" borderId="0" xfId="46" applyFont="1" applyBorder="1" applyAlignment="1">
      <alignment/>
    </xf>
    <xf numFmtId="0" fontId="3" fillId="2" borderId="8" xfId="46" applyFont="1" applyFill="1" applyBorder="1" applyAlignment="1">
      <alignment vertical="top" wrapText="1"/>
    </xf>
    <xf numFmtId="0" fontId="3" fillId="0" borderId="9" xfId="46" applyFont="1" applyBorder="1" applyAlignment="1">
      <alignment horizontal="center" vertical="top" wrapText="1"/>
    </xf>
    <xf numFmtId="0" fontId="2" fillId="0" borderId="0" xfId="47" applyFont="1" applyAlignment="1">
      <alignment/>
    </xf>
    <xf numFmtId="0" fontId="2" fillId="0" borderId="0" xfId="47" applyFont="1" applyAlignment="1">
      <alignment horizontal="center" vertical="top" wrapText="1"/>
    </xf>
    <xf numFmtId="164" fontId="2" fillId="0" borderId="0" xfId="47" applyNumberFormat="1" applyFont="1" applyAlignment="1">
      <alignment horizontal="center" vertical="top" wrapText="1"/>
    </xf>
    <xf numFmtId="0" fontId="2" fillId="0" borderId="0" xfId="47" applyFont="1" applyAlignment="1" quotePrefix="1">
      <alignment horizontal="center" vertical="top" wrapText="1"/>
    </xf>
    <xf numFmtId="0" fontId="2" fillId="0" borderId="0" xfId="47" applyAlignment="1">
      <alignment horizontal="centerContinuous"/>
    </xf>
    <xf numFmtId="0" fontId="2" fillId="0" borderId="0" xfId="47" applyFont="1" applyAlignment="1">
      <alignment horizontal="centerContinuous" wrapText="1"/>
    </xf>
    <xf numFmtId="164" fontId="2" fillId="0" borderId="0" xfId="47" applyNumberFormat="1" applyAlignment="1">
      <alignment/>
    </xf>
    <xf numFmtId="164" fontId="2" fillId="0" borderId="0" xfId="47" applyNumberFormat="1" applyFont="1" applyAlignment="1">
      <alignment/>
    </xf>
    <xf numFmtId="22" fontId="2" fillId="0" borderId="0" xfId="47" applyNumberFormat="1" applyFont="1" applyAlignment="1">
      <alignment horizontal="center" vertical="top" wrapText="1"/>
    </xf>
    <xf numFmtId="15" fontId="2" fillId="0" borderId="0" xfId="47" applyNumberFormat="1" applyFont="1" applyAlignment="1">
      <alignment/>
    </xf>
    <xf numFmtId="0" fontId="2" fillId="0" borderId="1" xfId="47" applyFont="1" applyFill="1" applyBorder="1" applyAlignment="1">
      <alignment horizontal="center" wrapText="1"/>
    </xf>
    <xf numFmtId="0" fontId="2" fillId="0" borderId="1" xfId="47" applyFill="1" applyBorder="1" applyAlignment="1">
      <alignment horizontal="center" wrapText="1"/>
    </xf>
    <xf numFmtId="0" fontId="2" fillId="0" borderId="2" xfId="47" applyFill="1" applyBorder="1" applyAlignment="1">
      <alignment horizontal="center" wrapText="1"/>
    </xf>
    <xf numFmtId="0" fontId="2" fillId="0" borderId="2" xfId="47" applyFont="1" applyFill="1" applyBorder="1" applyAlignment="1">
      <alignment horizontal="center" wrapText="1"/>
    </xf>
    <xf numFmtId="0" fontId="2" fillId="0" borderId="0" xfId="47" applyFont="1" applyFill="1" applyAlignment="1">
      <alignment horizontal="center" wrapText="1"/>
    </xf>
    <xf numFmtId="164" fontId="2" fillId="0" borderId="0" xfId="47" applyNumberFormat="1" applyFont="1" applyFill="1" applyBorder="1" applyAlignment="1">
      <alignment horizontal="center" wrapText="1"/>
    </xf>
    <xf numFmtId="0" fontId="2" fillId="0" borderId="0" xfId="47" applyFont="1" applyFill="1" applyBorder="1" applyAlignment="1">
      <alignment horizontal="center" wrapText="1"/>
    </xf>
    <xf numFmtId="0" fontId="2" fillId="0" borderId="0" xfId="47" applyFill="1" applyBorder="1" applyAlignment="1">
      <alignment horizontal="center" wrapText="1"/>
    </xf>
    <xf numFmtId="0" fontId="2" fillId="0" borderId="3" xfId="47" applyFill="1" applyBorder="1" applyAlignment="1">
      <alignment horizontal="center" wrapText="1"/>
    </xf>
    <xf numFmtId="0" fontId="2" fillId="0" borderId="3" xfId="47" applyFont="1" applyFill="1" applyBorder="1" applyAlignment="1">
      <alignment horizontal="center" wrapText="1"/>
    </xf>
    <xf numFmtId="0" fontId="2" fillId="0" borderId="4" xfId="47" applyFont="1" applyFill="1" applyBorder="1" applyAlignment="1">
      <alignment horizontal="center" wrapText="1"/>
    </xf>
    <xf numFmtId="0" fontId="2" fillId="0" borderId="4" xfId="47" applyFill="1" applyBorder="1" applyAlignment="1">
      <alignment horizontal="center" wrapText="1"/>
    </xf>
    <xf numFmtId="0" fontId="2" fillId="0" borderId="5" xfId="47" applyFill="1" applyBorder="1" applyAlignment="1">
      <alignment horizontal="center" wrapText="1"/>
    </xf>
    <xf numFmtId="0" fontId="2" fillId="0" borderId="5" xfId="47" applyFont="1" applyFill="1" applyBorder="1" applyAlignment="1">
      <alignment horizontal="center" wrapText="1"/>
    </xf>
    <xf numFmtId="0" fontId="2" fillId="0" borderId="0" xfId="47" applyFont="1" applyAlignment="1">
      <alignment vertical="top" wrapText="1"/>
    </xf>
    <xf numFmtId="3" fontId="2" fillId="0" borderId="0" xfId="47" applyNumberFormat="1" applyFont="1" applyBorder="1" applyAlignment="1">
      <alignment vertical="top" wrapText="1"/>
    </xf>
    <xf numFmtId="0" fontId="2" fillId="0" borderId="0" xfId="47" applyFont="1" applyBorder="1" applyAlignment="1">
      <alignment vertical="top" wrapText="1"/>
    </xf>
    <xf numFmtId="37" fontId="2" fillId="0" borderId="0" xfId="47" applyNumberFormat="1" applyFont="1" applyAlignment="1">
      <alignment horizontal="right" vertical="top" wrapText="1"/>
    </xf>
    <xf numFmtId="37" fontId="2" fillId="0" borderId="0" xfId="47" applyNumberFormat="1" applyFont="1" applyBorder="1" applyAlignment="1">
      <alignment vertical="top" wrapText="1"/>
    </xf>
    <xf numFmtId="37" fontId="2" fillId="0" borderId="0" xfId="47" applyNumberFormat="1" applyFont="1" applyAlignment="1">
      <alignment vertical="top" wrapText="1"/>
    </xf>
    <xf numFmtId="3" fontId="2" fillId="0" borderId="0" xfId="47" applyNumberFormat="1" applyFont="1" applyAlignment="1">
      <alignment vertical="top" wrapText="1"/>
    </xf>
    <xf numFmtId="3" fontId="2" fillId="0" borderId="0" xfId="47" applyNumberFormat="1" applyFont="1" applyAlignment="1">
      <alignment horizontal="center" vertical="top" wrapText="1"/>
    </xf>
    <xf numFmtId="0" fontId="2" fillId="0" borderId="0" xfId="47" applyFont="1" applyAlignment="1" quotePrefix="1">
      <alignment horizontal="left" vertical="top" wrapText="1"/>
    </xf>
    <xf numFmtId="0" fontId="2" fillId="0" borderId="0" xfId="47" applyFont="1" applyAlignment="1">
      <alignment horizontal="left" vertical="top" wrapText="1"/>
    </xf>
    <xf numFmtId="1" fontId="2" fillId="0" borderId="0" xfId="47" applyNumberFormat="1" applyFont="1" applyAlignment="1">
      <alignment horizontal="center" vertical="top" wrapText="1"/>
    </xf>
    <xf numFmtId="9" fontId="2" fillId="0" borderId="0" xfId="47" applyNumberFormat="1" applyFont="1" applyAlignment="1">
      <alignment vertical="top" wrapText="1"/>
    </xf>
    <xf numFmtId="9" fontId="2" fillId="0" borderId="0" xfId="47" applyNumberFormat="1" applyFont="1" applyAlignment="1" quotePrefix="1">
      <alignment horizontal="center" vertical="top" wrapText="1"/>
    </xf>
    <xf numFmtId="9" fontId="2" fillId="0" borderId="0" xfId="47" applyNumberFormat="1" applyFont="1" applyAlignment="1" quotePrefix="1">
      <alignment horizontal="right" vertical="top" wrapText="1"/>
    </xf>
    <xf numFmtId="9" fontId="2" fillId="0" borderId="0" xfId="47" applyNumberFormat="1" applyFont="1" applyBorder="1" applyAlignment="1">
      <alignment horizontal="right" vertical="top" wrapText="1"/>
    </xf>
    <xf numFmtId="9" fontId="2" fillId="0" borderId="0" xfId="47" applyNumberFormat="1" applyFont="1" applyBorder="1" applyAlignment="1">
      <alignment vertical="top" wrapText="1"/>
    </xf>
    <xf numFmtId="3" fontId="2" fillId="0" borderId="0" xfId="47" applyNumberFormat="1" applyFont="1" applyAlignment="1">
      <alignment/>
    </xf>
    <xf numFmtId="0" fontId="2" fillId="2" borderId="6" xfId="47" applyFont="1" applyFill="1" applyBorder="1" applyAlignment="1">
      <alignment vertical="top" wrapText="1"/>
    </xf>
    <xf numFmtId="0" fontId="2" fillId="2" borderId="7" xfId="47" applyFont="1" applyFill="1" applyBorder="1" applyAlignment="1">
      <alignment horizontal="center" vertical="top" wrapText="1"/>
    </xf>
    <xf numFmtId="0" fontId="2" fillId="2" borderId="0" xfId="47" applyFont="1" applyFill="1" applyBorder="1" applyAlignment="1">
      <alignment horizontal="center" vertical="top" wrapText="1"/>
    </xf>
    <xf numFmtId="0" fontId="2" fillId="2" borderId="8" xfId="47" applyFont="1" applyFill="1" applyBorder="1" applyAlignment="1">
      <alignment vertical="top" wrapText="1"/>
    </xf>
    <xf numFmtId="0" fontId="2" fillId="0" borderId="9" xfId="47" applyFont="1" applyBorder="1" applyAlignment="1">
      <alignment horizontal="center" vertical="top" wrapText="1"/>
    </xf>
    <xf numFmtId="0" fontId="2" fillId="0" borderId="0" xfId="47" applyFont="1" applyBorder="1" applyAlignment="1">
      <alignment horizontal="center" vertical="top" wrapText="1"/>
    </xf>
    <xf numFmtId="0" fontId="2" fillId="0" borderId="10" xfId="47" applyFont="1" applyFill="1" applyBorder="1" applyAlignment="1">
      <alignment horizontal="center" wrapText="1"/>
    </xf>
    <xf numFmtId="164" fontId="2" fillId="0" borderId="11" xfId="47" applyNumberFormat="1" applyFont="1" applyFill="1" applyBorder="1" applyAlignment="1">
      <alignment horizontal="center" wrapText="1"/>
    </xf>
    <xf numFmtId="0" fontId="2" fillId="0" borderId="11" xfId="47" applyFont="1" applyFill="1" applyBorder="1" applyAlignment="1">
      <alignment horizontal="center" wrapText="1"/>
    </xf>
    <xf numFmtId="0" fontId="2" fillId="0" borderId="11" xfId="47" applyFill="1" applyBorder="1" applyAlignment="1">
      <alignment horizontal="center" wrapText="1"/>
    </xf>
    <xf numFmtId="0" fontId="2" fillId="0" borderId="12" xfId="47" applyFill="1" applyBorder="1" applyAlignment="1">
      <alignment horizontal="center" wrapText="1"/>
    </xf>
    <xf numFmtId="14" fontId="2" fillId="0" borderId="13" xfId="47" applyNumberFormat="1" applyFont="1" applyFill="1" applyBorder="1" applyAlignment="1">
      <alignment horizontal="center" wrapText="1"/>
    </xf>
    <xf numFmtId="0" fontId="2" fillId="0" borderId="14" xfId="47" applyFill="1" applyBorder="1" applyAlignment="1">
      <alignment horizontal="center" wrapText="1"/>
    </xf>
    <xf numFmtId="0" fontId="2" fillId="0" borderId="15" xfId="47" applyFont="1" applyFill="1" applyBorder="1" applyAlignment="1">
      <alignment horizontal="center" wrapText="1"/>
    </xf>
    <xf numFmtId="0" fontId="2" fillId="0" borderId="16" xfId="47" applyFont="1" applyFill="1" applyBorder="1" applyAlignment="1">
      <alignment horizontal="center" wrapText="1"/>
    </xf>
    <xf numFmtId="0" fontId="2" fillId="0" borderId="16" xfId="47" applyFill="1" applyBorder="1" applyAlignment="1">
      <alignment horizontal="center" wrapText="1"/>
    </xf>
    <xf numFmtId="0" fontId="2" fillId="0" borderId="17" xfId="47" applyFill="1" applyBorder="1" applyAlignment="1">
      <alignment horizontal="center" wrapText="1"/>
    </xf>
    <xf numFmtId="0" fontId="3" fillId="0" borderId="10" xfId="46" applyFont="1" applyFill="1" applyBorder="1" applyAlignment="1" quotePrefix="1">
      <alignment horizontal="center" wrapText="1"/>
    </xf>
    <xf numFmtId="164" fontId="3" fillId="0" borderId="11" xfId="46" applyNumberFormat="1" applyFont="1" applyFill="1" applyBorder="1" applyAlignment="1">
      <alignment horizontal="center" wrapText="1"/>
    </xf>
    <xf numFmtId="0" fontId="3" fillId="0" borderId="11" xfId="46" applyFont="1" applyFill="1" applyBorder="1" applyAlignment="1">
      <alignment horizontal="center" wrapText="1"/>
    </xf>
    <xf numFmtId="0" fontId="2" fillId="0" borderId="11" xfId="46" applyFill="1" applyBorder="1" applyAlignment="1">
      <alignment horizontal="center" wrapText="1"/>
    </xf>
    <xf numFmtId="0" fontId="2" fillId="0" borderId="12" xfId="46" applyFill="1" applyBorder="1" applyAlignment="1">
      <alignment horizontal="center" wrapText="1"/>
    </xf>
    <xf numFmtId="14" fontId="3" fillId="0" borderId="13" xfId="46" applyNumberFormat="1" applyFont="1" applyFill="1" applyBorder="1" applyAlignment="1">
      <alignment horizontal="center" wrapText="1"/>
    </xf>
    <xf numFmtId="0" fontId="2" fillId="0" borderId="14" xfId="46" applyFill="1" applyBorder="1" applyAlignment="1">
      <alignment horizontal="center" wrapText="1"/>
    </xf>
    <xf numFmtId="0" fontId="3" fillId="0" borderId="15" xfId="46" applyFont="1" applyFill="1" applyBorder="1" applyAlignment="1">
      <alignment horizontal="center" wrapText="1"/>
    </xf>
    <xf numFmtId="0" fontId="3" fillId="0" borderId="16" xfId="46" applyFont="1" applyFill="1" applyBorder="1" applyAlignment="1">
      <alignment horizontal="center" wrapText="1"/>
    </xf>
    <xf numFmtId="0" fontId="3" fillId="0" borderId="16" xfId="46" applyFont="1" applyFill="1" applyBorder="1" applyAlignment="1" quotePrefix="1">
      <alignment horizontal="center" wrapText="1"/>
    </xf>
    <xf numFmtId="0" fontId="2" fillId="0" borderId="16" xfId="46" applyFill="1" applyBorder="1" applyAlignment="1">
      <alignment horizontal="center" wrapText="1"/>
    </xf>
    <xf numFmtId="0" fontId="2" fillId="0" borderId="17" xfId="46" applyFill="1" applyBorder="1" applyAlignment="1">
      <alignment horizontal="center" wrapText="1"/>
    </xf>
    <xf numFmtId="0" fontId="3" fillId="0" borderId="0" xfId="39" applyFont="1" applyFill="1" applyAlignment="1">
      <alignment/>
    </xf>
    <xf numFmtId="0" fontId="3" fillId="0" borderId="0" xfId="39" applyFont="1" applyFill="1" applyAlignment="1">
      <alignment horizontal="right"/>
    </xf>
    <xf numFmtId="0" fontId="3" fillId="0" borderId="0" xfId="39" applyFont="1" applyFill="1" applyAlignment="1">
      <alignment horizontal="center" wrapText="1"/>
    </xf>
    <xf numFmtId="0" fontId="3" fillId="0" borderId="0" xfId="39" applyFont="1" applyFill="1" applyAlignment="1">
      <alignment horizontal="center"/>
    </xf>
    <xf numFmtId="0" fontId="2" fillId="0" borderId="0" xfId="39" applyFill="1" applyAlignment="1">
      <alignment/>
    </xf>
    <xf numFmtId="164" fontId="3" fillId="0" borderId="0" xfId="39" applyNumberFormat="1" applyFont="1" applyFill="1" applyAlignment="1">
      <alignment horizontal="center" wrapText="1"/>
    </xf>
    <xf numFmtId="0" fontId="3" fillId="0" borderId="0" xfId="39" applyFont="1" applyFill="1" applyAlignment="1">
      <alignment wrapText="1"/>
    </xf>
    <xf numFmtId="0" fontId="3" fillId="0" borderId="0" xfId="39" applyFont="1" applyFill="1" applyAlignment="1">
      <alignment horizontal="centerContinuous" wrapText="1"/>
    </xf>
    <xf numFmtId="0" fontId="2" fillId="0" borderId="0" xfId="39" applyFill="1" applyAlignment="1">
      <alignment wrapText="1"/>
    </xf>
    <xf numFmtId="22" fontId="3" fillId="0" borderId="0" xfId="39" applyNumberFormat="1" applyFont="1" applyFill="1" applyAlignment="1">
      <alignment horizontal="center" wrapText="1"/>
    </xf>
    <xf numFmtId="0" fontId="2" fillId="0" borderId="1" xfId="39" applyFill="1" applyBorder="1" applyAlignment="1">
      <alignment horizontal="center" wrapText="1"/>
    </xf>
    <xf numFmtId="0" fontId="2" fillId="0" borderId="2" xfId="39" applyFill="1" applyBorder="1" applyAlignment="1">
      <alignment horizontal="center" wrapText="1"/>
    </xf>
    <xf numFmtId="0" fontId="2" fillId="0" borderId="18" xfId="39" applyFill="1" applyBorder="1" applyAlignment="1">
      <alignment horizontal="center" wrapText="1"/>
    </xf>
    <xf numFmtId="164" fontId="3" fillId="0" borderId="0" xfId="39" applyNumberFormat="1" applyFont="1" applyFill="1" applyBorder="1" applyAlignment="1">
      <alignment horizontal="center" wrapText="1"/>
    </xf>
    <xf numFmtId="0" fontId="3" fillId="0" borderId="0" xfId="39" applyFont="1" applyFill="1" applyBorder="1" applyAlignment="1">
      <alignment horizontal="center" wrapText="1"/>
    </xf>
    <xf numFmtId="0" fontId="2" fillId="0" borderId="0" xfId="39" applyFill="1" applyBorder="1" applyAlignment="1">
      <alignment horizontal="center" wrapText="1"/>
    </xf>
    <xf numFmtId="0" fontId="2" fillId="0" borderId="3" xfId="39" applyFill="1" applyBorder="1" applyAlignment="1">
      <alignment horizontal="center" wrapText="1"/>
    </xf>
    <xf numFmtId="0" fontId="2" fillId="0" borderId="4" xfId="39" applyFill="1" applyBorder="1" applyAlignment="1">
      <alignment horizontal="center" wrapText="1"/>
    </xf>
    <xf numFmtId="0" fontId="2" fillId="0" borderId="5" xfId="39" applyFill="1" applyBorder="1" applyAlignment="1">
      <alignment horizontal="center" wrapText="1"/>
    </xf>
    <xf numFmtId="0" fontId="2" fillId="0" borderId="19" xfId="39" applyFill="1" applyBorder="1" applyAlignment="1">
      <alignment horizontal="center" wrapText="1"/>
    </xf>
    <xf numFmtId="0" fontId="2" fillId="0" borderId="0" xfId="39" applyFill="1" applyBorder="1" applyAlignment="1">
      <alignment horizontal="center" vertical="top" wrapText="1"/>
    </xf>
    <xf numFmtId="0" fontId="2" fillId="0" borderId="0" xfId="39" applyFill="1" applyBorder="1" applyAlignment="1">
      <alignment vertical="top" wrapText="1"/>
    </xf>
    <xf numFmtId="3" fontId="2" fillId="0" borderId="0" xfId="39" applyNumberFormat="1" applyFill="1" applyBorder="1" applyAlignment="1">
      <alignment vertical="top" wrapText="1"/>
    </xf>
    <xf numFmtId="0" fontId="3" fillId="0" borderId="0" xfId="39" applyFont="1" applyFill="1" applyBorder="1" applyAlignment="1">
      <alignment vertical="top" wrapText="1"/>
    </xf>
    <xf numFmtId="0" fontId="2" fillId="0" borderId="0" xfId="39" applyFill="1" applyBorder="1" applyAlignment="1" quotePrefix="1">
      <alignment horizontal="left" vertical="top" wrapText="1"/>
    </xf>
    <xf numFmtId="5" fontId="2" fillId="0" borderId="0" xfId="39" applyNumberFormat="1" applyFill="1" applyBorder="1" applyAlignment="1">
      <alignment vertical="top" wrapText="1"/>
    </xf>
    <xf numFmtId="5" fontId="3" fillId="0" borderId="0" xfId="39" applyNumberFormat="1" applyFont="1" applyFill="1" applyBorder="1" applyAlignment="1">
      <alignment vertical="top" wrapText="1"/>
    </xf>
    <xf numFmtId="0" fontId="2" fillId="0" borderId="0" xfId="39" applyFill="1" applyBorder="1" applyAlignment="1" quotePrefix="1">
      <alignment horizontal="center" vertical="top" wrapText="1"/>
    </xf>
    <xf numFmtId="37" fontId="2" fillId="0" borderId="0" xfId="39" applyNumberFormat="1" applyFill="1" applyBorder="1" applyAlignment="1">
      <alignment vertical="top" wrapText="1"/>
    </xf>
    <xf numFmtId="37" fontId="3" fillId="0" borderId="0" xfId="39" applyNumberFormat="1" applyFont="1" applyFill="1" applyBorder="1" applyAlignment="1">
      <alignment vertical="top" wrapText="1"/>
    </xf>
    <xf numFmtId="170" fontId="2" fillId="0" borderId="0" xfId="39" applyNumberFormat="1" applyFill="1" applyBorder="1" applyAlignment="1">
      <alignment horizontal="right" vertical="top" wrapText="1"/>
    </xf>
    <xf numFmtId="170" fontId="2" fillId="0" borderId="0" xfId="39" applyNumberFormat="1" applyFill="1" applyBorder="1" applyAlignment="1">
      <alignment horizontal="center" vertical="top" wrapText="1"/>
    </xf>
    <xf numFmtId="170" fontId="2" fillId="0" borderId="0" xfId="39" applyNumberFormat="1" applyFill="1" applyBorder="1" applyAlignment="1">
      <alignment vertical="top" wrapText="1"/>
    </xf>
    <xf numFmtId="170" fontId="3" fillId="0" borderId="0" xfId="39" applyNumberFormat="1" applyFont="1" applyFill="1" applyBorder="1" applyAlignment="1">
      <alignment vertical="top" wrapText="1"/>
    </xf>
    <xf numFmtId="169" fontId="2" fillId="0" borderId="0" xfId="39" applyNumberFormat="1" applyFill="1" applyBorder="1" applyAlignment="1">
      <alignment horizontal="right" vertical="top" wrapText="1"/>
    </xf>
    <xf numFmtId="169" fontId="2" fillId="0" borderId="0" xfId="39" applyNumberFormat="1" applyFill="1" applyBorder="1" applyAlignment="1">
      <alignment vertical="top" wrapText="1"/>
    </xf>
    <xf numFmtId="169" fontId="3" fillId="0" borderId="0" xfId="39" applyNumberFormat="1" applyFont="1" applyFill="1" applyBorder="1" applyAlignment="1">
      <alignment vertical="top" wrapText="1"/>
    </xf>
    <xf numFmtId="2" fontId="2" fillId="0" borderId="0" xfId="39" applyNumberFormat="1" applyFill="1" applyBorder="1" applyAlignment="1">
      <alignment horizontal="right" vertical="top" wrapText="1"/>
    </xf>
    <xf numFmtId="2" fontId="2" fillId="0" borderId="0" xfId="39" applyNumberFormat="1" applyFill="1" applyBorder="1" applyAlignment="1">
      <alignment horizontal="center" vertical="top" wrapText="1"/>
    </xf>
    <xf numFmtId="2" fontId="2" fillId="0" borderId="0" xfId="39" applyNumberFormat="1" applyFill="1" applyBorder="1" applyAlignment="1">
      <alignment vertical="top" wrapText="1"/>
    </xf>
    <xf numFmtId="2" fontId="3" fillId="0" borderId="0" xfId="39" applyNumberFormat="1" applyFont="1" applyFill="1" applyBorder="1" applyAlignment="1">
      <alignment vertical="top" wrapText="1"/>
    </xf>
    <xf numFmtId="7" fontId="2" fillId="0" borderId="0" xfId="39" applyNumberFormat="1" applyFill="1" applyBorder="1" applyAlignment="1">
      <alignment horizontal="right" vertical="top" wrapText="1"/>
    </xf>
    <xf numFmtId="0" fontId="2" fillId="0" borderId="0" xfId="39" applyFill="1" applyBorder="1" applyAlignment="1">
      <alignment horizontal="center"/>
    </xf>
    <xf numFmtId="0" fontId="2" fillId="0" borderId="0" xfId="39" applyFill="1" applyBorder="1" applyAlignment="1">
      <alignment wrapText="1"/>
    </xf>
    <xf numFmtId="2" fontId="2" fillId="0" borderId="0" xfId="39" applyNumberFormat="1" applyFill="1" applyBorder="1" applyAlignment="1">
      <alignment horizontal="center"/>
    </xf>
    <xf numFmtId="7" fontId="2" fillId="0" borderId="0" xfId="39" applyNumberFormat="1" applyFill="1" applyBorder="1" applyAlignment="1">
      <alignment horizontal="right"/>
    </xf>
    <xf numFmtId="7" fontId="3" fillId="0" borderId="0" xfId="39" applyNumberFormat="1" applyFont="1" applyFill="1" applyBorder="1" applyAlignment="1">
      <alignment/>
    </xf>
    <xf numFmtId="7" fontId="2" fillId="0" borderId="0" xfId="39" applyNumberFormat="1" applyFill="1" applyBorder="1" applyAlignment="1">
      <alignment/>
    </xf>
    <xf numFmtId="0" fontId="2" fillId="0" borderId="0" xfId="39" applyFill="1" applyBorder="1" applyAlignment="1">
      <alignment/>
    </xf>
    <xf numFmtId="7" fontId="3" fillId="0" borderId="0" xfId="39" applyNumberFormat="1" applyFont="1" applyFill="1" applyBorder="1" applyAlignment="1">
      <alignment vertical="top" wrapText="1"/>
    </xf>
    <xf numFmtId="7" fontId="2" fillId="0" borderId="0" xfId="39" applyNumberFormat="1" applyFill="1" applyBorder="1" applyAlignment="1">
      <alignment vertical="top" wrapText="1"/>
    </xf>
    <xf numFmtId="0" fontId="2" fillId="0" borderId="0" xfId="39" applyFill="1" applyAlignment="1">
      <alignment horizontal="center"/>
    </xf>
    <xf numFmtId="170" fontId="2" fillId="0" borderId="0" xfId="39" applyNumberFormat="1" applyFill="1" applyAlignment="1">
      <alignment horizontal="center" wrapText="1"/>
    </xf>
    <xf numFmtId="170" fontId="2" fillId="0" borderId="0" xfId="39" applyNumberFormat="1" applyFill="1" applyAlignment="1">
      <alignment horizontal="center"/>
    </xf>
    <xf numFmtId="0" fontId="2" fillId="0" borderId="0" xfId="39" applyFill="1" applyAlignment="1">
      <alignment horizontal="center" wrapText="1"/>
    </xf>
    <xf numFmtId="0" fontId="3" fillId="0" borderId="10" xfId="39" applyFont="1" applyFill="1" applyBorder="1" applyAlignment="1">
      <alignment horizontal="center" wrapText="1"/>
    </xf>
    <xf numFmtId="4" fontId="3" fillId="0" borderId="11" xfId="17" applyFont="1" applyFill="1" applyBorder="1" applyAlignment="1">
      <alignment horizontal="center" wrapText="1"/>
    </xf>
    <xf numFmtId="0" fontId="3" fillId="0" borderId="11" xfId="39" applyFont="1" applyFill="1" applyBorder="1" applyAlignment="1">
      <alignment horizontal="center" wrapText="1"/>
    </xf>
    <xf numFmtId="0" fontId="2" fillId="0" borderId="11" xfId="39" applyFill="1" applyBorder="1" applyAlignment="1">
      <alignment horizontal="center" wrapText="1"/>
    </xf>
    <xf numFmtId="0" fontId="2" fillId="0" borderId="12" xfId="39" applyFill="1" applyBorder="1" applyAlignment="1">
      <alignment horizontal="center" wrapText="1"/>
    </xf>
    <xf numFmtId="14" fontId="3" fillId="0" borderId="13" xfId="39" applyNumberFormat="1" applyFont="1" applyFill="1" applyBorder="1" applyAlignment="1">
      <alignment horizontal="center" wrapText="1"/>
    </xf>
    <xf numFmtId="0" fontId="2" fillId="0" borderId="14" xfId="39" applyFill="1" applyBorder="1" applyAlignment="1">
      <alignment horizontal="center" wrapText="1"/>
    </xf>
    <xf numFmtId="0" fontId="3" fillId="0" borderId="15" xfId="39" applyFont="1" applyFill="1" applyBorder="1" applyAlignment="1">
      <alignment horizontal="center" wrapText="1"/>
    </xf>
    <xf numFmtId="0" fontId="3" fillId="0" borderId="16" xfId="39" applyFont="1" applyFill="1" applyBorder="1" applyAlignment="1">
      <alignment horizontal="center" wrapText="1"/>
    </xf>
    <xf numFmtId="0" fontId="2" fillId="0" borderId="16" xfId="39" applyFill="1" applyBorder="1" applyAlignment="1">
      <alignment horizontal="center" wrapText="1"/>
    </xf>
    <xf numFmtId="0" fontId="2" fillId="0" borderId="17" xfId="39" applyFill="1" applyBorder="1" applyAlignment="1">
      <alignment horizontal="center" wrapText="1"/>
    </xf>
    <xf numFmtId="0" fontId="2" fillId="0" borderId="0" xfId="39" applyAlignment="1">
      <alignment horizontal="center"/>
    </xf>
    <xf numFmtId="164" fontId="2" fillId="0" borderId="0" xfId="39" applyNumberFormat="1" applyAlignment="1">
      <alignment horizontal="center"/>
    </xf>
    <xf numFmtId="169" fontId="2" fillId="0" borderId="0" xfId="39" applyNumberFormat="1" applyFill="1" applyBorder="1" applyAlignment="1">
      <alignment horizontal="center" vertical="top" wrapText="1"/>
    </xf>
    <xf numFmtId="0" fontId="3" fillId="0" borderId="0" xfId="45" applyFont="1" applyAlignment="1">
      <alignment horizontal="center"/>
    </xf>
    <xf numFmtId="0" fontId="3" fillId="0" borderId="0" xfId="45" applyFont="1" applyAlignment="1">
      <alignment horizontal="center" vertical="top" wrapText="1"/>
    </xf>
    <xf numFmtId="6" fontId="3" fillId="0" borderId="0" xfId="35" applyNumberFormat="1" applyFont="1" applyAlignment="1">
      <alignment horizontal="center"/>
    </xf>
    <xf numFmtId="0" fontId="3" fillId="0" borderId="0" xfId="45" applyFont="1" applyAlignment="1">
      <alignment/>
    </xf>
    <xf numFmtId="0" fontId="2" fillId="0" borderId="0" xfId="45" applyAlignment="1">
      <alignment/>
    </xf>
    <xf numFmtId="164" fontId="3" fillId="0" borderId="0" xfId="45" applyNumberFormat="1" applyFont="1" applyAlignment="1">
      <alignment horizontal="center" vertical="top" wrapText="1"/>
    </xf>
    <xf numFmtId="0" fontId="3" fillId="0" borderId="0" xfId="45" applyFont="1" applyAlignment="1">
      <alignment vertical="top" wrapText="1"/>
    </xf>
    <xf numFmtId="0" fontId="2" fillId="0" borderId="0" xfId="45" applyAlignment="1">
      <alignment horizontal="center" vertical="top" wrapText="1"/>
    </xf>
    <xf numFmtId="0" fontId="3" fillId="0" borderId="0" xfId="45" applyFont="1" applyAlignment="1" quotePrefix="1">
      <alignment horizontal="left" vertical="top" wrapText="1"/>
    </xf>
    <xf numFmtId="0" fontId="2" fillId="0" borderId="0" xfId="45" applyAlignment="1">
      <alignment horizontal="centerContinuous"/>
    </xf>
    <xf numFmtId="0" fontId="3" fillId="0" borderId="0" xfId="45" applyFont="1" applyAlignment="1">
      <alignment horizontal="centerContinuous" vertical="top" wrapText="1"/>
    </xf>
    <xf numFmtId="6" fontId="3" fillId="0" borderId="0" xfId="35" applyNumberFormat="1" applyFont="1" applyAlignment="1">
      <alignment horizontal="center" vertical="top" wrapText="1"/>
    </xf>
    <xf numFmtId="18" fontId="3" fillId="0" borderId="0" xfId="45" applyNumberFormat="1" applyFont="1" applyAlignment="1">
      <alignment vertical="top" wrapText="1"/>
    </xf>
    <xf numFmtId="15" fontId="3" fillId="0" borderId="0" xfId="45" applyNumberFormat="1" applyFont="1" applyAlignment="1">
      <alignment vertical="top" wrapText="1"/>
    </xf>
    <xf numFmtId="0" fontId="2" fillId="0" borderId="0" xfId="45" applyAlignment="1">
      <alignment vertical="top" wrapText="1"/>
    </xf>
    <xf numFmtId="164" fontId="2" fillId="0" borderId="0" xfId="45" applyNumberFormat="1" applyAlignment="1">
      <alignment horizontal="centerContinuous"/>
    </xf>
    <xf numFmtId="164" fontId="3" fillId="0" borderId="0" xfId="45" applyNumberFormat="1" applyFont="1" applyAlignment="1">
      <alignment horizontal="centerContinuous" vertical="top" wrapText="1"/>
    </xf>
    <xf numFmtId="22" fontId="3" fillId="0" borderId="0" xfId="45" applyNumberFormat="1" applyFont="1" applyAlignment="1">
      <alignment vertical="top" wrapText="1"/>
    </xf>
    <xf numFmtId="0" fontId="2" fillId="0" borderId="1" xfId="45" applyFill="1" applyBorder="1" applyAlignment="1">
      <alignment horizontal="center" wrapText="1"/>
    </xf>
    <xf numFmtId="0" fontId="2" fillId="0" borderId="2" xfId="45" applyFill="1" applyBorder="1" applyAlignment="1">
      <alignment horizontal="center" wrapText="1"/>
    </xf>
    <xf numFmtId="0" fontId="2" fillId="0" borderId="1" xfId="45" applyFont="1" applyFill="1" applyBorder="1" applyAlignment="1">
      <alignment horizontal="center" wrapText="1"/>
    </xf>
    <xf numFmtId="0" fontId="2" fillId="0" borderId="2" xfId="45" applyFont="1" applyFill="1" applyBorder="1" applyAlignment="1">
      <alignment horizontal="center" wrapText="1"/>
    </xf>
    <xf numFmtId="0" fontId="2" fillId="0" borderId="0" xfId="45" applyFont="1" applyFill="1" applyAlignment="1">
      <alignment horizontal="center" wrapText="1"/>
    </xf>
    <xf numFmtId="164" fontId="3" fillId="0" borderId="0" xfId="45" applyNumberFormat="1" applyFont="1" applyFill="1" applyBorder="1" applyAlignment="1">
      <alignment horizontal="center" wrapText="1"/>
    </xf>
    <xf numFmtId="0" fontId="3" fillId="0" borderId="0" xfId="45" applyFont="1" applyFill="1" applyBorder="1" applyAlignment="1">
      <alignment horizontal="center" wrapText="1"/>
    </xf>
    <xf numFmtId="0" fontId="2" fillId="0" borderId="0" xfId="45" applyFill="1" applyBorder="1" applyAlignment="1">
      <alignment horizontal="center" wrapText="1"/>
    </xf>
    <xf numFmtId="0" fontId="2" fillId="0" borderId="3" xfId="45" applyFill="1" applyBorder="1" applyAlignment="1">
      <alignment horizontal="center" wrapText="1"/>
    </xf>
    <xf numFmtId="0" fontId="2" fillId="0" borderId="0" xfId="45" applyFont="1" applyFill="1" applyBorder="1" applyAlignment="1">
      <alignment horizontal="center" wrapText="1"/>
    </xf>
    <xf numFmtId="0" fontId="2" fillId="0" borderId="3" xfId="45" applyFont="1" applyFill="1" applyBorder="1" applyAlignment="1">
      <alignment horizontal="center" wrapText="1"/>
    </xf>
    <xf numFmtId="0" fontId="2" fillId="0" borderId="4" xfId="45" applyFill="1" applyBorder="1" applyAlignment="1">
      <alignment horizontal="center" wrapText="1"/>
    </xf>
    <xf numFmtId="0" fontId="2" fillId="0" borderId="5" xfId="45" applyFill="1" applyBorder="1" applyAlignment="1">
      <alignment horizontal="center" wrapText="1"/>
    </xf>
    <xf numFmtId="0" fontId="2" fillId="0" borderId="4" xfId="45" applyFont="1" applyFill="1" applyBorder="1" applyAlignment="1">
      <alignment horizontal="center" wrapText="1"/>
    </xf>
    <xf numFmtId="0" fontId="2" fillId="0" borderId="5" xfId="45" applyFont="1" applyFill="1" applyBorder="1" applyAlignment="1">
      <alignment horizontal="center" wrapText="1"/>
    </xf>
    <xf numFmtId="0" fontId="3" fillId="0" borderId="0" xfId="45" applyFont="1" applyBorder="1" applyAlignment="1">
      <alignment horizontal="center" vertical="top" wrapText="1"/>
    </xf>
    <xf numFmtId="0" fontId="3" fillId="0" borderId="0" xfId="45" applyFont="1" applyBorder="1" applyAlignment="1">
      <alignment vertical="top" wrapText="1"/>
    </xf>
    <xf numFmtId="6" fontId="3" fillId="0" borderId="0" xfId="35" applyNumberFormat="1" applyFont="1" applyBorder="1" applyAlignment="1">
      <alignment horizontal="center" vertical="top" wrapText="1"/>
    </xf>
    <xf numFmtId="3" fontId="3" fillId="0" borderId="0" xfId="45" applyNumberFormat="1" applyFont="1" applyBorder="1" applyAlignment="1">
      <alignment vertical="top" wrapText="1"/>
    </xf>
    <xf numFmtId="3" fontId="3" fillId="0" borderId="0" xfId="45" applyNumberFormat="1" applyFont="1" applyAlignment="1">
      <alignment vertical="top" wrapText="1"/>
    </xf>
    <xf numFmtId="0" fontId="3" fillId="0" borderId="0" xfId="45" applyFont="1" applyFill="1" applyAlignment="1" quotePrefix="1">
      <alignment horizontal="left" vertical="top" wrapText="1"/>
    </xf>
    <xf numFmtId="0" fontId="3" fillId="0" borderId="0" xfId="45" applyFont="1" applyFill="1" applyBorder="1" applyAlignment="1" applyProtection="1" quotePrefix="1">
      <alignment horizontal="center" vertical="top" wrapText="1"/>
      <protection locked="0"/>
    </xf>
    <xf numFmtId="0" fontId="3" fillId="0" borderId="0" xfId="45" applyFont="1" applyFill="1" applyAlignment="1" applyProtection="1">
      <alignment horizontal="center" vertical="top"/>
      <protection locked="0"/>
    </xf>
    <xf numFmtId="37" fontId="3" fillId="0" borderId="0" xfId="23" applyNumberFormat="1" applyFont="1" applyFill="1" applyAlignment="1" applyProtection="1">
      <alignment horizontal="right" vertical="top"/>
      <protection locked="0"/>
    </xf>
    <xf numFmtId="37" fontId="3" fillId="0" borderId="0" xfId="45" applyNumberFormat="1" applyFont="1" applyFill="1" applyAlignment="1" applyProtection="1">
      <alignment horizontal="right" vertical="top"/>
      <protection locked="0"/>
    </xf>
    <xf numFmtId="37" fontId="3" fillId="0" borderId="0" xfId="45" applyNumberFormat="1" applyFont="1" applyBorder="1" applyAlignment="1">
      <alignment horizontal="right" vertical="top" wrapText="1"/>
    </xf>
    <xf numFmtId="3" fontId="3" fillId="0" borderId="0" xfId="45" applyNumberFormat="1" applyFont="1" applyBorder="1" applyAlignment="1">
      <alignment horizontal="right" vertical="top" wrapText="1"/>
    </xf>
    <xf numFmtId="0" fontId="3" fillId="0" borderId="0" xfId="45" applyFont="1" applyAlignment="1" quotePrefix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3" fillId="0" borderId="0" xfId="45" applyFont="1" applyFill="1" applyAlignment="1" applyProtection="1" quotePrefix="1">
      <alignment horizontal="center" vertical="top"/>
      <protection locked="0"/>
    </xf>
    <xf numFmtId="0" fontId="3" fillId="0" borderId="0" xfId="45" applyFont="1" applyFill="1" applyAlignment="1" quotePrefix="1">
      <alignment horizontal="center" vertical="top" wrapText="1"/>
    </xf>
    <xf numFmtId="0" fontId="3" fillId="0" borderId="0" xfId="45" applyFont="1" applyFill="1" applyAlignment="1">
      <alignment horizontal="center" vertical="top" wrapText="1"/>
    </xf>
    <xf numFmtId="0" fontId="3" fillId="0" borderId="0" xfId="45" applyFont="1" applyFill="1" applyBorder="1" applyAlignment="1" applyProtection="1">
      <alignment horizontal="center" vertical="top" wrapText="1"/>
      <protection locked="0"/>
    </xf>
    <xf numFmtId="37" fontId="3" fillId="0" borderId="0" xfId="23" applyNumberFormat="1" applyFont="1" applyFill="1" applyAlignment="1">
      <alignment horizontal="right" vertical="top" wrapText="1"/>
    </xf>
    <xf numFmtId="37" fontId="3" fillId="0" borderId="0" xfId="45" applyNumberFormat="1" applyFont="1" applyFill="1" applyAlignment="1">
      <alignment horizontal="right" vertical="top" wrapText="1"/>
    </xf>
    <xf numFmtId="0" fontId="3" fillId="0" borderId="0" xfId="45" applyFont="1" applyBorder="1" applyAlignment="1" applyProtection="1">
      <alignment vertical="top" wrapText="1"/>
      <protection locked="0"/>
    </xf>
    <xf numFmtId="0" fontId="3" fillId="0" borderId="0" xfId="45" applyFont="1" applyBorder="1" applyAlignment="1" applyProtection="1" quotePrefix="1">
      <alignment horizontal="center" vertical="top" wrapText="1"/>
      <protection locked="0"/>
    </xf>
    <xf numFmtId="0" fontId="3" fillId="0" borderId="0" xfId="45" applyFont="1" applyFill="1" applyBorder="1" applyAlignment="1" applyProtection="1">
      <alignment vertical="top" wrapText="1"/>
      <protection locked="0"/>
    </xf>
    <xf numFmtId="0" fontId="3" fillId="0" borderId="0" xfId="45" applyFont="1" applyBorder="1" applyAlignment="1" applyProtection="1">
      <alignment horizontal="center" vertical="top" wrapText="1"/>
      <protection locked="0"/>
    </xf>
    <xf numFmtId="0" fontId="3" fillId="0" borderId="0" xfId="45" applyFont="1" applyFill="1" applyBorder="1" applyAlignment="1" applyProtection="1" quotePrefix="1">
      <alignment horizontal="left" vertical="top" wrapText="1"/>
      <protection locked="0"/>
    </xf>
    <xf numFmtId="0" fontId="3" fillId="0" borderId="0" xfId="45" applyFont="1" applyBorder="1" applyAlignment="1" applyProtection="1" quotePrefix="1">
      <alignment horizontal="left" vertical="top" wrapText="1"/>
      <protection locked="0"/>
    </xf>
    <xf numFmtId="37" fontId="3" fillId="0" borderId="0" xfId="23" applyNumberFormat="1" applyFont="1" applyFill="1" applyBorder="1" applyAlignment="1" applyProtection="1">
      <alignment horizontal="right" vertical="top" wrapText="1"/>
      <protection locked="0"/>
    </xf>
    <xf numFmtId="37" fontId="3" fillId="0" borderId="0" xfId="45" applyNumberFormat="1" applyFont="1" applyFill="1" applyBorder="1" applyAlignment="1" applyProtection="1">
      <alignment horizontal="right" vertical="top" wrapText="1"/>
      <protection locked="0"/>
    </xf>
    <xf numFmtId="0" fontId="3" fillId="0" borderId="0" xfId="45" applyFont="1" applyFill="1" applyAlignment="1" applyProtection="1">
      <alignment vertical="top"/>
      <protection locked="0"/>
    </xf>
    <xf numFmtId="0" fontId="3" fillId="0" borderId="0" xfId="45" applyFont="1" applyFill="1" applyAlignment="1" applyProtection="1">
      <alignment horizontal="left" vertical="top"/>
      <protection locked="0"/>
    </xf>
    <xf numFmtId="0" fontId="3" fillId="0" borderId="0" xfId="45" applyFont="1" applyFill="1" applyAlignment="1" applyProtection="1" quotePrefix="1">
      <alignment horizontal="left" vertical="top"/>
      <protection locked="0"/>
    </xf>
    <xf numFmtId="0" fontId="3" fillId="0" borderId="0" xfId="45" applyFont="1" applyBorder="1" applyAlignment="1" applyProtection="1" quotePrefix="1">
      <alignment horizontal="left" vertical="top"/>
      <protection locked="0"/>
    </xf>
    <xf numFmtId="0" fontId="3" fillId="0" borderId="0" xfId="45" applyFont="1" applyBorder="1" applyAlignment="1" applyProtection="1" quotePrefix="1">
      <alignment horizontal="center" vertical="top"/>
      <protection locked="0"/>
    </xf>
    <xf numFmtId="0" fontId="3" fillId="0" borderId="0" xfId="45" applyFont="1" applyAlignment="1" applyProtection="1">
      <alignment horizontal="center" vertical="top"/>
      <protection locked="0"/>
    </xf>
    <xf numFmtId="0" fontId="3" fillId="0" borderId="0" xfId="45" applyFont="1" applyFill="1" applyBorder="1" applyAlignment="1" applyProtection="1" quotePrefix="1">
      <alignment horizontal="left" vertical="top"/>
      <protection locked="0"/>
    </xf>
    <xf numFmtId="0" fontId="3" fillId="0" borderId="0" xfId="45" applyFont="1" applyFill="1" applyBorder="1" applyAlignment="1" applyProtection="1">
      <alignment horizontal="left" vertical="top"/>
      <protection locked="0"/>
    </xf>
    <xf numFmtId="3" fontId="3" fillId="0" borderId="0" xfId="45" applyNumberFormat="1" applyFont="1" applyAlignment="1" applyProtection="1" quotePrefix="1">
      <alignment horizontal="left" vertical="top"/>
      <protection locked="0"/>
    </xf>
    <xf numFmtId="0" fontId="3" fillId="0" borderId="0" xfId="45" applyFont="1" applyAlignment="1" applyProtection="1" quotePrefix="1">
      <alignment horizontal="center" vertical="top"/>
      <protection locked="0"/>
    </xf>
    <xf numFmtId="0" fontId="3" fillId="0" borderId="0" xfId="45" applyFont="1" applyAlignment="1">
      <alignment horizontal="center" vertical="top"/>
    </xf>
    <xf numFmtId="37" fontId="3" fillId="0" borderId="0" xfId="23" applyNumberFormat="1" applyFont="1" applyAlignment="1">
      <alignment horizontal="right" vertical="top" wrapText="1"/>
    </xf>
    <xf numFmtId="37" fontId="3" fillId="0" borderId="0" xfId="45" applyNumberFormat="1" applyFont="1" applyAlignment="1">
      <alignment horizontal="right" vertical="top" wrapText="1"/>
    </xf>
    <xf numFmtId="3" fontId="3" fillId="0" borderId="0" xfId="45" applyNumberFormat="1" applyFont="1" applyFill="1" applyAlignment="1">
      <alignment vertical="top" wrapText="1"/>
    </xf>
    <xf numFmtId="0" fontId="2" fillId="0" borderId="0" xfId="45" applyAlignment="1">
      <alignment horizontal="center"/>
    </xf>
    <xf numFmtId="3" fontId="3" fillId="0" borderId="0" xfId="23" applyNumberFormat="1" applyFont="1" applyFill="1" applyAlignment="1" applyProtection="1">
      <alignment horizontal="right"/>
      <protection locked="0"/>
    </xf>
    <xf numFmtId="3" fontId="2" fillId="0" borderId="0" xfId="23" applyNumberFormat="1" applyAlignment="1">
      <alignment horizontal="right"/>
    </xf>
    <xf numFmtId="0" fontId="2" fillId="0" borderId="0" xfId="45" applyAlignment="1">
      <alignment horizontal="right"/>
    </xf>
    <xf numFmtId="3" fontId="2" fillId="0" borderId="0" xfId="23" applyNumberFormat="1" applyAlignment="1">
      <alignment horizontal="center"/>
    </xf>
    <xf numFmtId="6" fontId="2" fillId="0" borderId="0" xfId="35" applyNumberFormat="1" applyAlignment="1">
      <alignment horizontal="center"/>
    </xf>
    <xf numFmtId="0" fontId="3" fillId="0" borderId="10" xfId="45" applyFont="1" applyFill="1" applyBorder="1" applyAlignment="1">
      <alignment horizontal="center" wrapText="1"/>
    </xf>
    <xf numFmtId="164" fontId="3" fillId="0" borderId="11" xfId="45" applyNumberFormat="1" applyFont="1" applyFill="1" applyBorder="1" applyAlignment="1">
      <alignment horizontal="center" wrapText="1"/>
    </xf>
    <xf numFmtId="0" fontId="3" fillId="0" borderId="11" xfId="45" applyFont="1" applyFill="1" applyBorder="1" applyAlignment="1">
      <alignment horizontal="center" wrapText="1"/>
    </xf>
    <xf numFmtId="0" fontId="2" fillId="0" borderId="11" xfId="45" applyFill="1" applyBorder="1" applyAlignment="1">
      <alignment horizontal="center" wrapText="1"/>
    </xf>
    <xf numFmtId="0" fontId="2" fillId="0" borderId="12" xfId="45" applyFill="1" applyBorder="1" applyAlignment="1">
      <alignment horizontal="center" wrapText="1"/>
    </xf>
    <xf numFmtId="14" fontId="3" fillId="0" borderId="13" xfId="45" applyNumberFormat="1" applyFont="1" applyFill="1" applyBorder="1" applyAlignment="1">
      <alignment horizontal="center" wrapText="1"/>
    </xf>
    <xf numFmtId="0" fontId="2" fillId="0" borderId="14" xfId="45" applyFill="1" applyBorder="1" applyAlignment="1">
      <alignment horizontal="center" wrapText="1"/>
    </xf>
    <xf numFmtId="0" fontId="3" fillId="0" borderId="15" xfId="45" applyFont="1" applyFill="1" applyBorder="1" applyAlignment="1">
      <alignment horizontal="center" wrapText="1"/>
    </xf>
    <xf numFmtId="0" fontId="3" fillId="0" borderId="16" xfId="45" applyFont="1" applyFill="1" applyBorder="1" applyAlignment="1">
      <alignment horizontal="center" wrapText="1"/>
    </xf>
    <xf numFmtId="0" fontId="2" fillId="0" borderId="16" xfId="45" applyFill="1" applyBorder="1" applyAlignment="1">
      <alignment horizontal="center" wrapText="1"/>
    </xf>
    <xf numFmtId="0" fontId="2" fillId="0" borderId="17" xfId="45" applyFill="1" applyBorder="1" applyAlignment="1">
      <alignment horizontal="center" wrapText="1"/>
    </xf>
    <xf numFmtId="0" fontId="2" fillId="0" borderId="0" xfId="44" applyAlignment="1">
      <alignment horizontal="center" vertical="top"/>
    </xf>
    <xf numFmtId="0" fontId="2" fillId="0" borderId="0" xfId="44" applyAlignment="1">
      <alignment horizontal="center" vertical="top" wrapText="1"/>
    </xf>
    <xf numFmtId="0" fontId="2" fillId="0" borderId="0" xfId="44" applyAlignment="1">
      <alignment horizontal="right" vertical="top" wrapText="1"/>
    </xf>
    <xf numFmtId="0" fontId="2" fillId="0" borderId="0" xfId="44" applyAlignment="1">
      <alignment vertical="top"/>
    </xf>
    <xf numFmtId="164" fontId="2" fillId="0" borderId="0" xfId="44" applyNumberFormat="1" applyAlignment="1">
      <alignment horizontal="center" vertical="top" wrapText="1"/>
    </xf>
    <xf numFmtId="0" fontId="2" fillId="0" borderId="0" xfId="44" applyAlignment="1">
      <alignment horizontal="centerContinuous"/>
    </xf>
    <xf numFmtId="0" fontId="2" fillId="0" borderId="0" xfId="44" applyAlignment="1">
      <alignment horizontal="centerContinuous" vertical="top" wrapText="1"/>
    </xf>
    <xf numFmtId="0" fontId="2" fillId="0" borderId="0" xfId="44" applyAlignment="1">
      <alignment vertical="top" wrapText="1"/>
    </xf>
    <xf numFmtId="22" fontId="2" fillId="0" borderId="0" xfId="44" applyNumberFormat="1" applyAlignment="1">
      <alignment vertical="top" wrapText="1"/>
    </xf>
    <xf numFmtId="164" fontId="2" fillId="0" borderId="0" xfId="44" applyNumberFormat="1" applyAlignment="1">
      <alignment horizontal="centerContinuous"/>
    </xf>
    <xf numFmtId="164" fontId="2" fillId="0" borderId="0" xfId="44" applyNumberFormat="1" applyAlignment="1">
      <alignment horizontal="centerContinuous" vertical="top" wrapText="1"/>
    </xf>
    <xf numFmtId="164" fontId="2" fillId="0" borderId="0" xfId="44" applyNumberFormat="1" applyAlignment="1">
      <alignment horizontal="right" vertical="top" wrapText="1"/>
    </xf>
    <xf numFmtId="22" fontId="2" fillId="0" borderId="0" xfId="44" applyNumberFormat="1" applyAlignment="1">
      <alignment horizontal="center" vertical="top" wrapText="1"/>
    </xf>
    <xf numFmtId="18" fontId="2" fillId="0" borderId="0" xfId="44" applyNumberFormat="1" applyAlignment="1">
      <alignment vertical="top" wrapText="1"/>
    </xf>
    <xf numFmtId="15" fontId="2" fillId="0" borderId="0" xfId="44" applyNumberFormat="1" applyAlignment="1">
      <alignment vertical="top" wrapText="1"/>
    </xf>
    <xf numFmtId="0" fontId="2" fillId="0" borderId="1" xfId="44" applyFill="1" applyBorder="1" applyAlignment="1">
      <alignment horizontal="center" wrapText="1"/>
    </xf>
    <xf numFmtId="0" fontId="2" fillId="0" borderId="2" xfId="44" applyFill="1" applyBorder="1" applyAlignment="1">
      <alignment horizontal="center" wrapText="1"/>
    </xf>
    <xf numFmtId="0" fontId="2" fillId="0" borderId="0" xfId="44" applyFill="1" applyAlignment="1">
      <alignment horizontal="center" wrapText="1"/>
    </xf>
    <xf numFmtId="164" fontId="2" fillId="0" borderId="0" xfId="44" applyNumberFormat="1" applyFill="1" applyBorder="1" applyAlignment="1">
      <alignment horizontal="centerContinuous" wrapText="1"/>
    </xf>
    <xf numFmtId="0" fontId="2" fillId="0" borderId="0" xfId="44" applyFill="1" applyBorder="1" applyAlignment="1">
      <alignment horizontal="center" wrapText="1"/>
    </xf>
    <xf numFmtId="0" fontId="2" fillId="0" borderId="3" xfId="44" applyFill="1" applyBorder="1" applyAlignment="1">
      <alignment horizontal="center" wrapText="1"/>
    </xf>
    <xf numFmtId="0" fontId="2" fillId="0" borderId="4" xfId="44" applyFill="1" applyBorder="1" applyAlignment="1">
      <alignment horizontal="center" wrapText="1"/>
    </xf>
    <xf numFmtId="0" fontId="2" fillId="0" borderId="5" xfId="44" applyFill="1" applyBorder="1" applyAlignment="1">
      <alignment horizontal="center" wrapText="1"/>
    </xf>
    <xf numFmtId="0" fontId="2" fillId="0" borderId="0" xfId="44" applyBorder="1" applyAlignment="1">
      <alignment horizontal="center" vertical="top" wrapText="1"/>
    </xf>
    <xf numFmtId="0" fontId="2" fillId="0" borderId="0" xfId="44" applyBorder="1" applyAlignment="1">
      <alignment vertical="top" wrapText="1"/>
    </xf>
    <xf numFmtId="37" fontId="2" fillId="0" borderId="0" xfId="44" applyNumberFormat="1" applyBorder="1" applyAlignment="1">
      <alignment horizontal="center" vertical="top" wrapText="1"/>
    </xf>
    <xf numFmtId="37" fontId="2" fillId="0" borderId="0" xfId="44" applyNumberFormat="1" applyBorder="1" applyAlignment="1">
      <alignment horizontal="right" vertical="top" wrapText="1"/>
    </xf>
    <xf numFmtId="37" fontId="2" fillId="0" borderId="0" xfId="44" applyNumberFormat="1" applyBorder="1" applyAlignment="1">
      <alignment vertical="top" wrapText="1"/>
    </xf>
    <xf numFmtId="3" fontId="2" fillId="0" borderId="0" xfId="44" applyNumberFormat="1" applyBorder="1" applyAlignment="1">
      <alignment vertical="top" wrapText="1"/>
    </xf>
    <xf numFmtId="3" fontId="2" fillId="0" borderId="0" xfId="44" applyNumberFormat="1" applyAlignment="1">
      <alignment vertical="top" wrapText="1"/>
    </xf>
    <xf numFmtId="3" fontId="2" fillId="0" borderId="0" xfId="44" applyNumberFormat="1" applyBorder="1" applyAlignment="1" quotePrefix="1">
      <alignment horizontal="left" vertical="top" wrapText="1"/>
    </xf>
    <xf numFmtId="0" fontId="2" fillId="0" borderId="0" xfId="44" applyBorder="1" applyAlignment="1" quotePrefix="1">
      <alignment horizontal="center" vertical="top" wrapText="1"/>
    </xf>
    <xf numFmtId="0" fontId="3" fillId="0" borderId="0" xfId="44" applyFont="1" applyFill="1" applyBorder="1" applyAlignment="1" applyProtection="1" quotePrefix="1">
      <alignment horizontal="left" vertical="top"/>
      <protection locked="0"/>
    </xf>
    <xf numFmtId="0" fontId="3" fillId="0" borderId="0" xfId="44" applyFont="1" applyFill="1" applyBorder="1" applyAlignment="1" applyProtection="1">
      <alignment horizontal="left" vertical="top"/>
      <protection locked="0"/>
    </xf>
    <xf numFmtId="0" fontId="2" fillId="0" borderId="0" xfId="44" applyBorder="1" applyAlignment="1" quotePrefix="1">
      <alignment horizontal="left" vertical="top" wrapText="1"/>
    </xf>
    <xf numFmtId="0" fontId="2" fillId="0" borderId="0" xfId="44" applyFill="1" applyBorder="1" applyAlignment="1">
      <alignment vertical="top" wrapText="1"/>
    </xf>
    <xf numFmtId="0" fontId="2" fillId="0" borderId="0" xfId="44" applyFill="1" applyBorder="1" applyAlignment="1" quotePrefix="1">
      <alignment horizontal="center" vertical="top" wrapText="1"/>
    </xf>
    <xf numFmtId="0" fontId="2" fillId="0" borderId="0" xfId="44" applyFill="1" applyBorder="1" applyAlignment="1">
      <alignment horizontal="center" vertical="top" wrapText="1"/>
    </xf>
    <xf numFmtId="37" fontId="2" fillId="0" borderId="0" xfId="44" applyNumberFormat="1" applyFill="1" applyBorder="1" applyAlignment="1">
      <alignment vertical="top" wrapText="1"/>
    </xf>
    <xf numFmtId="3" fontId="2" fillId="0" borderId="0" xfId="44" applyNumberFormat="1" applyFill="1" applyBorder="1" applyAlignment="1">
      <alignment vertical="top" wrapText="1"/>
    </xf>
    <xf numFmtId="3" fontId="2" fillId="0" borderId="0" xfId="44" applyNumberFormat="1" applyFill="1" applyAlignment="1">
      <alignment vertical="top" wrapText="1"/>
    </xf>
    <xf numFmtId="0" fontId="2" fillId="0" borderId="0" xfId="44" applyFill="1" applyAlignment="1">
      <alignment vertical="top" wrapText="1"/>
    </xf>
    <xf numFmtId="0" fontId="2" fillId="0" borderId="0" xfId="44" applyFill="1" applyBorder="1" applyAlignment="1" applyProtection="1">
      <alignment vertical="top" wrapText="1"/>
      <protection locked="0"/>
    </xf>
    <xf numFmtId="0" fontId="3" fillId="0" borderId="0" xfId="44" applyFont="1" applyFill="1" applyBorder="1" applyAlignment="1" applyProtection="1" quotePrefix="1">
      <alignment horizontal="center" vertical="top"/>
      <protection locked="0"/>
    </xf>
    <xf numFmtId="0" fontId="3" fillId="0" borderId="0" xfId="44" applyFont="1" applyFill="1" applyAlignment="1">
      <alignment horizontal="center" vertical="top"/>
    </xf>
    <xf numFmtId="37" fontId="3" fillId="0" borderId="0" xfId="44" applyNumberFormat="1" applyFont="1" applyFill="1" applyAlignment="1">
      <alignment horizontal="right" vertical="top"/>
    </xf>
    <xf numFmtId="0" fontId="2" fillId="0" borderId="0" xfId="44" applyFill="1" applyBorder="1" applyAlignment="1" applyProtection="1" quotePrefix="1">
      <alignment horizontal="center" vertical="top" wrapText="1"/>
      <protection locked="0"/>
    </xf>
    <xf numFmtId="37" fontId="2" fillId="0" borderId="0" xfId="44" applyNumberFormat="1" applyFill="1" applyBorder="1" applyAlignment="1">
      <alignment horizontal="right" vertical="top" wrapText="1"/>
    </xf>
    <xf numFmtId="0" fontId="2" fillId="0" borderId="0" xfId="44" applyBorder="1" applyAlignment="1" applyProtection="1">
      <alignment vertical="top" wrapText="1"/>
      <protection locked="0"/>
    </xf>
    <xf numFmtId="0" fontId="2" fillId="0" borderId="0" xfId="44" applyBorder="1" applyAlignment="1" applyProtection="1">
      <alignment horizontal="center" vertical="top" wrapText="1"/>
      <protection locked="0"/>
    </xf>
    <xf numFmtId="0" fontId="2" fillId="0" borderId="0" xfId="44" applyBorder="1" applyAlignment="1" applyProtection="1" quotePrefix="1">
      <alignment horizontal="left" vertical="top" wrapText="1"/>
      <protection locked="0"/>
    </xf>
    <xf numFmtId="0" fontId="2" fillId="0" borderId="0" xfId="44" applyBorder="1" applyAlignment="1" applyProtection="1" quotePrefix="1">
      <alignment horizontal="center" vertical="top" wrapText="1"/>
      <protection locked="0"/>
    </xf>
    <xf numFmtId="0" fontId="2" fillId="0" borderId="0" xfId="44" applyFill="1" applyBorder="1" applyAlignment="1" applyProtection="1">
      <alignment horizontal="center" vertical="top" wrapText="1"/>
      <protection locked="0"/>
    </xf>
    <xf numFmtId="0" fontId="3" fillId="0" borderId="0" xfId="44" applyFont="1" applyBorder="1" applyAlignment="1" applyProtection="1">
      <alignment vertical="top"/>
      <protection locked="0"/>
    </xf>
    <xf numFmtId="0" fontId="3" fillId="0" borderId="0" xfId="44" applyFont="1" applyBorder="1" applyAlignment="1" applyProtection="1" quotePrefix="1">
      <alignment horizontal="center" vertical="top"/>
      <protection locked="0"/>
    </xf>
    <xf numFmtId="0" fontId="3" fillId="0" borderId="0" xfId="44" applyFont="1" applyBorder="1" applyAlignment="1">
      <alignment horizontal="center" vertical="top"/>
    </xf>
    <xf numFmtId="37" fontId="3" fillId="0" borderId="0" xfId="44" applyNumberFormat="1" applyFont="1" applyBorder="1" applyAlignment="1">
      <alignment horizontal="right" vertical="top"/>
    </xf>
    <xf numFmtId="0" fontId="3" fillId="0" borderId="0" xfId="44" applyFont="1" applyBorder="1" applyAlignment="1" quotePrefix="1">
      <alignment horizontal="center" vertical="top"/>
    </xf>
    <xf numFmtId="0" fontId="3" fillId="0" borderId="0" xfId="44" applyFont="1" applyFill="1" applyBorder="1" applyAlignment="1" applyProtection="1">
      <alignment vertical="top"/>
      <protection locked="0"/>
    </xf>
    <xf numFmtId="0" fontId="3" fillId="0" borderId="0" xfId="44" applyFont="1" applyFill="1" applyBorder="1" applyAlignment="1">
      <alignment horizontal="center" vertical="top"/>
    </xf>
    <xf numFmtId="37" fontId="3" fillId="0" borderId="0" xfId="44" applyNumberFormat="1" applyFont="1" applyFill="1" applyBorder="1" applyAlignment="1">
      <alignment horizontal="right" vertical="top"/>
    </xf>
    <xf numFmtId="37" fontId="2" fillId="0" borderId="0" xfId="44" applyNumberFormat="1" applyFill="1" applyBorder="1" applyAlignment="1" applyProtection="1">
      <alignment horizontal="right" vertical="top" wrapText="1"/>
      <protection locked="0"/>
    </xf>
    <xf numFmtId="0" fontId="2" fillId="0" borderId="0" xfId="44" applyFill="1" applyBorder="1" applyAlignment="1" applyProtection="1" quotePrefix="1">
      <alignment horizontal="left" vertical="top" wrapText="1"/>
      <protection locked="0"/>
    </xf>
    <xf numFmtId="37" fontId="2" fillId="0" borderId="0" xfId="44" applyNumberFormat="1" applyFill="1" applyBorder="1" applyAlignment="1" quotePrefix="1">
      <alignment horizontal="right" vertical="top" wrapText="1"/>
    </xf>
    <xf numFmtId="37" fontId="2" fillId="0" borderId="0" xfId="44" applyNumberFormat="1" applyBorder="1" applyAlignment="1" applyProtection="1">
      <alignment horizontal="right" vertical="top" wrapText="1"/>
      <protection locked="0"/>
    </xf>
    <xf numFmtId="0" fontId="2" fillId="0" borderId="10" xfId="44" applyFill="1" applyBorder="1" applyAlignment="1">
      <alignment horizontal="left" wrapText="1"/>
    </xf>
    <xf numFmtId="164" fontId="2" fillId="0" borderId="11" xfId="44" applyNumberFormat="1" applyFill="1" applyBorder="1" applyAlignment="1">
      <alignment horizontal="center" wrapText="1"/>
    </xf>
    <xf numFmtId="0" fontId="2" fillId="0" borderId="11" xfId="44" applyFill="1" applyBorder="1" applyAlignment="1">
      <alignment horizontal="center" wrapText="1"/>
    </xf>
    <xf numFmtId="0" fontId="2" fillId="0" borderId="12" xfId="44" applyFill="1" applyBorder="1" applyAlignment="1">
      <alignment horizontal="center" wrapText="1"/>
    </xf>
    <xf numFmtId="14" fontId="2" fillId="0" borderId="13" xfId="44" applyNumberFormat="1" applyFill="1" applyBorder="1" applyAlignment="1">
      <alignment horizontal="left" wrapText="1"/>
    </xf>
    <xf numFmtId="0" fontId="2" fillId="0" borderId="14" xfId="44" applyFill="1" applyBorder="1" applyAlignment="1">
      <alignment horizontal="center" wrapText="1"/>
    </xf>
    <xf numFmtId="0" fontId="2" fillId="0" borderId="15" xfId="44" applyFill="1" applyBorder="1" applyAlignment="1">
      <alignment horizontal="center" wrapText="1"/>
    </xf>
    <xf numFmtId="0" fontId="2" fillId="0" borderId="16" xfId="44" applyFill="1" applyBorder="1" applyAlignment="1">
      <alignment horizontal="center" wrapText="1"/>
    </xf>
    <xf numFmtId="0" fontId="2" fillId="0" borderId="17" xfId="44" applyFill="1" applyBorder="1" applyAlignment="1">
      <alignment horizontal="center" wrapText="1"/>
    </xf>
    <xf numFmtId="0" fontId="3" fillId="0" borderId="0" xfId="43" applyFont="1" applyAlignment="1">
      <alignment horizontal="center" vertical="top"/>
    </xf>
    <xf numFmtId="0" fontId="3" fillId="0" borderId="0" xfId="43" applyFont="1" applyAlignment="1">
      <alignment horizontal="center" vertical="top" wrapText="1"/>
    </xf>
    <xf numFmtId="0" fontId="3" fillId="0" borderId="0" xfId="43" applyFont="1" applyAlignment="1">
      <alignment vertical="top"/>
    </xf>
    <xf numFmtId="0" fontId="2" fillId="0" borderId="0" xfId="43" applyAlignment="1">
      <alignment vertical="top"/>
    </xf>
    <xf numFmtId="164" fontId="3" fillId="0" borderId="0" xfId="43" applyNumberFormat="1" applyFont="1" applyAlignment="1">
      <alignment horizontal="center" vertical="top" wrapText="1"/>
    </xf>
    <xf numFmtId="0" fontId="3" fillId="0" borderId="0" xfId="43" applyFont="1" applyAlignment="1">
      <alignment vertical="top" wrapText="1"/>
    </xf>
    <xf numFmtId="0" fontId="2" fillId="0" borderId="0" xfId="43" applyAlignment="1">
      <alignment horizontal="center" vertical="top" wrapText="1"/>
    </xf>
    <xf numFmtId="0" fontId="2" fillId="0" borderId="0" xfId="43" applyAlignment="1">
      <alignment horizontal="centerContinuous"/>
    </xf>
    <xf numFmtId="0" fontId="3" fillId="0" borderId="0" xfId="43" applyFont="1" applyAlignment="1">
      <alignment horizontal="centerContinuous" vertical="top" wrapText="1"/>
    </xf>
    <xf numFmtId="18" fontId="3" fillId="0" borderId="0" xfId="43" applyNumberFormat="1" applyFont="1" applyAlignment="1">
      <alignment horizontal="center" vertical="top" wrapText="1"/>
    </xf>
    <xf numFmtId="22" fontId="3" fillId="0" borderId="0" xfId="43" applyNumberFormat="1" applyFont="1" applyAlignment="1">
      <alignment horizontal="center" vertical="top" wrapText="1"/>
    </xf>
    <xf numFmtId="164" fontId="2" fillId="0" borderId="0" xfId="43" applyNumberFormat="1" applyAlignment="1">
      <alignment horizontal="centerContinuous"/>
    </xf>
    <xf numFmtId="164" fontId="3" fillId="0" borderId="0" xfId="43" applyNumberFormat="1" applyFont="1" applyAlignment="1">
      <alignment horizontal="centerContinuous" vertical="top" wrapText="1"/>
    </xf>
    <xf numFmtId="0" fontId="2" fillId="0" borderId="1" xfId="43" applyFill="1" applyBorder="1" applyAlignment="1">
      <alignment horizontal="center" wrapText="1"/>
    </xf>
    <xf numFmtId="0" fontId="2" fillId="0" borderId="2" xfId="43" applyFill="1" applyBorder="1" applyAlignment="1">
      <alignment horizontal="center" wrapText="1"/>
    </xf>
    <xf numFmtId="0" fontId="2" fillId="0" borderId="0" xfId="43" applyFont="1" applyFill="1" applyAlignment="1">
      <alignment horizontal="center" wrapText="1"/>
    </xf>
    <xf numFmtId="164" fontId="3" fillId="0" borderId="0" xfId="43" applyNumberFormat="1" applyFont="1" applyFill="1" applyBorder="1" applyAlignment="1">
      <alignment horizontal="center" wrapText="1"/>
    </xf>
    <xf numFmtId="0" fontId="3" fillId="0" borderId="0" xfId="43" applyFont="1" applyFill="1" applyBorder="1" applyAlignment="1">
      <alignment horizontal="center" wrapText="1"/>
    </xf>
    <xf numFmtId="0" fontId="2" fillId="0" borderId="0" xfId="43" applyFill="1" applyBorder="1" applyAlignment="1">
      <alignment horizontal="center" wrapText="1"/>
    </xf>
    <xf numFmtId="0" fontId="2" fillId="0" borderId="3" xfId="43" applyFill="1" applyBorder="1" applyAlignment="1">
      <alignment horizontal="center" wrapText="1"/>
    </xf>
    <xf numFmtId="0" fontId="2" fillId="0" borderId="4" xfId="43" applyFill="1" applyBorder="1" applyAlignment="1">
      <alignment horizontal="center" wrapText="1"/>
    </xf>
    <xf numFmtId="0" fontId="2" fillId="0" borderId="5" xfId="43" applyFill="1" applyBorder="1" applyAlignment="1">
      <alignment horizontal="center" wrapText="1"/>
    </xf>
    <xf numFmtId="3" fontId="3" fillId="0" borderId="0" xfId="43" applyNumberFormat="1" applyFont="1" applyBorder="1" applyAlignment="1">
      <alignment horizontal="center" vertical="top" wrapText="1"/>
    </xf>
    <xf numFmtId="3" fontId="3" fillId="0" borderId="0" xfId="43" applyNumberFormat="1" applyFont="1" applyBorder="1" applyAlignment="1">
      <alignment horizontal="right" vertical="top" wrapText="1"/>
    </xf>
    <xf numFmtId="3" fontId="3" fillId="0" borderId="0" xfId="43" applyNumberFormat="1" applyFont="1" applyBorder="1" applyAlignment="1">
      <alignment vertical="top" wrapText="1"/>
    </xf>
    <xf numFmtId="3" fontId="2" fillId="0" borderId="0" xfId="43" applyNumberFormat="1" applyAlignment="1">
      <alignment vertical="top" wrapText="1"/>
    </xf>
    <xf numFmtId="0" fontId="2" fillId="0" borderId="0" xfId="43" applyAlignment="1">
      <alignment vertical="top" wrapText="1"/>
    </xf>
    <xf numFmtId="37" fontId="3" fillId="0" borderId="0" xfId="21" applyNumberFormat="1" applyFont="1" applyBorder="1" applyAlignment="1">
      <alignment horizontal="right" vertical="top" wrapText="1"/>
    </xf>
    <xf numFmtId="37" fontId="2" fillId="0" borderId="0" xfId="21" applyNumberFormat="1" applyAlignment="1">
      <alignment horizontal="right" vertical="top" wrapText="1"/>
    </xf>
    <xf numFmtId="37" fontId="2" fillId="0" borderId="0" xfId="43" applyNumberFormat="1" applyAlignment="1">
      <alignment horizontal="right" vertical="top" wrapText="1"/>
    </xf>
    <xf numFmtId="3" fontId="3" fillId="0" borderId="0" xfId="43" applyNumberFormat="1" applyFont="1" applyBorder="1" applyAlignment="1" quotePrefix="1">
      <alignment horizontal="left" vertical="top" wrapText="1"/>
    </xf>
    <xf numFmtId="3" fontId="3" fillId="0" borderId="0" xfId="43" applyNumberFormat="1" applyFont="1" applyBorder="1" applyAlignment="1" quotePrefix="1">
      <alignment horizontal="center" vertical="top" wrapText="1"/>
    </xf>
    <xf numFmtId="0" fontId="3" fillId="0" borderId="0" xfId="43" applyFont="1" applyAlignment="1" applyProtection="1">
      <alignment horizontal="left" vertical="top"/>
      <protection locked="0"/>
    </xf>
    <xf numFmtId="3" fontId="3" fillId="0" borderId="0" xfId="43" applyNumberFormat="1" applyFont="1" applyBorder="1" applyAlignment="1">
      <alignment horizontal="left" vertical="top" wrapText="1"/>
    </xf>
    <xf numFmtId="0" fontId="3" fillId="0" borderId="0" xfId="43" applyFont="1" applyFill="1" applyBorder="1" applyAlignment="1" applyProtection="1" quotePrefix="1">
      <alignment horizontal="center" vertical="top"/>
      <protection locked="0"/>
    </xf>
    <xf numFmtId="0" fontId="3" fillId="0" borderId="0" xfId="43" applyFont="1" applyFill="1" applyAlignment="1" quotePrefix="1">
      <alignment horizontal="center"/>
    </xf>
    <xf numFmtId="0" fontId="3" fillId="0" borderId="0" xfId="43" applyFont="1" applyFill="1" applyAlignment="1" applyProtection="1" quotePrefix="1">
      <alignment horizontal="center"/>
      <protection locked="0"/>
    </xf>
    <xf numFmtId="3" fontId="3" fillId="0" borderId="0" xfId="43" applyNumberFormat="1" applyFont="1" applyFill="1" applyBorder="1" applyAlignment="1" applyProtection="1">
      <alignment vertical="top" wrapText="1"/>
      <protection locked="0"/>
    </xf>
    <xf numFmtId="3" fontId="3" fillId="0" borderId="0" xfId="43" applyNumberFormat="1" applyFont="1" applyFill="1" applyBorder="1" applyAlignment="1" applyProtection="1">
      <alignment horizontal="center" vertical="top" wrapText="1"/>
      <protection locked="0"/>
    </xf>
    <xf numFmtId="3" fontId="3" fillId="0" borderId="0" xfId="43" applyNumberFormat="1" applyFont="1" applyFill="1" applyBorder="1" applyAlignment="1">
      <alignment horizontal="center" vertical="top" wrapText="1"/>
    </xf>
    <xf numFmtId="3" fontId="3" fillId="0" borderId="0" xfId="43" applyNumberFormat="1" applyFont="1" applyFill="1" applyBorder="1" applyAlignment="1" applyProtection="1" quotePrefix="1">
      <alignment horizontal="left" vertical="top" wrapText="1"/>
      <protection locked="0"/>
    </xf>
    <xf numFmtId="3" fontId="3" fillId="0" borderId="0" xfId="43" applyNumberFormat="1" applyFont="1" applyFill="1" applyBorder="1" applyAlignment="1" quotePrefix="1">
      <alignment horizontal="center" vertical="top" wrapText="1"/>
    </xf>
    <xf numFmtId="37" fontId="2" fillId="0" borderId="0" xfId="43" applyNumberFormat="1" applyAlignment="1">
      <alignment vertical="top" wrapText="1"/>
    </xf>
    <xf numFmtId="3" fontId="3" fillId="0" borderId="0" xfId="43" applyNumberFormat="1" applyFont="1" applyFill="1" applyBorder="1" applyAlignment="1" applyProtection="1" quotePrefix="1">
      <alignment horizontal="center" vertical="top" wrapText="1"/>
      <protection locked="0"/>
    </xf>
    <xf numFmtId="3" fontId="3" fillId="0" borderId="0" xfId="43" applyNumberFormat="1" applyFont="1" applyFill="1" applyBorder="1" applyAlignment="1" applyProtection="1">
      <alignment horizontal="left" vertical="top" wrapText="1"/>
      <protection locked="0"/>
    </xf>
    <xf numFmtId="3" fontId="3" fillId="0" borderId="0" xfId="43" applyNumberFormat="1" applyFont="1" applyBorder="1" applyAlignment="1" applyProtection="1">
      <alignment vertical="top" wrapText="1"/>
      <protection locked="0"/>
    </xf>
    <xf numFmtId="0" fontId="3" fillId="0" borderId="0" xfId="43" applyFont="1" applyFill="1" applyAlignment="1" applyProtection="1">
      <alignment horizontal="left" vertical="top"/>
      <protection locked="0"/>
    </xf>
    <xf numFmtId="0" fontId="3" fillId="0" borderId="0" xfId="43" applyFont="1" applyFill="1" applyAlignment="1" applyProtection="1" quotePrefix="1">
      <alignment horizontal="center" vertical="top"/>
      <protection locked="0"/>
    </xf>
    <xf numFmtId="0" fontId="3" fillId="0" borderId="0" xfId="43" applyFont="1" applyFill="1" applyAlignment="1" applyProtection="1">
      <alignment horizontal="center" vertical="top"/>
      <protection locked="0"/>
    </xf>
    <xf numFmtId="0" fontId="3" fillId="0" borderId="0" xfId="43" applyFont="1" applyFill="1" applyAlignment="1" applyProtection="1" quotePrefix="1">
      <alignment horizontal="left" vertical="top"/>
      <protection locked="0"/>
    </xf>
    <xf numFmtId="0" fontId="3" fillId="0" borderId="0" xfId="43" applyFont="1" applyFill="1" applyAlignment="1" applyProtection="1">
      <alignment vertical="top"/>
      <protection locked="0"/>
    </xf>
    <xf numFmtId="3" fontId="3" fillId="0" borderId="0" xfId="43" applyNumberFormat="1" applyFont="1" applyFill="1" applyBorder="1" applyAlignment="1">
      <alignment vertical="top" wrapText="1"/>
    </xf>
    <xf numFmtId="0" fontId="2" fillId="0" borderId="0" xfId="43" applyAlignment="1">
      <alignment horizontal="center" vertical="top"/>
    </xf>
    <xf numFmtId="0" fontId="2" fillId="0" borderId="0" xfId="43" applyAlignment="1">
      <alignment horizontal="right" vertical="top" wrapText="1"/>
    </xf>
    <xf numFmtId="3" fontId="2" fillId="0" borderId="0" xfId="43" applyNumberFormat="1" applyAlignment="1">
      <alignment vertical="top"/>
    </xf>
    <xf numFmtId="3" fontId="2" fillId="0" borderId="0" xfId="43" applyNumberFormat="1" applyAlignment="1">
      <alignment horizontal="center" vertical="top" wrapText="1"/>
    </xf>
    <xf numFmtId="3" fontId="2" fillId="0" borderId="0" xfId="43" applyNumberFormat="1" applyAlignment="1">
      <alignment horizontal="center" vertical="top"/>
    </xf>
    <xf numFmtId="3" fontId="2" fillId="0" borderId="0" xfId="43" applyNumberFormat="1" applyAlignment="1">
      <alignment horizontal="right" vertical="top" wrapText="1"/>
    </xf>
    <xf numFmtId="0" fontId="3" fillId="0" borderId="10" xfId="43" applyFont="1" applyFill="1" applyBorder="1" applyAlignment="1">
      <alignment horizontal="center" wrapText="1"/>
    </xf>
    <xf numFmtId="164" fontId="3" fillId="0" borderId="11" xfId="43" applyNumberFormat="1" applyFont="1" applyFill="1" applyBorder="1" applyAlignment="1">
      <alignment horizontal="center" wrapText="1"/>
    </xf>
    <xf numFmtId="0" fontId="3" fillId="0" borderId="11" xfId="43" applyFont="1" applyFill="1" applyBorder="1" applyAlignment="1">
      <alignment horizontal="center" wrapText="1"/>
    </xf>
    <xf numFmtId="0" fontId="2" fillId="0" borderId="11" xfId="43" applyFill="1" applyBorder="1" applyAlignment="1">
      <alignment horizontal="center" wrapText="1"/>
    </xf>
    <xf numFmtId="0" fontId="2" fillId="0" borderId="12" xfId="43" applyFill="1" applyBorder="1" applyAlignment="1">
      <alignment horizontal="center" wrapText="1"/>
    </xf>
    <xf numFmtId="14" fontId="3" fillId="0" borderId="13" xfId="43" applyNumberFormat="1" applyFont="1" applyFill="1" applyBorder="1" applyAlignment="1">
      <alignment horizontal="center" wrapText="1"/>
    </xf>
    <xf numFmtId="0" fontId="2" fillId="0" borderId="14" xfId="43" applyFill="1" applyBorder="1" applyAlignment="1">
      <alignment horizontal="center" wrapText="1"/>
    </xf>
    <xf numFmtId="0" fontId="3" fillId="0" borderId="15" xfId="43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 wrapText="1"/>
    </xf>
    <xf numFmtId="0" fontId="2" fillId="0" borderId="16" xfId="43" applyFill="1" applyBorder="1" applyAlignment="1">
      <alignment horizontal="center" wrapText="1"/>
    </xf>
    <xf numFmtId="0" fontId="2" fillId="0" borderId="17" xfId="43" applyFill="1" applyBorder="1" applyAlignment="1">
      <alignment horizontal="center" wrapText="1"/>
    </xf>
    <xf numFmtId="0" fontId="3" fillId="0" borderId="0" xfId="41" applyFont="1" applyAlignment="1">
      <alignment/>
    </xf>
    <xf numFmtId="0" fontId="3" fillId="0" borderId="0" xfId="41" applyFont="1" applyAlignment="1">
      <alignment horizontal="center" vertical="top" wrapText="1"/>
    </xf>
    <xf numFmtId="0" fontId="2" fillId="0" borderId="0" xfId="41" applyAlignment="1">
      <alignment/>
    </xf>
    <xf numFmtId="164" fontId="3" fillId="0" borderId="0" xfId="41" applyNumberFormat="1" applyFont="1" applyAlignment="1">
      <alignment horizontal="center" vertical="top" wrapText="1"/>
    </xf>
    <xf numFmtId="0" fontId="3" fillId="0" borderId="0" xfId="41" applyFont="1" applyAlignment="1">
      <alignment vertical="top" wrapText="1"/>
    </xf>
    <xf numFmtId="0" fontId="2" fillId="0" borderId="0" xfId="41" applyAlignment="1">
      <alignment horizontal="centerContinuous"/>
    </xf>
    <xf numFmtId="0" fontId="3" fillId="0" borderId="0" xfId="41" applyFont="1" applyAlignment="1">
      <alignment horizontal="centerContinuous"/>
    </xf>
    <xf numFmtId="0" fontId="3" fillId="0" borderId="0" xfId="41" applyFont="1" applyAlignment="1" quotePrefix="1">
      <alignment horizontal="center" vertical="top" wrapText="1"/>
    </xf>
    <xf numFmtId="164" fontId="2" fillId="0" borderId="0" xfId="41" applyNumberFormat="1" applyAlignment="1">
      <alignment horizontal="centerContinuous"/>
    </xf>
    <xf numFmtId="22" fontId="3" fillId="0" borderId="0" xfId="41" applyNumberFormat="1" applyFont="1" applyAlignment="1">
      <alignment horizontal="center" vertical="top" wrapText="1"/>
    </xf>
    <xf numFmtId="15" fontId="3" fillId="0" borderId="0" xfId="41" applyNumberFormat="1" applyFont="1" applyAlignment="1">
      <alignment/>
    </xf>
    <xf numFmtId="0" fontId="2" fillId="0" borderId="1" xfId="41" applyFont="1" applyFill="1" applyBorder="1" applyAlignment="1">
      <alignment horizontal="center" wrapText="1"/>
    </xf>
    <xf numFmtId="0" fontId="2" fillId="0" borderId="1" xfId="41" applyFill="1" applyBorder="1" applyAlignment="1">
      <alignment horizontal="center" wrapText="1"/>
    </xf>
    <xf numFmtId="0" fontId="2" fillId="0" borderId="2" xfId="41" applyFill="1" applyBorder="1" applyAlignment="1">
      <alignment horizontal="center" wrapText="1"/>
    </xf>
    <xf numFmtId="0" fontId="2" fillId="0" borderId="2" xfId="41" applyFont="1" applyFill="1" applyBorder="1" applyAlignment="1">
      <alignment horizontal="center" wrapText="1"/>
    </xf>
    <xf numFmtId="0" fontId="2" fillId="0" borderId="0" xfId="41" applyFont="1" applyFill="1" applyAlignment="1">
      <alignment horizontal="center" wrapText="1"/>
    </xf>
    <xf numFmtId="164" fontId="3" fillId="0" borderId="0" xfId="41" applyNumberFormat="1" applyFont="1" applyFill="1" applyBorder="1" applyAlignment="1">
      <alignment horizontal="center" wrapText="1"/>
    </xf>
    <xf numFmtId="0" fontId="3" fillId="0" borderId="0" xfId="41" applyFont="1" applyFill="1" applyBorder="1" applyAlignment="1">
      <alignment horizontal="center" wrapText="1"/>
    </xf>
    <xf numFmtId="4" fontId="3" fillId="0" borderId="0" xfId="41" applyNumberFormat="1" applyFont="1" applyFill="1" applyBorder="1" applyAlignment="1">
      <alignment horizontal="center" wrapText="1"/>
    </xf>
    <xf numFmtId="0" fontId="2" fillId="0" borderId="0" xfId="41" applyFill="1" applyBorder="1" applyAlignment="1">
      <alignment horizontal="center" wrapText="1"/>
    </xf>
    <xf numFmtId="0" fontId="2" fillId="0" borderId="3" xfId="41" applyFill="1" applyBorder="1" applyAlignment="1">
      <alignment horizontal="center" wrapText="1"/>
    </xf>
    <xf numFmtId="0" fontId="2" fillId="0" borderId="0" xfId="41" applyFont="1" applyFill="1" applyBorder="1" applyAlignment="1">
      <alignment horizontal="center" wrapText="1"/>
    </xf>
    <xf numFmtId="0" fontId="2" fillId="0" borderId="3" xfId="41" applyFont="1" applyFill="1" applyBorder="1" applyAlignment="1">
      <alignment horizontal="center" wrapText="1"/>
    </xf>
    <xf numFmtId="0" fontId="2" fillId="0" borderId="4" xfId="41" applyFill="1" applyBorder="1" applyAlignment="1">
      <alignment horizontal="center" wrapText="1"/>
    </xf>
    <xf numFmtId="0" fontId="2" fillId="0" borderId="5" xfId="41" applyFill="1" applyBorder="1" applyAlignment="1">
      <alignment horizontal="center" wrapText="1"/>
    </xf>
    <xf numFmtId="0" fontId="2" fillId="0" borderId="4" xfId="41" applyFont="1" applyFill="1" applyBorder="1" applyAlignment="1">
      <alignment horizontal="center" wrapText="1"/>
    </xf>
    <xf numFmtId="0" fontId="2" fillId="0" borderId="5" xfId="41" applyFont="1" applyFill="1" applyBorder="1" applyAlignment="1">
      <alignment horizontal="center" wrapText="1"/>
    </xf>
    <xf numFmtId="3" fontId="3" fillId="0" borderId="0" xfId="41" applyNumberFormat="1" applyFont="1" applyBorder="1" applyAlignment="1">
      <alignment vertical="top" wrapText="1"/>
    </xf>
    <xf numFmtId="0" fontId="3" fillId="0" borderId="0" xfId="41" applyFont="1" applyBorder="1" applyAlignment="1">
      <alignment vertical="top" wrapText="1"/>
    </xf>
    <xf numFmtId="0" fontId="2" fillId="0" borderId="0" xfId="41" applyAlignment="1">
      <alignment vertical="top" wrapText="1"/>
    </xf>
    <xf numFmtId="37" fontId="3" fillId="0" borderId="0" xfId="41" applyNumberFormat="1" applyFont="1" applyBorder="1" applyAlignment="1">
      <alignment vertical="top" wrapText="1"/>
    </xf>
    <xf numFmtId="3" fontId="3" fillId="0" borderId="0" xfId="41" applyNumberFormat="1" applyFont="1" applyAlignment="1">
      <alignment vertical="top" wrapText="1"/>
    </xf>
    <xf numFmtId="3" fontId="2" fillId="0" borderId="0" xfId="41" applyNumberFormat="1" applyAlignment="1">
      <alignment vertical="top" wrapText="1"/>
    </xf>
    <xf numFmtId="3" fontId="3" fillId="0" borderId="0" xfId="41" applyNumberFormat="1" applyFont="1" applyAlignment="1">
      <alignment horizontal="center" vertical="top" wrapText="1"/>
    </xf>
    <xf numFmtId="0" fontId="3" fillId="0" borderId="0" xfId="41" applyFont="1" applyAlignment="1">
      <alignment horizontal="center"/>
    </xf>
    <xf numFmtId="37" fontId="3" fillId="0" borderId="0" xfId="41" applyNumberFormat="1" applyFont="1" applyAlignment="1">
      <alignment/>
    </xf>
    <xf numFmtId="3" fontId="3" fillId="0" borderId="0" xfId="41" applyNumberFormat="1" applyFont="1" applyAlignment="1">
      <alignment/>
    </xf>
    <xf numFmtId="0" fontId="2" fillId="0" borderId="0" xfId="41" applyAlignment="1">
      <alignment horizontal="center" vertical="top" wrapText="1"/>
    </xf>
    <xf numFmtId="37" fontId="2" fillId="0" borderId="0" xfId="41" applyNumberFormat="1" applyAlignment="1">
      <alignment/>
    </xf>
    <xf numFmtId="3" fontId="2" fillId="0" borderId="0" xfId="41" applyNumberFormat="1" applyAlignment="1">
      <alignment/>
    </xf>
    <xf numFmtId="0" fontId="2" fillId="0" borderId="0" xfId="41" applyAlignment="1" quotePrefix="1">
      <alignment horizontal="left" vertical="top" wrapText="1"/>
    </xf>
    <xf numFmtId="0" fontId="2" fillId="2" borderId="6" xfId="41" applyFill="1" applyBorder="1" applyAlignment="1">
      <alignment vertical="top" wrapText="1"/>
    </xf>
    <xf numFmtId="0" fontId="2" fillId="2" borderId="7" xfId="41" applyFill="1" applyBorder="1" applyAlignment="1">
      <alignment horizontal="center" vertical="top" wrapText="1"/>
    </xf>
    <xf numFmtId="0" fontId="2" fillId="0" borderId="0" xfId="41" applyBorder="1" applyAlignment="1">
      <alignment horizontal="center" vertical="top" wrapText="1"/>
    </xf>
    <xf numFmtId="0" fontId="2" fillId="2" borderId="8" xfId="41" applyFill="1" applyBorder="1" applyAlignment="1">
      <alignment vertical="top" wrapText="1"/>
    </xf>
    <xf numFmtId="0" fontId="2" fillId="0" borderId="9" xfId="41" applyBorder="1" applyAlignment="1">
      <alignment horizontal="center" vertical="top" wrapText="1"/>
    </xf>
    <xf numFmtId="0" fontId="3" fillId="0" borderId="10" xfId="41" applyFont="1" applyFill="1" applyBorder="1" applyAlignment="1">
      <alignment horizontal="center" wrapText="1"/>
    </xf>
    <xf numFmtId="0" fontId="2" fillId="0" borderId="11" xfId="41" applyFont="1" applyFill="1" applyBorder="1" applyAlignment="1">
      <alignment horizontal="center" wrapText="1"/>
    </xf>
    <xf numFmtId="0" fontId="3" fillId="0" borderId="11" xfId="41" applyFont="1" applyFill="1" applyBorder="1" applyAlignment="1">
      <alignment horizontal="center" wrapText="1"/>
    </xf>
    <xf numFmtId="4" fontId="3" fillId="0" borderId="11" xfId="41" applyNumberFormat="1" applyFont="1" applyFill="1" applyBorder="1" applyAlignment="1">
      <alignment horizontal="center" wrapText="1"/>
    </xf>
    <xf numFmtId="0" fontId="2" fillId="0" borderId="11" xfId="41" applyFill="1" applyBorder="1" applyAlignment="1">
      <alignment horizontal="center" wrapText="1"/>
    </xf>
    <xf numFmtId="0" fontId="2" fillId="0" borderId="12" xfId="41" applyFill="1" applyBorder="1" applyAlignment="1">
      <alignment horizontal="center" wrapText="1"/>
    </xf>
    <xf numFmtId="14" fontId="3" fillId="0" borderId="13" xfId="41" applyNumberFormat="1" applyFont="1" applyFill="1" applyBorder="1" applyAlignment="1">
      <alignment horizontal="center" wrapText="1"/>
    </xf>
    <xf numFmtId="0" fontId="2" fillId="0" borderId="14" xfId="41" applyFill="1" applyBorder="1" applyAlignment="1">
      <alignment horizontal="center" wrapText="1"/>
    </xf>
    <xf numFmtId="0" fontId="3" fillId="0" borderId="15" xfId="41" applyFont="1" applyFill="1" applyBorder="1" applyAlignment="1">
      <alignment horizontal="center" wrapText="1"/>
    </xf>
    <xf numFmtId="0" fontId="3" fillId="0" borderId="16" xfId="41" applyFont="1" applyFill="1" applyBorder="1" applyAlignment="1">
      <alignment horizontal="center" wrapText="1"/>
    </xf>
    <xf numFmtId="0" fontId="2" fillId="0" borderId="16" xfId="41" applyFill="1" applyBorder="1" applyAlignment="1">
      <alignment horizontal="center" wrapText="1"/>
    </xf>
    <xf numFmtId="0" fontId="2" fillId="0" borderId="17" xfId="41" applyFill="1" applyBorder="1" applyAlignment="1">
      <alignment horizontal="center" wrapText="1"/>
    </xf>
    <xf numFmtId="0" fontId="3" fillId="0" borderId="0" xfId="40" applyFont="1" applyAlignment="1">
      <alignment/>
    </xf>
    <xf numFmtId="0" fontId="3" fillId="0" borderId="0" xfId="40" applyFont="1" applyAlignment="1">
      <alignment horizontal="center" vertical="top" wrapText="1"/>
    </xf>
    <xf numFmtId="164" fontId="3" fillId="0" borderId="0" xfId="40" applyNumberFormat="1" applyFont="1" applyAlignment="1">
      <alignment horizontal="center" vertical="top" wrapText="1"/>
    </xf>
    <xf numFmtId="0" fontId="2" fillId="0" borderId="0" xfId="40" applyAlignment="1">
      <alignment/>
    </xf>
    <xf numFmtId="0" fontId="2" fillId="0" borderId="0" xfId="40" applyAlignment="1">
      <alignment horizontal="centerContinuous"/>
    </xf>
    <xf numFmtId="0" fontId="3" fillId="0" borderId="0" xfId="40" applyFont="1" applyAlignment="1">
      <alignment horizontal="centerContinuous"/>
    </xf>
    <xf numFmtId="0" fontId="3" fillId="0" borderId="0" xfId="40" applyFont="1" applyAlignment="1" quotePrefix="1">
      <alignment horizontal="center" vertical="top" wrapText="1"/>
    </xf>
    <xf numFmtId="164" fontId="2" fillId="0" borderId="0" xfId="40" applyNumberFormat="1" applyAlignment="1">
      <alignment horizontal="centerContinuous"/>
    </xf>
    <xf numFmtId="22" fontId="3" fillId="0" borderId="0" xfId="40" applyNumberFormat="1" applyFont="1" applyAlignment="1">
      <alignment horizontal="center" vertical="top" wrapText="1"/>
    </xf>
    <xf numFmtId="15" fontId="3" fillId="0" borderId="0" xfId="40" applyNumberFormat="1" applyFont="1" applyAlignment="1">
      <alignment/>
    </xf>
    <xf numFmtId="0" fontId="2" fillId="0" borderId="1" xfId="40" applyFill="1" applyBorder="1" applyAlignment="1">
      <alignment horizontal="center" wrapText="1"/>
    </xf>
    <xf numFmtId="0" fontId="2" fillId="0" borderId="2" xfId="40" applyFill="1" applyBorder="1" applyAlignment="1">
      <alignment horizontal="center" wrapText="1"/>
    </xf>
    <xf numFmtId="0" fontId="2" fillId="0" borderId="1" xfId="40" applyFont="1" applyFill="1" applyBorder="1" applyAlignment="1">
      <alignment horizontal="center" wrapText="1"/>
    </xf>
    <xf numFmtId="0" fontId="2" fillId="0" borderId="2" xfId="40" applyFont="1" applyFill="1" applyBorder="1" applyAlignment="1">
      <alignment horizontal="center" wrapText="1"/>
    </xf>
    <xf numFmtId="0" fontId="3" fillId="0" borderId="0" xfId="40" applyFont="1" applyFill="1" applyAlignment="1">
      <alignment horizontal="center" wrapText="1"/>
    </xf>
    <xf numFmtId="164" fontId="3" fillId="0" borderId="0" xfId="40" applyNumberFormat="1" applyFont="1" applyFill="1" applyBorder="1" applyAlignment="1">
      <alignment horizontal="center" wrapText="1"/>
    </xf>
    <xf numFmtId="0" fontId="3" fillId="0" borderId="0" xfId="40" applyFont="1" applyFill="1" applyBorder="1" applyAlignment="1">
      <alignment horizontal="center" wrapText="1"/>
    </xf>
    <xf numFmtId="4" fontId="3" fillId="0" borderId="0" xfId="40" applyNumberFormat="1" applyFont="1" applyFill="1" applyBorder="1" applyAlignment="1">
      <alignment horizontal="center" wrapText="1"/>
    </xf>
    <xf numFmtId="0" fontId="2" fillId="0" borderId="0" xfId="40" applyFill="1" applyBorder="1" applyAlignment="1">
      <alignment horizontal="center" wrapText="1"/>
    </xf>
    <xf numFmtId="0" fontId="2" fillId="0" borderId="3" xfId="40" applyFill="1" applyBorder="1" applyAlignment="1">
      <alignment horizontal="center" wrapText="1"/>
    </xf>
    <xf numFmtId="0" fontId="2" fillId="0" borderId="0" xfId="40" applyFont="1" applyFill="1" applyBorder="1" applyAlignment="1">
      <alignment horizontal="center" wrapText="1"/>
    </xf>
    <xf numFmtId="0" fontId="2" fillId="0" borderId="3" xfId="40" applyFont="1" applyFill="1" applyBorder="1" applyAlignment="1">
      <alignment horizontal="center" wrapText="1"/>
    </xf>
    <xf numFmtId="0" fontId="2" fillId="0" borderId="4" xfId="40" applyFill="1" applyBorder="1" applyAlignment="1">
      <alignment horizontal="center" wrapText="1"/>
    </xf>
    <xf numFmtId="0" fontId="2" fillId="0" borderId="5" xfId="40" applyFill="1" applyBorder="1" applyAlignment="1">
      <alignment horizontal="center" wrapText="1"/>
    </xf>
    <xf numFmtId="0" fontId="2" fillId="0" borderId="4" xfId="40" applyFont="1" applyFill="1" applyBorder="1" applyAlignment="1">
      <alignment horizontal="center" wrapText="1"/>
    </xf>
    <xf numFmtId="0" fontId="2" fillId="0" borderId="5" xfId="40" applyFont="1" applyFill="1" applyBorder="1" applyAlignment="1">
      <alignment horizontal="center" wrapText="1"/>
    </xf>
    <xf numFmtId="0" fontId="3" fillId="0" borderId="0" xfId="40" applyFont="1" applyAlignment="1">
      <alignment vertical="top" wrapText="1"/>
    </xf>
    <xf numFmtId="3" fontId="3" fillId="0" borderId="0" xfId="40" applyNumberFormat="1" applyFont="1" applyBorder="1" applyAlignment="1">
      <alignment vertical="top" wrapText="1"/>
    </xf>
    <xf numFmtId="0" fontId="3" fillId="0" borderId="0" xfId="40" applyFont="1" applyBorder="1" applyAlignment="1">
      <alignment vertical="top" wrapText="1"/>
    </xf>
    <xf numFmtId="37" fontId="3" fillId="0" borderId="0" xfId="40" applyNumberFormat="1" applyFont="1" applyBorder="1" applyAlignment="1">
      <alignment vertical="top" wrapText="1"/>
    </xf>
    <xf numFmtId="3" fontId="3" fillId="0" borderId="0" xfId="40" applyNumberFormat="1" applyFont="1" applyAlignment="1">
      <alignment vertical="top" wrapText="1"/>
    </xf>
    <xf numFmtId="3" fontId="3" fillId="0" borderId="0" xfId="40" applyNumberFormat="1" applyFont="1" applyAlignment="1">
      <alignment horizontal="center" vertical="top" wrapText="1"/>
    </xf>
    <xf numFmtId="0" fontId="3" fillId="0" borderId="0" xfId="40" applyFont="1" applyAlignment="1">
      <alignment horizontal="center"/>
    </xf>
    <xf numFmtId="37" fontId="3" fillId="0" borderId="0" xfId="40" applyNumberFormat="1" applyFont="1" applyAlignment="1">
      <alignment/>
    </xf>
    <xf numFmtId="3" fontId="3" fillId="0" borderId="0" xfId="40" applyNumberFormat="1" applyFont="1" applyAlignment="1">
      <alignment/>
    </xf>
    <xf numFmtId="0" fontId="4" fillId="0" borderId="0" xfId="40" applyFont="1" applyAlignment="1">
      <alignment/>
    </xf>
    <xf numFmtId="0" fontId="3" fillId="2" borderId="6" xfId="40" applyFont="1" applyFill="1" applyBorder="1" applyAlignment="1">
      <alignment vertical="top" wrapText="1"/>
    </xf>
    <xf numFmtId="0" fontId="3" fillId="2" borderId="7" xfId="40" applyFont="1" applyFill="1" applyBorder="1" applyAlignment="1">
      <alignment horizontal="center" vertical="top" wrapText="1"/>
    </xf>
    <xf numFmtId="0" fontId="3" fillId="0" borderId="0" xfId="40" applyFont="1" applyBorder="1" applyAlignment="1">
      <alignment horizontal="center" vertical="top" wrapText="1"/>
    </xf>
    <xf numFmtId="0" fontId="3" fillId="2" borderId="8" xfId="40" applyFont="1" applyFill="1" applyBorder="1" applyAlignment="1">
      <alignment vertical="top" wrapText="1"/>
    </xf>
    <xf numFmtId="0" fontId="3" fillId="0" borderId="9" xfId="40" applyFont="1" applyBorder="1" applyAlignment="1">
      <alignment horizontal="center" vertical="top" wrapText="1"/>
    </xf>
    <xf numFmtId="0" fontId="3" fillId="0" borderId="10" xfId="40" applyFont="1" applyFill="1" applyBorder="1" applyAlignment="1">
      <alignment horizontal="center" wrapText="1"/>
    </xf>
    <xf numFmtId="164" fontId="3" fillId="0" borderId="11" xfId="40" applyNumberFormat="1" applyFont="1" applyFill="1" applyBorder="1" applyAlignment="1">
      <alignment horizontal="center" wrapText="1"/>
    </xf>
    <xf numFmtId="0" fontId="3" fillId="0" borderId="11" xfId="40" applyFont="1" applyFill="1" applyBorder="1" applyAlignment="1">
      <alignment horizontal="center" wrapText="1"/>
    </xf>
    <xf numFmtId="4" fontId="3" fillId="0" borderId="11" xfId="40" applyNumberFormat="1" applyFont="1" applyFill="1" applyBorder="1" applyAlignment="1">
      <alignment horizontal="center" wrapText="1"/>
    </xf>
    <xf numFmtId="0" fontId="2" fillId="0" borderId="11" xfId="40" applyFill="1" applyBorder="1" applyAlignment="1">
      <alignment horizontal="center" wrapText="1"/>
    </xf>
    <xf numFmtId="0" fontId="2" fillId="0" borderId="12" xfId="40" applyFill="1" applyBorder="1" applyAlignment="1">
      <alignment horizontal="center" wrapText="1"/>
    </xf>
    <xf numFmtId="14" fontId="3" fillId="0" borderId="13" xfId="40" applyNumberFormat="1" applyFont="1" applyFill="1" applyBorder="1" applyAlignment="1">
      <alignment horizontal="center" wrapText="1"/>
    </xf>
    <xf numFmtId="0" fontId="2" fillId="0" borderId="14" xfId="40" applyFill="1" applyBorder="1" applyAlignment="1">
      <alignment horizontal="center" wrapText="1"/>
    </xf>
    <xf numFmtId="0" fontId="3" fillId="0" borderId="15" xfId="40" applyFont="1" applyFill="1" applyBorder="1" applyAlignment="1">
      <alignment horizontal="center" wrapText="1"/>
    </xf>
    <xf numFmtId="0" fontId="3" fillId="0" borderId="16" xfId="40" applyFont="1" applyFill="1" applyBorder="1" applyAlignment="1">
      <alignment horizontal="center" wrapText="1"/>
    </xf>
    <xf numFmtId="0" fontId="2" fillId="0" borderId="16" xfId="40" applyFill="1" applyBorder="1" applyAlignment="1">
      <alignment horizontal="center" wrapText="1"/>
    </xf>
    <xf numFmtId="0" fontId="2" fillId="0" borderId="17" xfId="40" applyFill="1" applyBorder="1" applyAlignment="1">
      <alignment horizontal="center" wrapText="1"/>
    </xf>
    <xf numFmtId="0" fontId="2" fillId="0" borderId="0" xfId="48" applyFont="1" applyAlignment="1">
      <alignment horizontal="center" vertical="top"/>
    </xf>
    <xf numFmtId="0" fontId="2" fillId="0" borderId="0" xfId="48" applyFont="1" applyAlignment="1">
      <alignment horizontal="center" vertical="top" wrapText="1"/>
    </xf>
    <xf numFmtId="3" fontId="2" fillId="0" borderId="0" xfId="26" applyNumberFormat="1" applyFont="1" applyAlignment="1">
      <alignment horizontal="right" vertical="top" wrapText="1"/>
    </xf>
    <xf numFmtId="0" fontId="2" fillId="0" borderId="0" xfId="48" applyFont="1" applyAlignment="1">
      <alignment horizontal="right" vertical="top"/>
    </xf>
    <xf numFmtId="0" fontId="2" fillId="0" borderId="0" xfId="48" applyFont="1" applyAlignment="1">
      <alignment vertical="top"/>
    </xf>
    <xf numFmtId="164" fontId="2" fillId="0" borderId="0" xfId="48" applyNumberFormat="1" applyFont="1" applyAlignment="1">
      <alignment horizontal="center" vertical="top" wrapText="1"/>
    </xf>
    <xf numFmtId="0" fontId="2" fillId="0" borderId="0" xfId="48" applyFont="1" applyAlignment="1">
      <alignment vertical="top" wrapText="1"/>
    </xf>
    <xf numFmtId="0" fontId="2" fillId="0" borderId="0" xfId="48" applyFont="1" applyAlignment="1" quotePrefix="1">
      <alignment horizontal="center" vertical="top" wrapText="1"/>
    </xf>
    <xf numFmtId="0" fontId="2" fillId="0" borderId="0" xfId="48" applyAlignment="1">
      <alignment/>
    </xf>
    <xf numFmtId="3" fontId="2" fillId="0" borderId="0" xfId="26" applyNumberFormat="1" applyFont="1" applyAlignment="1">
      <alignment horizontal="right" vertical="top"/>
    </xf>
    <xf numFmtId="0" fontId="2" fillId="0" borderId="0" xfId="48" applyFont="1" applyAlignment="1">
      <alignment horizontal="right" vertical="top" wrapText="1"/>
    </xf>
    <xf numFmtId="22" fontId="2" fillId="0" borderId="0" xfId="48" applyNumberFormat="1" applyFont="1" applyAlignment="1">
      <alignment horizontal="right" vertical="top" wrapText="1"/>
    </xf>
    <xf numFmtId="164" fontId="2" fillId="0" borderId="0" xfId="48" applyNumberFormat="1" applyAlignment="1">
      <alignment/>
    </xf>
    <xf numFmtId="22" fontId="2" fillId="0" borderId="0" xfId="48" applyNumberFormat="1" applyFont="1" applyAlignment="1">
      <alignment vertical="top" wrapText="1"/>
    </xf>
    <xf numFmtId="18" fontId="2" fillId="0" borderId="0" xfId="48" applyNumberFormat="1" applyFont="1" applyAlignment="1">
      <alignment horizontal="right" vertical="top" wrapText="1"/>
    </xf>
    <xf numFmtId="15" fontId="2" fillId="0" borderId="0" xfId="48" applyNumberFormat="1" applyFont="1" applyAlignment="1">
      <alignment horizontal="right" vertical="top" wrapText="1"/>
    </xf>
    <xf numFmtId="0" fontId="2" fillId="0" borderId="1" xfId="48" applyFont="1" applyFill="1" applyBorder="1" applyAlignment="1">
      <alignment horizontal="center" wrapText="1"/>
    </xf>
    <xf numFmtId="0" fontId="2" fillId="0" borderId="1" xfId="48" applyFill="1" applyBorder="1" applyAlignment="1">
      <alignment horizontal="center" wrapText="1"/>
    </xf>
    <xf numFmtId="0" fontId="2" fillId="0" borderId="2" xfId="48" applyFill="1" applyBorder="1" applyAlignment="1">
      <alignment horizontal="center" wrapText="1"/>
    </xf>
    <xf numFmtId="0" fontId="2" fillId="0" borderId="2" xfId="48" applyFont="1" applyFill="1" applyBorder="1" applyAlignment="1">
      <alignment horizontal="center" wrapText="1"/>
    </xf>
    <xf numFmtId="0" fontId="2" fillId="0" borderId="0" xfId="48" applyFont="1" applyFill="1" applyAlignment="1">
      <alignment horizontal="center" wrapText="1"/>
    </xf>
    <xf numFmtId="164" fontId="2" fillId="0" borderId="0" xfId="48" applyNumberFormat="1" applyFont="1" applyFill="1" applyBorder="1" applyAlignment="1">
      <alignment horizontal="center" wrapText="1"/>
    </xf>
    <xf numFmtId="0" fontId="2" fillId="0" borderId="0" xfId="48" applyFont="1" applyFill="1" applyBorder="1" applyAlignment="1">
      <alignment horizontal="center" wrapText="1"/>
    </xf>
    <xf numFmtId="3" fontId="2" fillId="0" borderId="0" xfId="26" applyNumberFormat="1" applyFont="1" applyFill="1" applyBorder="1" applyAlignment="1">
      <alignment horizontal="center" wrapText="1"/>
    </xf>
    <xf numFmtId="0" fontId="2" fillId="0" borderId="0" xfId="48" applyFill="1" applyBorder="1" applyAlignment="1">
      <alignment horizontal="center" wrapText="1"/>
    </xf>
    <xf numFmtId="0" fontId="2" fillId="0" borderId="3" xfId="48" applyFill="1" applyBorder="1" applyAlignment="1">
      <alignment horizontal="center" wrapText="1"/>
    </xf>
    <xf numFmtId="0" fontId="2" fillId="0" borderId="3" xfId="48" applyFont="1" applyFill="1" applyBorder="1" applyAlignment="1">
      <alignment horizontal="center" wrapText="1"/>
    </xf>
    <xf numFmtId="0" fontId="2" fillId="0" borderId="4" xfId="48" applyFont="1" applyFill="1" applyBorder="1" applyAlignment="1">
      <alignment horizontal="center" wrapText="1"/>
    </xf>
    <xf numFmtId="0" fontId="2" fillId="0" borderId="4" xfId="48" applyFill="1" applyBorder="1" applyAlignment="1">
      <alignment horizontal="center" wrapText="1"/>
    </xf>
    <xf numFmtId="0" fontId="2" fillId="0" borderId="5" xfId="48" applyFill="1" applyBorder="1" applyAlignment="1">
      <alignment horizontal="center" wrapText="1"/>
    </xf>
    <xf numFmtId="0" fontId="2" fillId="0" borderId="5" xfId="48" applyFont="1" applyFill="1" applyBorder="1" applyAlignment="1">
      <alignment horizontal="center" wrapText="1"/>
    </xf>
    <xf numFmtId="0" fontId="2" fillId="0" borderId="0" xfId="48" applyFont="1" applyFill="1" applyBorder="1" applyAlignment="1">
      <alignment horizontal="center" vertical="top" wrapText="1"/>
    </xf>
    <xf numFmtId="0" fontId="2" fillId="0" borderId="0" xfId="48" applyFont="1" applyBorder="1" applyAlignment="1" quotePrefix="1">
      <alignment horizontal="center" vertical="top" wrapText="1"/>
    </xf>
    <xf numFmtId="3" fontId="2" fillId="0" borderId="0" xfId="26" applyNumberFormat="1" applyFont="1" applyFill="1" applyBorder="1" applyAlignment="1">
      <alignment horizontal="center" vertical="top" wrapText="1"/>
    </xf>
    <xf numFmtId="0" fontId="2" fillId="0" borderId="0" xfId="48" applyFont="1" applyFill="1" applyAlignment="1">
      <alignment horizontal="center" vertical="top" wrapText="1"/>
    </xf>
    <xf numFmtId="0" fontId="2" fillId="0" borderId="0" xfId="48" applyFont="1" applyBorder="1" applyAlignment="1">
      <alignment horizontal="left" vertical="top" wrapText="1"/>
    </xf>
    <xf numFmtId="3" fontId="2" fillId="0" borderId="0" xfId="26" applyNumberFormat="1" applyFont="1" applyFill="1" applyBorder="1" applyAlignment="1">
      <alignment horizontal="right" vertical="top" wrapText="1"/>
    </xf>
    <xf numFmtId="0" fontId="2" fillId="0" borderId="0" xfId="48" applyFont="1" applyFill="1" applyBorder="1" applyAlignment="1">
      <alignment horizontal="right" vertical="top" wrapText="1"/>
    </xf>
    <xf numFmtId="0" fontId="2" fillId="0" borderId="0" xfId="48" applyFont="1" applyFill="1" applyAlignment="1">
      <alignment horizontal="right" vertical="top" wrapText="1"/>
    </xf>
    <xf numFmtId="3" fontId="2" fillId="0" borderId="0" xfId="48" applyNumberFormat="1" applyFont="1" applyBorder="1" applyAlignment="1">
      <alignment vertical="top" wrapText="1"/>
    </xf>
    <xf numFmtId="0" fontId="2" fillId="0" borderId="0" xfId="48" applyFont="1" applyBorder="1" applyAlignment="1">
      <alignment horizontal="center" vertical="top" wrapText="1"/>
    </xf>
    <xf numFmtId="37" fontId="2" fillId="0" borderId="0" xfId="26" applyNumberFormat="1" applyFont="1" applyFill="1" applyBorder="1" applyAlignment="1">
      <alignment horizontal="right" vertical="top" wrapText="1"/>
    </xf>
    <xf numFmtId="3" fontId="2" fillId="0" borderId="0" xfId="48" applyNumberFormat="1" applyFont="1" applyBorder="1" applyAlignment="1" quotePrefix="1">
      <alignment horizontal="left" vertical="top" wrapText="1"/>
    </xf>
    <xf numFmtId="0" fontId="2" fillId="0" borderId="0" xfId="48" applyFont="1" applyBorder="1" applyAlignment="1">
      <alignment vertical="top" wrapText="1"/>
    </xf>
    <xf numFmtId="0" fontId="2" fillId="0" borderId="0" xfId="48" applyFont="1" applyFill="1" applyBorder="1" applyAlignment="1" quotePrefix="1">
      <alignment horizontal="center" vertical="top" wrapText="1"/>
    </xf>
    <xf numFmtId="37" fontId="2" fillId="0" borderId="0" xfId="48" applyNumberFormat="1" applyFont="1" applyFill="1" applyBorder="1" applyAlignment="1">
      <alignment horizontal="right" vertical="top" wrapText="1"/>
    </xf>
    <xf numFmtId="0" fontId="2" fillId="0" borderId="0" xfId="48" applyFont="1" applyBorder="1" applyAlignment="1" quotePrefix="1">
      <alignment horizontal="left" vertical="top" wrapText="1"/>
    </xf>
    <xf numFmtId="9" fontId="2" fillId="0" borderId="0" xfId="49" applyFont="1" applyFill="1" applyBorder="1" applyAlignment="1">
      <alignment horizontal="right" vertical="top" wrapText="1"/>
    </xf>
    <xf numFmtId="3" fontId="2" fillId="0" borderId="0" xfId="26" applyNumberFormat="1" applyFont="1" applyBorder="1" applyAlignment="1">
      <alignment horizontal="right" vertical="top" wrapText="1"/>
    </xf>
    <xf numFmtId="37" fontId="2" fillId="0" borderId="0" xfId="48" applyNumberFormat="1" applyFont="1" applyAlignment="1">
      <alignment horizontal="right" vertical="top" wrapText="1"/>
    </xf>
    <xf numFmtId="0" fontId="2" fillId="0" borderId="0" xfId="48" applyFont="1" applyBorder="1" applyAlignment="1" applyProtection="1">
      <alignment horizontal="left" vertical="top" wrapText="1"/>
      <protection locked="0"/>
    </xf>
    <xf numFmtId="0" fontId="2" fillId="0" borderId="0" xfId="48" applyFont="1" applyBorder="1" applyAlignment="1" applyProtection="1">
      <alignment horizontal="center" vertical="top" wrapText="1"/>
      <protection locked="0"/>
    </xf>
    <xf numFmtId="0" fontId="2" fillId="0" borderId="0" xfId="48" applyFont="1" applyFill="1" applyBorder="1" applyAlignment="1" applyProtection="1">
      <alignment horizontal="left" vertical="top" wrapText="1"/>
      <protection locked="0"/>
    </xf>
    <xf numFmtId="0" fontId="2" fillId="0" borderId="0" xfId="48" applyFont="1" applyFill="1" applyBorder="1" applyAlignment="1" applyProtection="1" quotePrefix="1">
      <alignment horizontal="center" vertical="top" wrapText="1"/>
      <protection locked="0"/>
    </xf>
    <xf numFmtId="0" fontId="2" fillId="0" borderId="0" xfId="48" applyFont="1" applyFill="1" applyBorder="1" applyAlignment="1" applyProtection="1" quotePrefix="1">
      <alignment horizontal="left" vertical="top" wrapText="1"/>
      <protection locked="0"/>
    </xf>
    <xf numFmtId="0" fontId="2" fillId="0" borderId="0" xfId="48" applyFont="1" applyFill="1" applyBorder="1" applyAlignment="1" applyProtection="1">
      <alignment horizontal="center" vertical="top" wrapText="1"/>
      <protection locked="0"/>
    </xf>
    <xf numFmtId="3" fontId="2" fillId="0" borderId="0" xfId="26" applyNumberFormat="1" applyFont="1" applyFill="1" applyBorder="1" applyAlignment="1" applyProtection="1">
      <alignment horizontal="right" vertical="top" wrapText="1"/>
      <protection locked="0"/>
    </xf>
    <xf numFmtId="0" fontId="2" fillId="0" borderId="0" xfId="48" applyFont="1" applyBorder="1" applyAlignment="1" applyProtection="1" quotePrefix="1">
      <alignment horizontal="left" vertical="top" wrapText="1"/>
      <protection locked="0"/>
    </xf>
    <xf numFmtId="0" fontId="2" fillId="0" borderId="0" xfId="48" applyFont="1" applyBorder="1" applyAlignment="1" applyProtection="1" quotePrefix="1">
      <alignment horizontal="center" vertical="top" wrapText="1"/>
      <protection locked="0"/>
    </xf>
    <xf numFmtId="0" fontId="2" fillId="0" borderId="0" xfId="48" applyFont="1" applyFill="1" applyBorder="1" applyAlignment="1" applyProtection="1">
      <alignment vertical="top" wrapText="1"/>
      <protection locked="0"/>
    </xf>
    <xf numFmtId="10" fontId="2" fillId="0" borderId="0" xfId="49" applyNumberFormat="1" applyFont="1" applyBorder="1" applyAlignment="1" applyProtection="1">
      <alignment horizontal="right" vertical="top" wrapText="1"/>
      <protection locked="0"/>
    </xf>
    <xf numFmtId="10" fontId="2" fillId="0" borderId="0" xfId="49" applyNumberFormat="1" applyFont="1" applyBorder="1" applyAlignment="1">
      <alignment horizontal="right" vertical="top" wrapText="1"/>
    </xf>
    <xf numFmtId="181" fontId="2" fillId="0" borderId="0" xfId="48" applyNumberFormat="1" applyFont="1" applyAlignment="1">
      <alignment horizontal="right" vertical="top" wrapText="1"/>
    </xf>
    <xf numFmtId="181" fontId="2" fillId="0" borderId="0" xfId="48" applyNumberFormat="1" applyFont="1" applyBorder="1" applyAlignment="1" applyProtection="1" quotePrefix="1">
      <alignment horizontal="center" vertical="top" wrapText="1"/>
      <protection locked="0"/>
    </xf>
    <xf numFmtId="37" fontId="2" fillId="0" borderId="0" xfId="48" applyNumberFormat="1" applyFont="1" applyBorder="1" applyAlignment="1" applyProtection="1">
      <alignment horizontal="right" vertical="top" wrapText="1"/>
      <protection locked="0"/>
    </xf>
    <xf numFmtId="181" fontId="2" fillId="0" borderId="0" xfId="48" applyNumberFormat="1" applyFont="1" applyBorder="1" applyAlignment="1" applyProtection="1">
      <alignment horizontal="right" vertical="top" wrapText="1"/>
      <protection locked="0"/>
    </xf>
    <xf numFmtId="181" fontId="2" fillId="0" borderId="0" xfId="48" applyNumberFormat="1" applyFont="1" applyBorder="1" applyAlignment="1">
      <alignment horizontal="right" vertical="top" wrapText="1"/>
    </xf>
    <xf numFmtId="37" fontId="2" fillId="0" borderId="0" xfId="48" applyNumberFormat="1" applyFont="1" applyFill="1" applyAlignment="1">
      <alignment horizontal="right" vertical="top" wrapText="1"/>
    </xf>
    <xf numFmtId="0" fontId="2" fillId="0" borderId="0" xfId="48" applyFont="1" applyFill="1" applyBorder="1" applyAlignment="1">
      <alignment horizontal="left" vertical="top" wrapText="1"/>
    </xf>
    <xf numFmtId="37" fontId="2" fillId="0" borderId="0" xfId="48" applyNumberFormat="1" applyFont="1" applyBorder="1" applyAlignment="1">
      <alignment horizontal="right" vertical="top" wrapText="1"/>
    </xf>
    <xf numFmtId="9" fontId="2" fillId="0" borderId="0" xfId="49" applyFont="1" applyBorder="1" applyAlignment="1">
      <alignment horizontal="right" vertical="top" wrapText="1"/>
    </xf>
    <xf numFmtId="0" fontId="2" fillId="0" borderId="0" xfId="48" applyFont="1" applyAlignment="1" quotePrefix="1">
      <alignment horizontal="left" vertical="top"/>
    </xf>
    <xf numFmtId="0" fontId="2" fillId="0" borderId="0" xfId="48" applyFont="1" applyBorder="1" applyAlignment="1" applyProtection="1">
      <alignment vertical="top" wrapText="1"/>
      <protection locked="0"/>
    </xf>
    <xf numFmtId="37" fontId="2" fillId="0" borderId="0" xfId="26" applyNumberFormat="1" applyFont="1" applyBorder="1" applyAlignment="1">
      <alignment horizontal="right" vertical="top" wrapText="1"/>
    </xf>
    <xf numFmtId="10" fontId="2" fillId="0" borderId="0" xfId="26" applyNumberFormat="1" applyFont="1" applyBorder="1" applyAlignment="1">
      <alignment horizontal="right" vertical="top" wrapText="1"/>
    </xf>
    <xf numFmtId="3" fontId="2" fillId="0" borderId="0" xfId="48" applyNumberFormat="1" applyFont="1" applyBorder="1" applyAlignment="1">
      <alignment horizontal="left" vertical="top" wrapText="1"/>
    </xf>
    <xf numFmtId="37" fontId="2" fillId="0" borderId="0" xfId="48" applyNumberFormat="1" applyFont="1" applyAlignment="1">
      <alignment horizontal="right" vertical="top"/>
    </xf>
    <xf numFmtId="3" fontId="2" fillId="0" borderId="0" xfId="26" applyNumberFormat="1" applyFont="1" applyBorder="1" applyAlignment="1" applyProtection="1">
      <alignment horizontal="right" vertical="top" wrapText="1"/>
      <protection locked="0"/>
    </xf>
    <xf numFmtId="3" fontId="2" fillId="0" borderId="0" xfId="48" applyNumberFormat="1" applyFont="1" applyAlignment="1">
      <alignment horizontal="center" vertical="top" wrapText="1"/>
    </xf>
    <xf numFmtId="0" fontId="2" fillId="0" borderId="0" xfId="48" applyFont="1" applyFill="1" applyBorder="1" applyAlignment="1" quotePrefix="1">
      <alignment horizontal="left" vertical="top" wrapText="1"/>
    </xf>
    <xf numFmtId="3" fontId="2" fillId="0" borderId="0" xfId="26" applyNumberFormat="1" applyFont="1" applyFill="1" applyBorder="1" applyAlignment="1" quotePrefix="1">
      <alignment horizontal="right" vertical="top" wrapText="1"/>
    </xf>
    <xf numFmtId="0" fontId="3" fillId="0" borderId="0" xfId="48" applyFont="1" applyFill="1" applyBorder="1" applyAlignment="1" applyProtection="1">
      <alignment horizontal="center"/>
      <protection locked="0"/>
    </xf>
    <xf numFmtId="0" fontId="2" fillId="0" borderId="0" xfId="48" applyFont="1" applyAlignment="1">
      <alignment/>
    </xf>
    <xf numFmtId="0" fontId="2" fillId="0" borderId="0" xfId="48" applyFont="1" applyAlignment="1">
      <alignment horizontal="center"/>
    </xf>
    <xf numFmtId="3" fontId="2" fillId="0" borderId="0" xfId="26" applyNumberFormat="1" applyFont="1" applyAlignment="1">
      <alignment horizontal="right"/>
    </xf>
    <xf numFmtId="0" fontId="2" fillId="0" borderId="0" xfId="48" applyFont="1" applyAlignment="1">
      <alignment horizontal="right"/>
    </xf>
    <xf numFmtId="3" fontId="2" fillId="0" borderId="0" xfId="48" applyNumberFormat="1" applyFont="1" applyAlignment="1">
      <alignment horizontal="right"/>
    </xf>
    <xf numFmtId="3" fontId="2" fillId="0" borderId="0" xfId="48" applyNumberFormat="1" applyFont="1" applyBorder="1" applyAlignment="1">
      <alignment horizontal="center" vertical="top" wrapText="1"/>
    </xf>
    <xf numFmtId="3" fontId="2" fillId="0" borderId="0" xfId="48" applyNumberFormat="1" applyFont="1" applyAlignment="1">
      <alignment horizontal="right" vertical="top" wrapText="1"/>
    </xf>
    <xf numFmtId="3" fontId="3" fillId="0" borderId="0" xfId="48" applyNumberFormat="1" applyFont="1" applyBorder="1" applyAlignment="1" quotePrefix="1">
      <alignment horizontal="left" vertical="top" wrapText="1"/>
    </xf>
    <xf numFmtId="3" fontId="3" fillId="0" borderId="0" xfId="48" applyNumberFormat="1" applyFont="1" applyBorder="1" applyAlignment="1">
      <alignment horizontal="center" vertical="top" wrapText="1"/>
    </xf>
    <xf numFmtId="3" fontId="3" fillId="0" borderId="0" xfId="48" applyNumberFormat="1" applyFont="1" applyBorder="1" applyAlignment="1">
      <alignment horizontal="left" vertical="top" wrapText="1"/>
    </xf>
    <xf numFmtId="0" fontId="3" fillId="0" borderId="0" xfId="48" applyFont="1" applyBorder="1" applyAlignment="1" applyProtection="1" quotePrefix="1">
      <alignment horizontal="left"/>
      <protection locked="0"/>
    </xf>
    <xf numFmtId="0" fontId="3" fillId="0" borderId="0" xfId="48" applyFont="1" applyBorder="1" applyAlignment="1" applyProtection="1" quotePrefix="1">
      <alignment horizontal="center"/>
      <protection locked="0"/>
    </xf>
    <xf numFmtId="3" fontId="2" fillId="0" borderId="0" xfId="48" applyNumberFormat="1" applyFont="1" applyFill="1" applyBorder="1" applyAlignment="1">
      <alignment horizontal="center" vertical="top" wrapText="1"/>
    </xf>
    <xf numFmtId="3" fontId="3" fillId="0" borderId="0" xfId="48" applyNumberFormat="1" applyFont="1" applyFill="1" applyBorder="1" applyAlignment="1" applyProtection="1" quotePrefix="1">
      <alignment horizontal="left" vertical="top" wrapText="1"/>
      <protection locked="0"/>
    </xf>
    <xf numFmtId="3" fontId="3" fillId="0" borderId="0" xfId="48" applyNumberFormat="1" applyFont="1" applyFill="1" applyBorder="1" applyAlignment="1" applyProtection="1">
      <alignment horizontal="center" vertical="top" wrapText="1"/>
      <protection locked="0"/>
    </xf>
    <xf numFmtId="3" fontId="3" fillId="0" borderId="0" xfId="48" applyNumberFormat="1" applyFont="1" applyFill="1" applyBorder="1" applyAlignment="1">
      <alignment horizontal="center" vertical="top" wrapText="1"/>
    </xf>
    <xf numFmtId="3" fontId="2" fillId="0" borderId="0" xfId="26" applyNumberFormat="1" applyFont="1" applyAlignment="1">
      <alignment horizontal="right" vertical="top"/>
    </xf>
    <xf numFmtId="0" fontId="2" fillId="0" borderId="0" xfId="48" applyFont="1" applyAlignment="1">
      <alignment horizontal="right" vertical="top"/>
    </xf>
    <xf numFmtId="0" fontId="2" fillId="0" borderId="0" xfId="48" applyFont="1" applyAlignment="1">
      <alignment vertical="top"/>
    </xf>
    <xf numFmtId="3" fontId="2" fillId="0" borderId="0" xfId="48" applyNumberFormat="1" applyFont="1" applyFill="1" applyBorder="1" applyAlignment="1" applyProtection="1" quotePrefix="1">
      <alignment horizontal="left" vertical="top" wrapText="1"/>
      <protection locked="0"/>
    </xf>
    <xf numFmtId="3" fontId="2" fillId="0" borderId="0" xfId="48" applyNumberFormat="1" applyFont="1" applyBorder="1" applyAlignment="1" applyProtection="1" quotePrefix="1">
      <alignment horizontal="left" vertical="top" wrapText="1"/>
      <protection locked="0"/>
    </xf>
    <xf numFmtId="3" fontId="2" fillId="0" borderId="0" xfId="48" applyNumberFormat="1" applyFont="1" applyFill="1" applyBorder="1" applyAlignment="1" quotePrefix="1">
      <alignment horizontal="center" vertical="top" wrapText="1"/>
    </xf>
    <xf numFmtId="3" fontId="2" fillId="0" borderId="0" xfId="48" applyNumberFormat="1" applyFont="1" applyFill="1" applyBorder="1" applyAlignment="1" applyProtection="1">
      <alignment vertical="top" wrapText="1"/>
      <protection locked="0"/>
    </xf>
    <xf numFmtId="3" fontId="2" fillId="0" borderId="0" xfId="48" applyNumberFormat="1" applyFont="1" applyBorder="1" applyAlignment="1" quotePrefix="1">
      <alignment horizontal="center" vertical="top" wrapText="1"/>
    </xf>
    <xf numFmtId="3" fontId="2" fillId="0" borderId="0" xfId="48" applyNumberFormat="1" applyFont="1" applyBorder="1" applyAlignment="1" applyProtection="1">
      <alignment horizontal="left" vertical="top" wrapText="1"/>
      <protection locked="0"/>
    </xf>
    <xf numFmtId="0" fontId="3" fillId="0" borderId="0" xfId="48" applyFont="1" applyFill="1" applyAlignment="1" applyProtection="1">
      <alignment horizontal="left" vertical="top"/>
      <protection locked="0"/>
    </xf>
    <xf numFmtId="0" fontId="3" fillId="0" borderId="0" xfId="48" applyFont="1" applyFill="1" applyBorder="1" applyAlignment="1" applyProtection="1" quotePrefix="1">
      <alignment horizontal="left"/>
      <protection locked="0"/>
    </xf>
    <xf numFmtId="3" fontId="2" fillId="0" borderId="0" xfId="48" applyNumberFormat="1" applyFont="1" applyFill="1" applyBorder="1" applyAlignment="1" applyProtection="1">
      <alignment horizontal="center" vertical="top" wrapText="1"/>
      <protection locked="0"/>
    </xf>
    <xf numFmtId="3" fontId="2" fillId="0" borderId="0" xfId="48" applyNumberFormat="1" applyFont="1" applyFill="1" applyBorder="1" applyAlignment="1" applyProtection="1" quotePrefix="1">
      <alignment horizontal="center" vertical="top" wrapText="1"/>
      <protection locked="0"/>
    </xf>
    <xf numFmtId="3" fontId="3" fillId="0" borderId="0" xfId="48" applyNumberFormat="1" applyFont="1" applyBorder="1" applyAlignment="1">
      <alignment vertical="top" wrapText="1"/>
    </xf>
    <xf numFmtId="3" fontId="3" fillId="0" borderId="0" xfId="48" applyNumberFormat="1" applyFont="1" applyBorder="1" applyAlignment="1" quotePrefix="1">
      <alignment horizontal="center" vertical="top" wrapText="1"/>
    </xf>
    <xf numFmtId="1" fontId="2" fillId="0" borderId="0" xfId="48" applyNumberFormat="1" applyFont="1" applyBorder="1" applyAlignment="1">
      <alignment horizontal="center" vertical="top" wrapText="1"/>
    </xf>
    <xf numFmtId="3" fontId="2" fillId="0" borderId="0" xfId="26" applyNumberFormat="1" applyFont="1" applyFill="1" applyBorder="1" applyAlignment="1" applyProtection="1" quotePrefix="1">
      <alignment horizontal="right" vertical="top" wrapText="1"/>
      <protection locked="0"/>
    </xf>
    <xf numFmtId="0" fontId="2" fillId="0" borderId="0" xfId="48" applyFont="1" applyAlignment="1" quotePrefix="1">
      <alignment horizontal="left"/>
    </xf>
    <xf numFmtId="0" fontId="3" fillId="0" borderId="0" xfId="48" applyFont="1" applyFill="1" applyBorder="1" applyAlignment="1" applyProtection="1" quotePrefix="1">
      <alignment horizontal="center" vertical="top"/>
      <protection locked="0"/>
    </xf>
    <xf numFmtId="0" fontId="2" fillId="0" borderId="0" xfId="48" applyAlignment="1">
      <alignment horizontal="center"/>
    </xf>
    <xf numFmtId="3" fontId="2" fillId="0" borderId="0" xfId="26" applyNumberFormat="1" applyAlignment="1">
      <alignment horizontal="right"/>
    </xf>
    <xf numFmtId="0" fontId="2" fillId="0" borderId="0" xfId="48" applyAlignment="1">
      <alignment horizontal="right"/>
    </xf>
    <xf numFmtId="0" fontId="2" fillId="0" borderId="0" xfId="48" applyAlignment="1" quotePrefix="1">
      <alignment horizontal="left"/>
    </xf>
    <xf numFmtId="3" fontId="2" fillId="0" borderId="0" xfId="48" applyNumberFormat="1" applyFont="1" applyFill="1" applyBorder="1" applyAlignment="1" applyProtection="1">
      <alignment horizontal="left" vertical="top" wrapText="1"/>
      <protection locked="0"/>
    </xf>
    <xf numFmtId="0" fontId="2" fillId="0" borderId="0" xfId="48" applyFont="1" applyAlignment="1" quotePrefix="1">
      <alignment horizontal="center" vertical="top"/>
    </xf>
    <xf numFmtId="0" fontId="2" fillId="0" borderId="0" xfId="48" applyFont="1" applyAlignment="1">
      <alignment horizontal="left" vertical="top"/>
    </xf>
    <xf numFmtId="0" fontId="2" fillId="0" borderId="0" xfId="48" applyFont="1" applyAlignment="1" quotePrefix="1">
      <alignment horizontal="left" vertical="top" wrapText="1"/>
    </xf>
    <xf numFmtId="3" fontId="2" fillId="0" borderId="0" xfId="48" applyNumberFormat="1" applyFont="1" applyAlignment="1">
      <alignment horizontal="right" vertical="top"/>
    </xf>
    <xf numFmtId="3" fontId="2" fillId="0" borderId="0" xfId="48" applyNumberFormat="1" applyFont="1" applyAlignment="1" quotePrefix="1">
      <alignment horizontal="center" vertical="top" wrapText="1"/>
    </xf>
    <xf numFmtId="37" fontId="2" fillId="0" borderId="0" xfId="26" applyNumberFormat="1" applyFont="1" applyAlignment="1">
      <alignment horizontal="right" vertical="top" wrapText="1"/>
    </xf>
    <xf numFmtId="37" fontId="2" fillId="0" borderId="0" xfId="26" applyNumberFormat="1" applyFont="1" applyAlignment="1">
      <alignment horizontal="right" vertical="top"/>
    </xf>
    <xf numFmtId="0" fontId="5" fillId="0" borderId="20" xfId="48" applyFont="1" applyBorder="1" applyAlignment="1">
      <alignment horizontal="center" vertical="top"/>
    </xf>
    <xf numFmtId="0" fontId="5" fillId="0" borderId="21" xfId="48" applyFont="1" applyBorder="1" applyAlignment="1" quotePrefix="1">
      <alignment horizontal="left" vertical="top" wrapText="1"/>
    </xf>
    <xf numFmtId="0" fontId="5" fillId="0" borderId="21" xfId="48" applyFont="1" applyBorder="1" applyAlignment="1" quotePrefix="1">
      <alignment horizontal="center" vertical="top" wrapText="1"/>
    </xf>
    <xf numFmtId="0" fontId="5" fillId="0" borderId="21" xfId="48" applyFont="1" applyBorder="1" applyAlignment="1">
      <alignment horizontal="center" vertical="top" wrapText="1"/>
    </xf>
    <xf numFmtId="3" fontId="2" fillId="0" borderId="21" xfId="48" applyNumberFormat="1" applyFont="1" applyFill="1" applyBorder="1" applyAlignment="1" applyProtection="1">
      <alignment horizontal="center" vertical="top" wrapText="1"/>
      <protection locked="0"/>
    </xf>
    <xf numFmtId="3" fontId="5" fillId="0" borderId="21" xfId="26" applyNumberFormat="1" applyFont="1" applyBorder="1" applyAlignment="1">
      <alignment horizontal="right" vertical="top" wrapText="1"/>
    </xf>
    <xf numFmtId="3" fontId="5" fillId="0" borderId="21" xfId="26" applyNumberFormat="1" applyFont="1" applyBorder="1" applyAlignment="1">
      <alignment horizontal="right" vertical="top"/>
    </xf>
    <xf numFmtId="3" fontId="5" fillId="0" borderId="0" xfId="48" applyNumberFormat="1" applyFont="1" applyAlignment="1">
      <alignment horizontal="right" vertical="top"/>
    </xf>
    <xf numFmtId="0" fontId="5" fillId="0" borderId="0" xfId="48" applyFont="1" applyAlignment="1">
      <alignment horizontal="right" vertical="top"/>
    </xf>
    <xf numFmtId="0" fontId="5" fillId="0" borderId="0" xfId="48" applyFont="1" applyAlignment="1">
      <alignment vertical="top"/>
    </xf>
    <xf numFmtId="0" fontId="5" fillId="0" borderId="0" xfId="48" applyFont="1" applyBorder="1" applyAlignment="1">
      <alignment horizontal="center" vertical="top"/>
    </xf>
    <xf numFmtId="0" fontId="5" fillId="0" borderId="0" xfId="48" applyFont="1" applyBorder="1" applyAlignment="1" quotePrefix="1">
      <alignment horizontal="left" vertical="top" wrapText="1"/>
    </xf>
    <xf numFmtId="0" fontId="5" fillId="0" borderId="0" xfId="48" applyFont="1" applyBorder="1" applyAlignment="1">
      <alignment horizontal="center" vertical="top" wrapText="1"/>
    </xf>
    <xf numFmtId="3" fontId="5" fillId="0" borderId="0" xfId="26" applyNumberFormat="1" applyFont="1" applyBorder="1" applyAlignment="1">
      <alignment horizontal="right" vertical="top" wrapText="1"/>
    </xf>
    <xf numFmtId="3" fontId="5" fillId="0" borderId="0" xfId="26" applyNumberFormat="1" applyFont="1" applyBorder="1" applyAlignment="1">
      <alignment horizontal="right" vertical="top"/>
    </xf>
    <xf numFmtId="3" fontId="5" fillId="0" borderId="0" xfId="26" applyNumberFormat="1" applyFont="1" applyAlignment="1">
      <alignment horizontal="right" vertical="top"/>
    </xf>
    <xf numFmtId="0" fontId="5" fillId="0" borderId="21" xfId="48" applyFont="1" applyBorder="1" applyAlignment="1">
      <alignment vertical="top" wrapText="1"/>
    </xf>
    <xf numFmtId="0" fontId="5" fillId="0" borderId="0" xfId="48" applyFont="1" applyAlignment="1">
      <alignment vertical="top" wrapText="1"/>
    </xf>
    <xf numFmtId="0" fontId="5" fillId="0" borderId="0" xfId="48" applyFont="1" applyAlignment="1">
      <alignment horizontal="center" vertical="top"/>
    </xf>
    <xf numFmtId="0" fontId="5" fillId="0" borderId="0" xfId="48" applyFont="1" applyAlignment="1" quotePrefix="1">
      <alignment horizontal="left" vertical="top" wrapText="1"/>
    </xf>
    <xf numFmtId="0" fontId="5" fillId="0" borderId="0" xfId="48" applyFont="1" applyAlignment="1" quotePrefix="1">
      <alignment horizontal="center" vertical="top" wrapText="1"/>
    </xf>
    <xf numFmtId="0" fontId="5" fillId="0" borderId="0" xfId="48" applyFont="1" applyAlignment="1">
      <alignment horizontal="center" vertical="top" wrapText="1"/>
    </xf>
    <xf numFmtId="3" fontId="5" fillId="0" borderId="0" xfId="26" applyNumberFormat="1" applyFont="1" applyAlignment="1">
      <alignment horizontal="right" vertical="top" wrapText="1"/>
    </xf>
    <xf numFmtId="37" fontId="5" fillId="0" borderId="0" xfId="26" applyNumberFormat="1" applyFont="1" applyAlignment="1">
      <alignment horizontal="right" vertical="top" wrapText="1"/>
    </xf>
    <xf numFmtId="37" fontId="5" fillId="0" borderId="0" xfId="26" applyNumberFormat="1" applyFont="1" applyAlignment="1">
      <alignment horizontal="right" vertical="top"/>
    </xf>
    <xf numFmtId="37" fontId="5" fillId="0" borderId="0" xfId="48" applyNumberFormat="1" applyFont="1" applyAlignment="1">
      <alignment horizontal="right" vertical="top"/>
    </xf>
    <xf numFmtId="39" fontId="2" fillId="0" borderId="0" xfId="48" applyNumberFormat="1" applyFont="1" applyAlignment="1">
      <alignment horizontal="right" vertical="top"/>
    </xf>
    <xf numFmtId="177" fontId="2" fillId="0" borderId="0" xfId="26" applyNumberFormat="1" applyFont="1" applyAlignment="1">
      <alignment horizontal="right" vertical="top" wrapText="1"/>
    </xf>
    <xf numFmtId="177" fontId="2" fillId="0" borderId="0" xfId="26" applyNumberFormat="1" applyFont="1" applyAlignment="1">
      <alignment horizontal="right" vertical="top"/>
    </xf>
    <xf numFmtId="0" fontId="2" fillId="0" borderId="20" xfId="48" applyFont="1" applyBorder="1" applyAlignment="1">
      <alignment horizontal="center" vertical="top"/>
    </xf>
    <xf numFmtId="0" fontId="2" fillId="0" borderId="21" xfId="48" applyFont="1" applyBorder="1" applyAlignment="1" quotePrefix="1">
      <alignment horizontal="center" vertical="top" wrapText="1"/>
    </xf>
    <xf numFmtId="0" fontId="2" fillId="0" borderId="21" xfId="48" applyFont="1" applyBorder="1" applyAlignment="1">
      <alignment horizontal="center" vertical="top" wrapText="1"/>
    </xf>
    <xf numFmtId="177" fontId="2" fillId="0" borderId="21" xfId="26" applyNumberFormat="1" applyFont="1" applyBorder="1" applyAlignment="1">
      <alignment horizontal="right" vertical="top" wrapText="1"/>
    </xf>
    <xf numFmtId="177" fontId="2" fillId="0" borderId="21" xfId="26" applyNumberFormat="1" applyFont="1" applyBorder="1" applyAlignment="1">
      <alignment horizontal="right" vertical="top"/>
    </xf>
    <xf numFmtId="177" fontId="2" fillId="0" borderId="0" xfId="48" applyNumberFormat="1" applyFont="1" applyAlignment="1">
      <alignment horizontal="right" vertical="top"/>
    </xf>
    <xf numFmtId="0" fontId="2" fillId="0" borderId="0" xfId="48" applyFont="1" applyBorder="1" applyAlignment="1">
      <alignment horizontal="center" vertical="top"/>
    </xf>
    <xf numFmtId="177" fontId="2" fillId="0" borderId="0" xfId="26" applyNumberFormat="1" applyFont="1" applyBorder="1" applyAlignment="1">
      <alignment horizontal="right" vertical="top" wrapText="1"/>
    </xf>
    <xf numFmtId="177" fontId="2" fillId="0" borderId="0" xfId="26" applyNumberFormat="1" applyFont="1" applyBorder="1" applyAlignment="1">
      <alignment horizontal="right" vertical="top"/>
    </xf>
    <xf numFmtId="177" fontId="2" fillId="0" borderId="0" xfId="26" applyNumberFormat="1" applyFont="1" applyFill="1" applyBorder="1" applyAlignment="1">
      <alignment horizontal="right" vertical="top" wrapText="1"/>
    </xf>
    <xf numFmtId="0" fontId="5" fillId="0" borderId="0" xfId="48" applyFont="1" applyAlignment="1">
      <alignment horizontal="left" vertical="top" wrapText="1"/>
    </xf>
    <xf numFmtId="0" fontId="5" fillId="0" borderId="0" xfId="48" applyFont="1" applyAlignment="1" quotePrefix="1">
      <alignment horizontal="left" vertical="top" wrapText="1"/>
    </xf>
    <xf numFmtId="0" fontId="5" fillId="0" borderId="0" xfId="48" applyFont="1" applyAlignment="1">
      <alignment horizontal="center" vertical="top"/>
    </xf>
    <xf numFmtId="0" fontId="5" fillId="0" borderId="0" xfId="48" applyFont="1" applyAlignment="1" quotePrefix="1">
      <alignment horizontal="center" vertical="top" wrapText="1"/>
    </xf>
    <xf numFmtId="0" fontId="5" fillId="0" borderId="0" xfId="48" applyFont="1" applyAlignment="1">
      <alignment horizontal="center" vertical="top" wrapText="1"/>
    </xf>
    <xf numFmtId="3" fontId="5" fillId="0" borderId="0" xfId="48" applyNumberFormat="1" applyFont="1" applyFill="1" applyBorder="1" applyAlignment="1" applyProtection="1">
      <alignment horizontal="center" vertical="top" wrapText="1"/>
      <protection locked="0"/>
    </xf>
    <xf numFmtId="177" fontId="5" fillId="0" borderId="0" xfId="26" applyNumberFormat="1" applyFont="1" applyAlignment="1">
      <alignment horizontal="right" vertical="top" wrapText="1"/>
    </xf>
    <xf numFmtId="177" fontId="5" fillId="0" borderId="0" xfId="26" applyNumberFormat="1" applyFont="1" applyAlignment="1">
      <alignment horizontal="right" vertical="top"/>
    </xf>
    <xf numFmtId="177" fontId="5" fillId="0" borderId="0" xfId="26" applyNumberFormat="1" applyFont="1" applyAlignment="1">
      <alignment horizontal="right" vertical="top"/>
    </xf>
    <xf numFmtId="177" fontId="5" fillId="0" borderId="0" xfId="48" applyNumberFormat="1" applyFont="1" applyAlignment="1">
      <alignment horizontal="right" vertical="top"/>
    </xf>
    <xf numFmtId="39" fontId="2" fillId="0" borderId="0" xfId="38" applyNumberFormat="1" applyFont="1" applyAlignment="1">
      <alignment horizontal="right" vertical="top" wrapText="1"/>
    </xf>
    <xf numFmtId="39" fontId="2" fillId="0" borderId="0" xfId="38" applyNumberFormat="1" applyFont="1" applyAlignment="1">
      <alignment horizontal="right" vertical="top"/>
    </xf>
    <xf numFmtId="39" fontId="2" fillId="0" borderId="0" xfId="26" applyNumberFormat="1" applyFont="1" applyAlignment="1">
      <alignment horizontal="right" vertical="top" wrapText="1"/>
    </xf>
    <xf numFmtId="39" fontId="2" fillId="0" borderId="0" xfId="26" applyNumberFormat="1" applyFont="1" applyAlignment="1">
      <alignment horizontal="right" vertical="top"/>
    </xf>
    <xf numFmtId="184" fontId="2" fillId="0" borderId="0" xfId="38" applyNumberFormat="1" applyFont="1" applyAlignment="1">
      <alignment horizontal="right" vertical="top" wrapText="1"/>
    </xf>
    <xf numFmtId="184" fontId="2" fillId="0" borderId="0" xfId="38" applyNumberFormat="1" applyFont="1" applyAlignment="1">
      <alignment horizontal="right" vertical="top"/>
    </xf>
    <xf numFmtId="0" fontId="3" fillId="0" borderId="0" xfId="42" applyFont="1" applyAlignment="1">
      <alignment/>
    </xf>
    <xf numFmtId="0" fontId="3" fillId="0" borderId="0" xfId="42" applyFont="1" applyAlignment="1">
      <alignment horizontal="center" vertical="top" wrapText="1"/>
    </xf>
    <xf numFmtId="0" fontId="2" fillId="0" borderId="0" xfId="42" applyAlignment="1">
      <alignment/>
    </xf>
    <xf numFmtId="164" fontId="3" fillId="0" borderId="0" xfId="42" applyNumberFormat="1" applyFont="1" applyAlignment="1">
      <alignment horizontal="center" vertical="top" wrapText="1"/>
    </xf>
    <xf numFmtId="0" fontId="3" fillId="0" borderId="0" xfId="42" applyFont="1" applyAlignment="1">
      <alignment vertical="top" wrapText="1"/>
    </xf>
    <xf numFmtId="0" fontId="2" fillId="0" borderId="0" xfId="42" applyAlignment="1">
      <alignment horizontal="centerContinuous"/>
    </xf>
    <xf numFmtId="0" fontId="3" fillId="0" borderId="0" xfId="42" applyFont="1" applyAlignment="1">
      <alignment horizontal="centerContinuous"/>
    </xf>
    <xf numFmtId="0" fontId="3" fillId="0" borderId="0" xfId="42" applyFont="1" applyAlignment="1" quotePrefix="1">
      <alignment horizontal="center" vertical="top" wrapText="1"/>
    </xf>
    <xf numFmtId="164" fontId="2" fillId="0" borderId="0" xfId="42" applyNumberFormat="1" applyAlignment="1">
      <alignment horizontal="centerContinuous"/>
    </xf>
    <xf numFmtId="22" fontId="3" fillId="0" borderId="0" xfId="42" applyNumberFormat="1" applyFont="1" applyAlignment="1">
      <alignment horizontal="center" vertical="top" wrapText="1"/>
    </xf>
    <xf numFmtId="15" fontId="3" fillId="0" borderId="0" xfId="42" applyNumberFormat="1" applyFont="1" applyAlignment="1">
      <alignment/>
    </xf>
    <xf numFmtId="0" fontId="2" fillId="0" borderId="1" xfId="42" applyFill="1" applyBorder="1" applyAlignment="1">
      <alignment horizontal="center" wrapText="1"/>
    </xf>
    <xf numFmtId="0" fontId="2" fillId="0" borderId="2" xfId="42" applyFill="1" applyBorder="1" applyAlignment="1">
      <alignment horizontal="center" wrapText="1"/>
    </xf>
    <xf numFmtId="0" fontId="2" fillId="0" borderId="1" xfId="42" applyFont="1" applyFill="1" applyBorder="1" applyAlignment="1">
      <alignment horizontal="center" wrapText="1"/>
    </xf>
    <xf numFmtId="0" fontId="2" fillId="0" borderId="2" xfId="42" applyFont="1" applyFill="1" applyBorder="1" applyAlignment="1">
      <alignment horizontal="center" wrapText="1"/>
    </xf>
    <xf numFmtId="0" fontId="2" fillId="0" borderId="0" xfId="42" applyFont="1" applyFill="1" applyAlignment="1">
      <alignment horizontal="center" wrapText="1"/>
    </xf>
    <xf numFmtId="164" fontId="3" fillId="0" borderId="0" xfId="42" applyNumberFormat="1" applyFont="1" applyFill="1" applyBorder="1" applyAlignment="1">
      <alignment horizontal="center" wrapText="1"/>
    </xf>
    <xf numFmtId="0" fontId="3" fillId="0" borderId="0" xfId="42" applyFont="1" applyFill="1" applyBorder="1" applyAlignment="1">
      <alignment horizontal="center" wrapText="1"/>
    </xf>
    <xf numFmtId="4" fontId="3" fillId="0" borderId="0" xfId="42" applyNumberFormat="1" applyFont="1" applyFill="1" applyBorder="1" applyAlignment="1">
      <alignment horizontal="center" wrapText="1"/>
    </xf>
    <xf numFmtId="0" fontId="2" fillId="0" borderId="0" xfId="42" applyFill="1" applyBorder="1" applyAlignment="1">
      <alignment horizontal="center" wrapText="1"/>
    </xf>
    <xf numFmtId="0" fontId="2" fillId="0" borderId="3" xfId="42" applyFill="1" applyBorder="1" applyAlignment="1">
      <alignment horizontal="center" wrapText="1"/>
    </xf>
    <xf numFmtId="0" fontId="2" fillId="0" borderId="0" xfId="42" applyFont="1" applyFill="1" applyBorder="1" applyAlignment="1">
      <alignment horizontal="center" wrapText="1"/>
    </xf>
    <xf numFmtId="0" fontId="2" fillId="0" borderId="3" xfId="42" applyFont="1" applyFill="1" applyBorder="1" applyAlignment="1">
      <alignment horizontal="center" wrapText="1"/>
    </xf>
    <xf numFmtId="0" fontId="2" fillId="0" borderId="4" xfId="42" applyFill="1" applyBorder="1" applyAlignment="1">
      <alignment horizontal="center" wrapText="1"/>
    </xf>
    <xf numFmtId="0" fontId="2" fillId="0" borderId="5" xfId="42" applyFill="1" applyBorder="1" applyAlignment="1">
      <alignment horizontal="center" wrapText="1"/>
    </xf>
    <xf numFmtId="0" fontId="2" fillId="0" borderId="4" xfId="42" applyFont="1" applyFill="1" applyBorder="1" applyAlignment="1">
      <alignment horizontal="center" wrapText="1"/>
    </xf>
    <xf numFmtId="0" fontId="2" fillId="0" borderId="5" xfId="42" applyFont="1" applyFill="1" applyBorder="1" applyAlignment="1">
      <alignment horizontal="center" wrapText="1"/>
    </xf>
    <xf numFmtId="3" fontId="3" fillId="0" borderId="0" xfId="42" applyNumberFormat="1" applyFont="1" applyBorder="1" applyAlignment="1">
      <alignment vertical="top" wrapText="1"/>
    </xf>
    <xf numFmtId="0" fontId="3" fillId="0" borderId="0" xfId="42" applyFont="1" applyBorder="1" applyAlignment="1">
      <alignment vertical="top" wrapText="1"/>
    </xf>
    <xf numFmtId="0" fontId="2" fillId="0" borderId="0" xfId="42" applyAlignment="1">
      <alignment vertical="top" wrapText="1"/>
    </xf>
    <xf numFmtId="37" fontId="3" fillId="0" borderId="0" xfId="42" applyNumberFormat="1" applyFont="1" applyBorder="1" applyAlignment="1">
      <alignment vertical="top" wrapText="1"/>
    </xf>
    <xf numFmtId="3" fontId="3" fillId="0" borderId="0" xfId="42" applyNumberFormat="1" applyFont="1" applyAlignment="1">
      <alignment vertical="top" wrapText="1"/>
    </xf>
    <xf numFmtId="3" fontId="2" fillId="0" borderId="0" xfId="42" applyNumberFormat="1" applyAlignment="1">
      <alignment vertical="top" wrapText="1"/>
    </xf>
    <xf numFmtId="3" fontId="3" fillId="0" borderId="0" xfId="42" applyNumberFormat="1" applyFont="1" applyAlignment="1">
      <alignment horizontal="center" vertical="top" wrapText="1"/>
    </xf>
    <xf numFmtId="0" fontId="3" fillId="0" borderId="0" xfId="42" applyFont="1" applyAlignment="1" quotePrefix="1">
      <alignment horizontal="left" vertical="top" wrapText="1"/>
    </xf>
    <xf numFmtId="0" fontId="2" fillId="0" borderId="0" xfId="42" applyAlignment="1">
      <alignment horizontal="center" vertical="top" wrapText="1"/>
    </xf>
    <xf numFmtId="3" fontId="2" fillId="0" borderId="0" xfId="42" applyNumberFormat="1" applyAlignment="1">
      <alignment/>
    </xf>
    <xf numFmtId="0" fontId="2" fillId="2" borderId="6" xfId="42" applyFill="1" applyBorder="1" applyAlignment="1">
      <alignment vertical="top" wrapText="1"/>
    </xf>
    <xf numFmtId="0" fontId="2" fillId="2" borderId="7" xfId="42" applyFill="1" applyBorder="1" applyAlignment="1">
      <alignment horizontal="center" vertical="top" wrapText="1"/>
    </xf>
    <xf numFmtId="0" fontId="2" fillId="0" borderId="0" xfId="42" applyBorder="1" applyAlignment="1">
      <alignment horizontal="center" vertical="top" wrapText="1"/>
    </xf>
    <xf numFmtId="0" fontId="2" fillId="2" borderId="8" xfId="42" applyFill="1" applyBorder="1" applyAlignment="1">
      <alignment vertical="top" wrapText="1"/>
    </xf>
    <xf numFmtId="0" fontId="2" fillId="0" borderId="9" xfId="42" applyBorder="1" applyAlignment="1">
      <alignment horizontal="center" vertical="top" wrapText="1"/>
    </xf>
    <xf numFmtId="0" fontId="3" fillId="0" borderId="10" xfId="42" applyFont="1" applyFill="1" applyBorder="1" applyAlignment="1">
      <alignment horizontal="center" wrapText="1"/>
    </xf>
    <xf numFmtId="164" fontId="3" fillId="0" borderId="11" xfId="42" applyNumberFormat="1" applyFont="1" applyFill="1" applyBorder="1" applyAlignment="1">
      <alignment horizontal="center" wrapText="1"/>
    </xf>
    <xf numFmtId="0" fontId="3" fillId="0" borderId="11" xfId="42" applyFont="1" applyFill="1" applyBorder="1" applyAlignment="1">
      <alignment horizontal="center" wrapText="1"/>
    </xf>
    <xf numFmtId="4" fontId="3" fillId="0" borderId="11" xfId="42" applyNumberFormat="1" applyFont="1" applyFill="1" applyBorder="1" applyAlignment="1">
      <alignment horizontal="center" wrapText="1"/>
    </xf>
    <xf numFmtId="0" fontId="2" fillId="0" borderId="11" xfId="42" applyFill="1" applyBorder="1" applyAlignment="1">
      <alignment horizontal="center" wrapText="1"/>
    </xf>
    <xf numFmtId="0" fontId="2" fillId="0" borderId="12" xfId="42" applyFill="1" applyBorder="1" applyAlignment="1">
      <alignment horizontal="center" wrapText="1"/>
    </xf>
    <xf numFmtId="14" fontId="3" fillId="0" borderId="13" xfId="42" applyNumberFormat="1" applyFont="1" applyFill="1" applyBorder="1" applyAlignment="1">
      <alignment horizontal="center" wrapText="1"/>
    </xf>
    <xf numFmtId="0" fontId="2" fillId="0" borderId="14" xfId="42" applyFill="1" applyBorder="1" applyAlignment="1">
      <alignment horizontal="center" wrapText="1"/>
    </xf>
    <xf numFmtId="0" fontId="3" fillId="0" borderId="15" xfId="42" applyFont="1" applyFill="1" applyBorder="1" applyAlignment="1">
      <alignment horizontal="center" wrapText="1"/>
    </xf>
    <xf numFmtId="0" fontId="3" fillId="0" borderId="16" xfId="42" applyFont="1" applyFill="1" applyBorder="1" applyAlignment="1">
      <alignment horizontal="center" wrapText="1"/>
    </xf>
    <xf numFmtId="0" fontId="2" fillId="0" borderId="16" xfId="42" applyFill="1" applyBorder="1" applyAlignment="1">
      <alignment horizontal="center" wrapText="1"/>
    </xf>
    <xf numFmtId="0" fontId="2" fillId="0" borderId="17" xfId="42" applyFill="1" applyBorder="1" applyAlignment="1">
      <alignment horizontal="center" wrapText="1"/>
    </xf>
    <xf numFmtId="0" fontId="2" fillId="0" borderId="22" xfId="48" applyFont="1" applyFill="1" applyBorder="1" applyAlignment="1">
      <alignment horizontal="center" wrapText="1"/>
    </xf>
    <xf numFmtId="0" fontId="2" fillId="0" borderId="1" xfId="48" applyFont="1" applyFill="1" applyBorder="1" applyAlignment="1" quotePrefix="1">
      <alignment horizontal="center" wrapText="1"/>
    </xf>
    <xf numFmtId="3" fontId="2" fillId="0" borderId="1" xfId="26" applyNumberFormat="1" applyFont="1" applyFill="1" applyBorder="1" applyAlignment="1">
      <alignment horizontal="center" wrapText="1"/>
    </xf>
    <xf numFmtId="14" fontId="2" fillId="0" borderId="23" xfId="48" applyNumberFormat="1" applyFont="1" applyFill="1" applyBorder="1" applyAlignment="1">
      <alignment horizontal="center" wrapText="1"/>
    </xf>
    <xf numFmtId="0" fontId="2" fillId="0" borderId="24" xfId="48" applyFont="1" applyFill="1" applyBorder="1" applyAlignment="1">
      <alignment horizontal="center" wrapText="1"/>
    </xf>
    <xf numFmtId="3" fontId="2" fillId="0" borderId="4" xfId="26" applyNumberFormat="1" applyFont="1" applyFill="1" applyBorder="1" applyAlignment="1">
      <alignment horizontal="center" wrapText="1"/>
    </xf>
  </cellXfs>
  <cellStyles count="36">
    <cellStyle name="Normal" xfId="0"/>
    <cellStyle name="Comma" xfId="15"/>
    <cellStyle name="Comma [0]" xfId="16"/>
    <cellStyle name="Comma_Basic Charge COS" xfId="17"/>
    <cellStyle name="Comma_Customer COS" xfId="18"/>
    <cellStyle name="Comma_Demand COS" xfId="19"/>
    <cellStyle name="Comma_Energy COS" xfId="20"/>
    <cellStyle name="Comma_O&amp;M COS" xfId="21"/>
    <cellStyle name="Comma_Ratebase COS" xfId="22"/>
    <cellStyle name="Comma_Revenue COS" xfId="23"/>
    <cellStyle name="Comma_TMP1 - COS Model" xfId="24"/>
    <cellStyle name="Comma_TMP2 - COS Model" xfId="25"/>
    <cellStyle name="Comma_Unbundled COS" xfId="26"/>
    <cellStyle name="Currency" xfId="27"/>
    <cellStyle name="Currency [0]" xfId="28"/>
    <cellStyle name="Currency_Basic Charge COS" xfId="29"/>
    <cellStyle name="Currency_Customer COS" xfId="30"/>
    <cellStyle name="Currency_Demand COS" xfId="31"/>
    <cellStyle name="Currency_Energy COS" xfId="32"/>
    <cellStyle name="Currency_O&amp;M COS" xfId="33"/>
    <cellStyle name="Currency_Ratebase COS" xfId="34"/>
    <cellStyle name="Currency_Revenue COS" xfId="35"/>
    <cellStyle name="Currency_TMP1 - COS Model" xfId="36"/>
    <cellStyle name="Currency_TMP2 - COS Model" xfId="37"/>
    <cellStyle name="Currency_Unbundled COS" xfId="38"/>
    <cellStyle name="Normal_Basic Charge COS" xfId="39"/>
    <cellStyle name="Normal_Customer COS" xfId="40"/>
    <cellStyle name="Normal_Demand COS" xfId="41"/>
    <cellStyle name="Normal_Energy COS" xfId="42"/>
    <cellStyle name="Normal_O&amp;M COS" xfId="43"/>
    <cellStyle name="Normal_Ratebase COS" xfId="44"/>
    <cellStyle name="Normal_Revenue COS" xfId="45"/>
    <cellStyle name="Normal_TMP1 - COS Model" xfId="46"/>
    <cellStyle name="Normal_TMP2 - COS Model" xfId="47"/>
    <cellStyle name="Normal_Unbundled COS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workbookViewId="0" topLeftCell="A1">
      <selection activeCell="H3" sqref="G3:H3"/>
    </sheetView>
  </sheetViews>
  <sheetFormatPr defaultColWidth="9.140625" defaultRowHeight="12.75"/>
  <cols>
    <col min="1" max="1" width="8.00390625" style="1" customWidth="1"/>
    <col min="2" max="2" width="30.140625" style="5" customWidth="1"/>
    <col min="3" max="3" width="9.140625" style="3" customWidth="1"/>
    <col min="4" max="4" width="12.140625" style="2" customWidth="1"/>
    <col min="5" max="5" width="13.140625" style="2" customWidth="1"/>
    <col min="6" max="9" width="10.421875" style="2" customWidth="1"/>
    <col min="10" max="12" width="9.57421875" style="2" customWidth="1"/>
    <col min="13" max="13" width="8.7109375" style="2" customWidth="1"/>
    <col min="14" max="14" width="11.28125" style="2" hidden="1" customWidth="1"/>
    <col min="15" max="16" width="10.421875" style="37" hidden="1" customWidth="1"/>
    <col min="17" max="17" width="10.421875" style="2" hidden="1" customWidth="1"/>
    <col min="18" max="18" width="10.00390625" style="2" hidden="1" customWidth="1"/>
    <col min="19" max="19" width="8.28125" style="2" hidden="1" customWidth="1"/>
    <col min="20" max="20" width="9.57421875" style="2" hidden="1" customWidth="1"/>
    <col min="21" max="21" width="11.421875" style="2" hidden="1" customWidth="1"/>
    <col min="22" max="22" width="9.7109375" style="2" hidden="1" customWidth="1"/>
    <col min="23" max="23" width="11.421875" style="2" hidden="1" customWidth="1"/>
    <col min="24" max="24" width="10.421875" style="2" hidden="1" customWidth="1"/>
    <col min="25" max="25" width="9.00390625" style="2" hidden="1" customWidth="1"/>
    <col min="26" max="26" width="9.140625" style="2" hidden="1" customWidth="1"/>
    <col min="27" max="16384" width="8.28125" style="2" customWidth="1"/>
  </cols>
  <sheetData>
    <row r="1" spans="2:16" ht="10.5">
      <c r="B1" s="2"/>
      <c r="O1" s="2"/>
      <c r="P1" s="2"/>
    </row>
    <row r="2" spans="2:16" ht="10.5">
      <c r="B2" s="4"/>
      <c r="O2" s="2"/>
      <c r="P2" s="2"/>
    </row>
    <row r="3" spans="15:16" ht="10.5">
      <c r="O3" s="2"/>
      <c r="P3" s="2"/>
    </row>
    <row r="4" spans="1:16" ht="11.25">
      <c r="A4" s="6"/>
      <c r="B4" s="3" t="s">
        <v>35</v>
      </c>
      <c r="D4" s="7"/>
      <c r="E4" s="8"/>
      <c r="J4" s="9"/>
      <c r="K4" s="9"/>
      <c r="O4" s="2"/>
      <c r="P4" s="2"/>
    </row>
    <row r="5" spans="2:16" ht="11.25">
      <c r="B5" s="3" t="s">
        <v>36</v>
      </c>
      <c r="D5" s="10"/>
      <c r="E5" s="8"/>
      <c r="O5" s="2"/>
      <c r="P5" s="2"/>
    </row>
    <row r="6" spans="2:16" ht="11.25" thickBot="1">
      <c r="B6" s="11">
        <v>37212.802399768516</v>
      </c>
      <c r="F6" s="12"/>
      <c r="O6" s="2"/>
      <c r="P6" s="2"/>
    </row>
    <row r="7" spans="1:32" s="17" customFormat="1" ht="11.25">
      <c r="A7" s="101"/>
      <c r="B7" s="102"/>
      <c r="C7" s="103" t="s">
        <v>37</v>
      </c>
      <c r="D7" s="103"/>
      <c r="E7" s="104" t="s">
        <v>38</v>
      </c>
      <c r="F7" s="104" t="s">
        <v>38</v>
      </c>
      <c r="G7" s="104" t="s">
        <v>38</v>
      </c>
      <c r="H7" s="104" t="s">
        <v>38</v>
      </c>
      <c r="I7" s="104" t="s">
        <v>38</v>
      </c>
      <c r="J7" s="104" t="s">
        <v>38</v>
      </c>
      <c r="K7" s="104" t="s">
        <v>38</v>
      </c>
      <c r="L7" s="104" t="s">
        <v>38</v>
      </c>
      <c r="M7" s="105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43</v>
      </c>
      <c r="T7" s="13" t="s">
        <v>43</v>
      </c>
      <c r="U7" s="13" t="s">
        <v>44</v>
      </c>
      <c r="V7" s="13" t="s">
        <v>45</v>
      </c>
      <c r="W7" s="13" t="s">
        <v>44</v>
      </c>
      <c r="X7" s="13" t="s">
        <v>46</v>
      </c>
      <c r="Y7" s="13" t="s">
        <v>47</v>
      </c>
      <c r="Z7" s="14" t="s">
        <v>47</v>
      </c>
      <c r="AA7" s="15"/>
      <c r="AB7" s="15"/>
      <c r="AC7" s="15"/>
      <c r="AD7" s="15"/>
      <c r="AE7" s="15"/>
      <c r="AF7" s="16"/>
    </row>
    <row r="8" spans="1:32" s="17" customFormat="1" ht="11.25">
      <c r="A8" s="106"/>
      <c r="B8" s="18"/>
      <c r="C8" s="19" t="s">
        <v>48</v>
      </c>
      <c r="D8" s="19" t="s">
        <v>49</v>
      </c>
      <c r="E8" s="20" t="s">
        <v>50</v>
      </c>
      <c r="F8" s="20" t="s">
        <v>50</v>
      </c>
      <c r="G8" s="20" t="s">
        <v>50</v>
      </c>
      <c r="H8" s="20" t="s">
        <v>50</v>
      </c>
      <c r="I8" s="20" t="s">
        <v>50</v>
      </c>
      <c r="J8" s="20" t="s">
        <v>50</v>
      </c>
      <c r="K8" s="20" t="s">
        <v>50</v>
      </c>
      <c r="L8" s="20" t="s">
        <v>50</v>
      </c>
      <c r="M8" s="107" t="s">
        <v>50</v>
      </c>
      <c r="N8" s="20">
        <v>7</v>
      </c>
      <c r="O8" s="20">
        <v>24</v>
      </c>
      <c r="P8" s="20" t="s">
        <v>51</v>
      </c>
      <c r="Q8" s="20">
        <v>26</v>
      </c>
      <c r="R8" s="20">
        <v>31</v>
      </c>
      <c r="S8" s="20">
        <v>35</v>
      </c>
      <c r="T8" s="20">
        <v>43</v>
      </c>
      <c r="U8" s="20">
        <v>449</v>
      </c>
      <c r="V8" s="20">
        <v>49</v>
      </c>
      <c r="W8" s="20">
        <v>449</v>
      </c>
      <c r="X8" s="20" t="s">
        <v>52</v>
      </c>
      <c r="Y8" s="20" t="s">
        <v>53</v>
      </c>
      <c r="Z8" s="21" t="s">
        <v>53</v>
      </c>
      <c r="AA8" s="22"/>
      <c r="AB8" s="22"/>
      <c r="AC8" s="22"/>
      <c r="AD8" s="22"/>
      <c r="AE8" s="22"/>
      <c r="AF8" s="23"/>
    </row>
    <row r="9" spans="1:32" s="17" customFormat="1" ht="23.25" thickBot="1">
      <c r="A9" s="108"/>
      <c r="B9" s="109" t="s">
        <v>54</v>
      </c>
      <c r="C9" s="109" t="s">
        <v>55</v>
      </c>
      <c r="D9" s="110" t="s">
        <v>56</v>
      </c>
      <c r="E9" s="111" t="s">
        <v>39</v>
      </c>
      <c r="F9" s="111" t="s">
        <v>40</v>
      </c>
      <c r="G9" s="111" t="s">
        <v>41</v>
      </c>
      <c r="H9" s="111" t="s">
        <v>42</v>
      </c>
      <c r="I9" s="111" t="s">
        <v>43</v>
      </c>
      <c r="J9" s="111" t="s">
        <v>44</v>
      </c>
      <c r="K9" s="111" t="s">
        <v>45</v>
      </c>
      <c r="L9" s="111" t="s">
        <v>46</v>
      </c>
      <c r="M9" s="112" t="s">
        <v>47</v>
      </c>
      <c r="N9" s="24" t="s">
        <v>57</v>
      </c>
      <c r="O9" s="24" t="s">
        <v>58</v>
      </c>
      <c r="P9" s="24" t="s">
        <v>59</v>
      </c>
      <c r="Q9" s="24" t="s">
        <v>60</v>
      </c>
      <c r="R9" s="24" t="s">
        <v>61</v>
      </c>
      <c r="S9" s="24" t="s">
        <v>62</v>
      </c>
      <c r="T9" s="24" t="s">
        <v>63</v>
      </c>
      <c r="U9" s="24" t="s">
        <v>64</v>
      </c>
      <c r="V9" s="24" t="s">
        <v>65</v>
      </c>
      <c r="W9" s="24" t="s">
        <v>45</v>
      </c>
      <c r="X9" s="24" t="s">
        <v>66</v>
      </c>
      <c r="Y9" s="24" t="s">
        <v>67</v>
      </c>
      <c r="Z9" s="25" t="s">
        <v>68</v>
      </c>
      <c r="AA9" s="26"/>
      <c r="AB9" s="26"/>
      <c r="AC9" s="26"/>
      <c r="AD9" s="26"/>
      <c r="AE9" s="26"/>
      <c r="AF9" s="27"/>
    </row>
    <row r="10" spans="1:28" s="5" customFormat="1" ht="10.5">
      <c r="A10" s="3">
        <v>1</v>
      </c>
      <c r="B10" s="5" t="s">
        <v>69</v>
      </c>
      <c r="C10" s="3" t="s">
        <v>70</v>
      </c>
      <c r="D10" s="28">
        <v>1383566728.0000007</v>
      </c>
      <c r="E10" s="28">
        <v>742555503.4124314</v>
      </c>
      <c r="F10" s="28">
        <v>172384758.6263484</v>
      </c>
      <c r="G10" s="28">
        <v>210937058.71941733</v>
      </c>
      <c r="H10" s="28">
        <v>114894779.61321698</v>
      </c>
      <c r="I10" s="28">
        <v>100247851.35742219</v>
      </c>
      <c r="J10" s="28">
        <v>8007197.251328778</v>
      </c>
      <c r="K10" s="28">
        <v>21475090.71372506</v>
      </c>
      <c r="L10" s="28">
        <v>11596053.654716158</v>
      </c>
      <c r="M10" s="28">
        <v>1468434.6513942855</v>
      </c>
      <c r="N10" s="28">
        <v>742555503.4124314</v>
      </c>
      <c r="O10" s="28">
        <v>172384758.6263484</v>
      </c>
      <c r="P10" s="28">
        <v>210937058.71941733</v>
      </c>
      <c r="Q10" s="28">
        <v>114894779.61321698</v>
      </c>
      <c r="R10" s="28">
        <v>87065478.53109142</v>
      </c>
      <c r="S10" s="28">
        <v>208121.10509232024</v>
      </c>
      <c r="T10" s="28">
        <v>12974251.721238436</v>
      </c>
      <c r="U10" s="28">
        <v>953236.0717658631</v>
      </c>
      <c r="V10" s="28">
        <v>21475090.71372506</v>
      </c>
      <c r="W10" s="29">
        <v>7053961.179562914</v>
      </c>
      <c r="X10" s="29">
        <v>11596053.654716158</v>
      </c>
      <c r="Y10" s="29">
        <v>1052591.254437599</v>
      </c>
      <c r="Z10" s="30">
        <v>415843.3969566864</v>
      </c>
      <c r="AA10" s="30"/>
      <c r="AB10" s="30"/>
    </row>
    <row r="11" spans="1:28" s="5" customFormat="1" ht="10.5">
      <c r="A11" s="3"/>
      <c r="C11" s="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29"/>
      <c r="Y11" s="29"/>
      <c r="Z11" s="30"/>
      <c r="AA11" s="30"/>
      <c r="AB11" s="30"/>
    </row>
    <row r="12" spans="1:28" s="5" customFormat="1" ht="10.5">
      <c r="A12" s="3"/>
      <c r="B12" s="5" t="s">
        <v>71</v>
      </c>
      <c r="C12" s="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9"/>
      <c r="Y12" s="29"/>
      <c r="Z12" s="30"/>
      <c r="AA12" s="30"/>
      <c r="AB12" s="30"/>
    </row>
    <row r="13" spans="1:28" s="5" customFormat="1" ht="10.5">
      <c r="A13" s="3">
        <v>2</v>
      </c>
      <c r="B13" s="5" t="s">
        <v>72</v>
      </c>
      <c r="C13" s="3" t="s">
        <v>73</v>
      </c>
      <c r="D13" s="28">
        <v>968881831.0000105</v>
      </c>
      <c r="E13" s="28">
        <v>528729752.2388777</v>
      </c>
      <c r="F13" s="28">
        <v>121751593.87289675</v>
      </c>
      <c r="G13" s="28">
        <v>133196374.6365527</v>
      </c>
      <c r="H13" s="28">
        <v>80347652.57313122</v>
      </c>
      <c r="I13" s="28">
        <v>76783097.73110265</v>
      </c>
      <c r="J13" s="28">
        <v>1107136.5901499167</v>
      </c>
      <c r="K13" s="28">
        <v>18121581.658651188</v>
      </c>
      <c r="L13" s="28">
        <v>8297946.808335432</v>
      </c>
      <c r="M13" s="28">
        <v>546694.8903129727</v>
      </c>
      <c r="N13" s="28">
        <v>528729752.2388777</v>
      </c>
      <c r="O13" s="28">
        <v>121751593.87289675</v>
      </c>
      <c r="P13" s="28">
        <v>133196374.6365527</v>
      </c>
      <c r="Q13" s="28">
        <v>80347652.57313122</v>
      </c>
      <c r="R13" s="28">
        <v>67502354.37576172</v>
      </c>
      <c r="S13" s="28">
        <v>235184.60188409965</v>
      </c>
      <c r="T13" s="28">
        <v>9045558.753456837</v>
      </c>
      <c r="U13" s="28">
        <v>214422.41864303223</v>
      </c>
      <c r="V13" s="28">
        <v>18121581.658651188</v>
      </c>
      <c r="W13" s="29">
        <v>892714.1715068845</v>
      </c>
      <c r="X13" s="29">
        <v>8297946.808335432</v>
      </c>
      <c r="Y13" s="29">
        <v>110962.25636257828</v>
      </c>
      <c r="Z13" s="30">
        <v>435732.6339503946</v>
      </c>
      <c r="AA13" s="30"/>
      <c r="AB13" s="30"/>
    </row>
    <row r="14" spans="1:28" s="5" customFormat="1" ht="10.5">
      <c r="A14" s="3">
        <v>3</v>
      </c>
      <c r="B14" s="30" t="s">
        <v>74</v>
      </c>
      <c r="C14" s="31" t="s">
        <v>75</v>
      </c>
      <c r="D14" s="28">
        <v>142315964.99999994</v>
      </c>
      <c r="E14" s="28">
        <v>84964243.61837032</v>
      </c>
      <c r="F14" s="28">
        <v>17166655.643128347</v>
      </c>
      <c r="G14" s="28">
        <v>16515906.336048272</v>
      </c>
      <c r="H14" s="28">
        <v>9091317.458026204</v>
      </c>
      <c r="I14" s="28">
        <v>9542838.833247174</v>
      </c>
      <c r="J14" s="28">
        <v>1320004.3291541424</v>
      </c>
      <c r="K14" s="28">
        <v>1654345.297062344</v>
      </c>
      <c r="L14" s="28">
        <v>1834472.3270438914</v>
      </c>
      <c r="M14" s="28">
        <v>226181.1579192253</v>
      </c>
      <c r="N14" s="28">
        <v>84964243.61837032</v>
      </c>
      <c r="O14" s="28">
        <v>17166655.643128347</v>
      </c>
      <c r="P14" s="28">
        <v>16515906.336048272</v>
      </c>
      <c r="Q14" s="28">
        <v>9091317.458026204</v>
      </c>
      <c r="R14" s="28">
        <v>7681436.123835746</v>
      </c>
      <c r="S14" s="28">
        <v>40549.512344626215</v>
      </c>
      <c r="T14" s="28">
        <v>1820853.1970668025</v>
      </c>
      <c r="U14" s="28">
        <v>177205.42167369745</v>
      </c>
      <c r="V14" s="28">
        <v>1654345.297062344</v>
      </c>
      <c r="W14" s="29">
        <v>1142798.907480445</v>
      </c>
      <c r="X14" s="29">
        <v>1834472.3270438914</v>
      </c>
      <c r="Y14" s="29">
        <v>142372.02106363358</v>
      </c>
      <c r="Z14" s="30">
        <v>83809.13685559174</v>
      </c>
      <c r="AA14" s="30"/>
      <c r="AB14" s="30"/>
    </row>
    <row r="15" spans="1:28" s="5" customFormat="1" ht="10.5">
      <c r="A15" s="3">
        <v>4</v>
      </c>
      <c r="B15" s="5" t="s">
        <v>76</v>
      </c>
      <c r="C15" s="31" t="s">
        <v>77</v>
      </c>
      <c r="D15" s="28">
        <v>91461816.99999999</v>
      </c>
      <c r="E15" s="28">
        <v>51788254.592481434</v>
      </c>
      <c r="F15" s="28">
        <v>11144481.636623323</v>
      </c>
      <c r="G15" s="28">
        <v>12373732.659804426</v>
      </c>
      <c r="H15" s="28">
        <v>6744351.233982023</v>
      </c>
      <c r="I15" s="28">
        <v>6337708.359867074</v>
      </c>
      <c r="J15" s="28">
        <v>812292.8210309363</v>
      </c>
      <c r="K15" s="28">
        <v>1209879.2280789101</v>
      </c>
      <c r="L15" s="28">
        <v>967392.6208577891</v>
      </c>
      <c r="M15" s="28">
        <v>83723.84727406636</v>
      </c>
      <c r="N15" s="28">
        <v>51788254.592481434</v>
      </c>
      <c r="O15" s="28">
        <v>11144481.636623323</v>
      </c>
      <c r="P15" s="28">
        <v>12373732.659804426</v>
      </c>
      <c r="Q15" s="28">
        <v>6744351.233982023</v>
      </c>
      <c r="R15" s="28">
        <v>5318975.201294942</v>
      </c>
      <c r="S15" s="28">
        <v>19217.17527400401</v>
      </c>
      <c r="T15" s="28">
        <v>999515.9832981267</v>
      </c>
      <c r="U15" s="28">
        <v>95838.63800547094</v>
      </c>
      <c r="V15" s="28">
        <v>1209879.2280789101</v>
      </c>
      <c r="W15" s="29">
        <v>716454.1830254653</v>
      </c>
      <c r="X15" s="29">
        <v>967392.6208577891</v>
      </c>
      <c r="Y15" s="29">
        <v>53496.78188618778</v>
      </c>
      <c r="Z15" s="30">
        <v>30227.065387878574</v>
      </c>
      <c r="AA15" s="30"/>
      <c r="AB15" s="30"/>
    </row>
    <row r="16" spans="1:32" s="5" customFormat="1" ht="21">
      <c r="A16" s="3">
        <v>5</v>
      </c>
      <c r="B16" s="5" t="s">
        <v>78</v>
      </c>
      <c r="C16" s="3" t="s">
        <v>79</v>
      </c>
      <c r="D16" s="28">
        <f aca="true" t="shared" si="0" ref="D16:Z16">(D$13+D$14+D$15)</f>
        <v>1202659613.0000105</v>
      </c>
      <c r="E16" s="28">
        <f t="shared" si="0"/>
        <v>665482250.4497294</v>
      </c>
      <c r="F16" s="28">
        <f t="shared" si="0"/>
        <v>150062731.15264842</v>
      </c>
      <c r="G16" s="28">
        <f t="shared" si="0"/>
        <v>162086013.6324054</v>
      </c>
      <c r="H16" s="28">
        <f t="shared" si="0"/>
        <v>96183321.26513945</v>
      </c>
      <c r="I16" s="28">
        <f t="shared" si="0"/>
        <v>92663644.9242169</v>
      </c>
      <c r="J16" s="28">
        <f t="shared" si="0"/>
        <v>3239433.740334995</v>
      </c>
      <c r="K16" s="28">
        <f t="shared" si="0"/>
        <v>20985806.183792442</v>
      </c>
      <c r="L16" s="28">
        <f t="shared" si="0"/>
        <v>11099811.756237112</v>
      </c>
      <c r="M16" s="28">
        <f t="shared" si="0"/>
        <v>856599.8955062644</v>
      </c>
      <c r="N16" s="28">
        <f t="shared" si="0"/>
        <v>665482250.4497294</v>
      </c>
      <c r="O16" s="28">
        <f t="shared" si="0"/>
        <v>150062731.15264842</v>
      </c>
      <c r="P16" s="28">
        <f t="shared" si="0"/>
        <v>162086013.6324054</v>
      </c>
      <c r="Q16" s="28">
        <f t="shared" si="0"/>
        <v>96183321.26513945</v>
      </c>
      <c r="R16" s="28">
        <f t="shared" si="0"/>
        <v>80502765.7008924</v>
      </c>
      <c r="S16" s="28">
        <f t="shared" si="0"/>
        <v>294951.2895027299</v>
      </c>
      <c r="T16" s="28">
        <f t="shared" si="0"/>
        <v>11865927.933821766</v>
      </c>
      <c r="U16" s="28">
        <f t="shared" si="0"/>
        <v>487466.4783222006</v>
      </c>
      <c r="V16" s="28">
        <f t="shared" si="0"/>
        <v>20985806.183792442</v>
      </c>
      <c r="W16" s="29">
        <f t="shared" si="0"/>
        <v>2751967.2620127946</v>
      </c>
      <c r="X16" s="29">
        <f t="shared" si="0"/>
        <v>11099811.756237112</v>
      </c>
      <c r="Y16" s="29">
        <f t="shared" si="0"/>
        <v>306831.05931239965</v>
      </c>
      <c r="Z16" s="30">
        <f t="shared" si="0"/>
        <v>549768.8361938649</v>
      </c>
      <c r="AA16" s="30"/>
      <c r="AB16" s="30"/>
      <c r="AC16" s="30"/>
      <c r="AD16" s="30"/>
      <c r="AE16" s="30"/>
      <c r="AF16" s="30"/>
    </row>
    <row r="17" spans="1:28" s="5" customFormat="1" ht="10.5">
      <c r="A17" s="3"/>
      <c r="C17" s="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9"/>
      <c r="Y17" s="29"/>
      <c r="Z17" s="30"/>
      <c r="AA17" s="30"/>
      <c r="AB17" s="30"/>
    </row>
    <row r="18" spans="1:32" s="5" customFormat="1" ht="21">
      <c r="A18" s="3">
        <v>6</v>
      </c>
      <c r="B18" s="5" t="s">
        <v>80</v>
      </c>
      <c r="C18" s="3" t="s">
        <v>81</v>
      </c>
      <c r="D18" s="28">
        <f aca="true" t="shared" si="1" ref="D18:Z18">(D$10-D$16)</f>
        <v>180907114.99999022</v>
      </c>
      <c r="E18" s="28">
        <f t="shared" si="1"/>
        <v>77073252.96270192</v>
      </c>
      <c r="F18" s="28">
        <f t="shared" si="1"/>
        <v>22322027.473699987</v>
      </c>
      <c r="G18" s="28">
        <f t="shared" si="1"/>
        <v>48851045.08701193</v>
      </c>
      <c r="H18" s="28">
        <f t="shared" si="1"/>
        <v>18711458.348077536</v>
      </c>
      <c r="I18" s="28">
        <f t="shared" si="1"/>
        <v>7584206.433205292</v>
      </c>
      <c r="J18" s="28">
        <f t="shared" si="1"/>
        <v>4767763.510993783</v>
      </c>
      <c r="K18" s="28">
        <f t="shared" si="1"/>
        <v>489284.52993261814</v>
      </c>
      <c r="L18" s="28">
        <f t="shared" si="1"/>
        <v>496241.8984790463</v>
      </c>
      <c r="M18" s="28">
        <f t="shared" si="1"/>
        <v>611834.7558880211</v>
      </c>
      <c r="N18" s="28">
        <f t="shared" si="1"/>
        <v>77073252.96270192</v>
      </c>
      <c r="O18" s="28">
        <f t="shared" si="1"/>
        <v>22322027.473699987</v>
      </c>
      <c r="P18" s="28">
        <f t="shared" si="1"/>
        <v>48851045.08701193</v>
      </c>
      <c r="Q18" s="28">
        <f t="shared" si="1"/>
        <v>18711458.348077536</v>
      </c>
      <c r="R18" s="28">
        <f t="shared" si="1"/>
        <v>6562712.830199018</v>
      </c>
      <c r="S18" s="28">
        <f t="shared" si="1"/>
        <v>-86830.18441040965</v>
      </c>
      <c r="T18" s="28">
        <f t="shared" si="1"/>
        <v>1108323.7874166705</v>
      </c>
      <c r="U18" s="28">
        <f t="shared" si="1"/>
        <v>465769.5934436625</v>
      </c>
      <c r="V18" s="28">
        <f t="shared" si="1"/>
        <v>489284.52993261814</v>
      </c>
      <c r="W18" s="29">
        <f t="shared" si="1"/>
        <v>4301993.91755012</v>
      </c>
      <c r="X18" s="29">
        <f t="shared" si="1"/>
        <v>496241.8984790463</v>
      </c>
      <c r="Y18" s="29">
        <f t="shared" si="1"/>
        <v>745760.1951251994</v>
      </c>
      <c r="Z18" s="30">
        <f t="shared" si="1"/>
        <v>-133925.43923717854</v>
      </c>
      <c r="AA18" s="30"/>
      <c r="AB18" s="30"/>
      <c r="AC18" s="30"/>
      <c r="AD18" s="30"/>
      <c r="AE18" s="30"/>
      <c r="AF18" s="30"/>
    </row>
    <row r="19" spans="1:28" s="5" customFormat="1" ht="10.5">
      <c r="A19" s="3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30"/>
      <c r="AA19" s="30"/>
      <c r="AB19" s="30"/>
    </row>
    <row r="20" spans="1:28" s="5" customFormat="1" ht="10.5">
      <c r="A20" s="3"/>
      <c r="B20" s="5" t="s">
        <v>82</v>
      </c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9"/>
      <c r="Y20" s="29"/>
      <c r="Z20" s="30"/>
      <c r="AA20" s="30"/>
      <c r="AB20" s="30"/>
    </row>
    <row r="21" spans="1:28" s="5" customFormat="1" ht="10.5">
      <c r="A21" s="3">
        <v>7</v>
      </c>
      <c r="B21" s="5" t="s">
        <v>83</v>
      </c>
      <c r="C21" s="3" t="s">
        <v>84</v>
      </c>
      <c r="D21" s="28">
        <v>40165378.00000007</v>
      </c>
      <c r="E21" s="28">
        <v>17111965.65672231</v>
      </c>
      <c r="F21" s="28">
        <v>4955983.468132785</v>
      </c>
      <c r="G21" s="28">
        <v>10846011.731572784</v>
      </c>
      <c r="H21" s="28">
        <v>4154357.3202294004</v>
      </c>
      <c r="I21" s="28">
        <v>1683861.456857232</v>
      </c>
      <c r="J21" s="28">
        <v>1058548.8781559695</v>
      </c>
      <c r="K21" s="28">
        <v>108631.97997656005</v>
      </c>
      <c r="L21" s="28">
        <v>110176.6695679691</v>
      </c>
      <c r="M21" s="28">
        <v>135840.83878503856</v>
      </c>
      <c r="N21" s="28">
        <v>17111965.65672231</v>
      </c>
      <c r="O21" s="28">
        <v>4955983.468132785</v>
      </c>
      <c r="P21" s="28">
        <v>10846011.731572784</v>
      </c>
      <c r="Q21" s="28">
        <v>4154357.3202294004</v>
      </c>
      <c r="R21" s="28">
        <v>1457067.2995940952</v>
      </c>
      <c r="S21" s="28">
        <v>-19278.220089099323</v>
      </c>
      <c r="T21" s="28">
        <v>246072.3773522387</v>
      </c>
      <c r="U21" s="28">
        <v>103411.1443409622</v>
      </c>
      <c r="V21" s="28">
        <v>108631.97997656005</v>
      </c>
      <c r="W21" s="29">
        <v>955137.7338150071</v>
      </c>
      <c r="X21" s="29">
        <v>110176.6695679691</v>
      </c>
      <c r="Y21" s="29">
        <v>165575.2463608688</v>
      </c>
      <c r="Z21" s="30">
        <v>-29734.407575830253</v>
      </c>
      <c r="AA21" s="30"/>
      <c r="AB21" s="30"/>
    </row>
    <row r="22" spans="1:28" s="5" customFormat="1" ht="10.5">
      <c r="A22" s="3">
        <v>8</v>
      </c>
      <c r="B22" s="5" t="s">
        <v>85</v>
      </c>
      <c r="C22" s="3" t="s">
        <v>86</v>
      </c>
      <c r="D22" s="28">
        <v>24096967.999999996</v>
      </c>
      <c r="E22" s="28">
        <v>14134174.964686938</v>
      </c>
      <c r="F22" s="28">
        <v>2927215.3750607707</v>
      </c>
      <c r="G22" s="28">
        <v>2886025.59599946</v>
      </c>
      <c r="H22" s="28">
        <v>1602655.0164639335</v>
      </c>
      <c r="I22" s="28">
        <v>1669774.6992434696</v>
      </c>
      <c r="J22" s="28">
        <v>249021.82000531474</v>
      </c>
      <c r="K22" s="28">
        <v>296322.0303217479</v>
      </c>
      <c r="L22" s="28">
        <v>291814.5622941031</v>
      </c>
      <c r="M22" s="28">
        <v>39963.93592426605</v>
      </c>
      <c r="N22" s="28">
        <v>14134174.964686938</v>
      </c>
      <c r="O22" s="28">
        <v>2927215.3750607707</v>
      </c>
      <c r="P22" s="28">
        <v>2886025.59599946</v>
      </c>
      <c r="Q22" s="28">
        <v>1602655.0164639335</v>
      </c>
      <c r="R22" s="28">
        <v>1352022.7043680656</v>
      </c>
      <c r="S22" s="28">
        <v>6924.0487918006975</v>
      </c>
      <c r="T22" s="28">
        <v>310827.94608360325</v>
      </c>
      <c r="U22" s="28">
        <v>30924.352067762837</v>
      </c>
      <c r="V22" s="28">
        <v>296322.0303217479</v>
      </c>
      <c r="W22" s="29">
        <v>218097.4679375519</v>
      </c>
      <c r="X22" s="29">
        <v>291814.5622941031</v>
      </c>
      <c r="Y22" s="29">
        <v>25603.15286787743</v>
      </c>
      <c r="Z22" s="30">
        <v>14360.783056388618</v>
      </c>
      <c r="AA22" s="30"/>
      <c r="AB22" s="30"/>
    </row>
    <row r="23" spans="1:29" s="5" customFormat="1" ht="10.5">
      <c r="A23" s="3">
        <v>9</v>
      </c>
      <c r="B23" s="5" t="s">
        <v>87</v>
      </c>
      <c r="C23" s="3" t="s">
        <v>88</v>
      </c>
      <c r="D23" s="28">
        <v>-21037549.999999996</v>
      </c>
      <c r="E23" s="28">
        <v>-12339660.84564455</v>
      </c>
      <c r="F23" s="28">
        <v>-2555567.979075613</v>
      </c>
      <c r="G23" s="28">
        <v>-2519607.7687914283</v>
      </c>
      <c r="H23" s="28">
        <v>-1399177.4833087227</v>
      </c>
      <c r="I23" s="28">
        <v>-1457775.4647003496</v>
      </c>
      <c r="J23" s="28">
        <v>-217405.3179409463</v>
      </c>
      <c r="K23" s="28">
        <v>-258700.16215298485</v>
      </c>
      <c r="L23" s="28">
        <v>-254764.97478812726</v>
      </c>
      <c r="M23" s="28">
        <v>-34890.00359728009</v>
      </c>
      <c r="N23" s="28">
        <v>-12339660.84564455</v>
      </c>
      <c r="O23" s="28">
        <v>-2555567.979075613</v>
      </c>
      <c r="P23" s="28">
        <v>-2519607.7687914283</v>
      </c>
      <c r="Q23" s="28">
        <v>-1399177.4833087227</v>
      </c>
      <c r="R23" s="28">
        <v>-1180366.1458270764</v>
      </c>
      <c r="S23" s="28">
        <v>-6044.952321800267</v>
      </c>
      <c r="T23" s="28">
        <v>-271364.3665514727</v>
      </c>
      <c r="U23" s="28">
        <v>-26998.110419666245</v>
      </c>
      <c r="V23" s="28">
        <v>-258700.16215298485</v>
      </c>
      <c r="W23" s="29">
        <v>-190407.20752128007</v>
      </c>
      <c r="X23" s="29">
        <v>-254764.97478812726</v>
      </c>
      <c r="Y23" s="29">
        <v>-22352.505452786216</v>
      </c>
      <c r="Z23" s="30">
        <v>-12537.498144493878</v>
      </c>
      <c r="AA23" s="30"/>
      <c r="AB23" s="30"/>
      <c r="AC23" s="30"/>
    </row>
    <row r="24" spans="1:29" s="5" customFormat="1" ht="10.5">
      <c r="A24" s="3">
        <v>10</v>
      </c>
      <c r="B24" s="5" t="s">
        <v>89</v>
      </c>
      <c r="C24" s="3" t="s">
        <v>90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9">
        <v>0</v>
      </c>
      <c r="X24" s="29">
        <v>0</v>
      </c>
      <c r="Y24" s="29">
        <v>0</v>
      </c>
      <c r="Z24" s="30">
        <v>0</v>
      </c>
      <c r="AA24" s="30"/>
      <c r="AB24" s="30"/>
      <c r="AC24" s="30"/>
    </row>
    <row r="25" spans="1:32" s="5" customFormat="1" ht="10.5">
      <c r="A25" s="3">
        <v>11</v>
      </c>
      <c r="B25" s="5" t="s">
        <v>91</v>
      </c>
      <c r="C25" s="3" t="s">
        <v>92</v>
      </c>
      <c r="D25" s="28">
        <f aca="true" t="shared" si="2" ref="D25:Z25">(D$21+D$22+D$23+D$24)</f>
        <v>43224796.00000006</v>
      </c>
      <c r="E25" s="28">
        <f t="shared" si="2"/>
        <v>18906479.775764696</v>
      </c>
      <c r="F25" s="28">
        <f t="shared" si="2"/>
        <v>5327630.864117943</v>
      </c>
      <c r="G25" s="28">
        <f t="shared" si="2"/>
        <v>11212429.558780817</v>
      </c>
      <c r="H25" s="28">
        <f t="shared" si="2"/>
        <v>4357834.85338461</v>
      </c>
      <c r="I25" s="28">
        <f t="shared" si="2"/>
        <v>1895860.691400352</v>
      </c>
      <c r="J25" s="28">
        <f t="shared" si="2"/>
        <v>1090165.380220338</v>
      </c>
      <c r="K25" s="28">
        <f t="shared" si="2"/>
        <v>146253.84814532308</v>
      </c>
      <c r="L25" s="28">
        <f t="shared" si="2"/>
        <v>147226.25707394493</v>
      </c>
      <c r="M25" s="28">
        <f t="shared" si="2"/>
        <v>140914.77111202452</v>
      </c>
      <c r="N25" s="28">
        <f t="shared" si="2"/>
        <v>18906479.775764696</v>
      </c>
      <c r="O25" s="28">
        <f t="shared" si="2"/>
        <v>5327630.864117943</v>
      </c>
      <c r="P25" s="28">
        <f t="shared" si="2"/>
        <v>11212429.558780817</v>
      </c>
      <c r="Q25" s="28">
        <f t="shared" si="2"/>
        <v>4357834.85338461</v>
      </c>
      <c r="R25" s="28">
        <f t="shared" si="2"/>
        <v>1628723.8581350846</v>
      </c>
      <c r="S25" s="28">
        <f t="shared" si="2"/>
        <v>-18399.123619098893</v>
      </c>
      <c r="T25" s="28">
        <f t="shared" si="2"/>
        <v>285535.95688436925</v>
      </c>
      <c r="U25" s="28">
        <f t="shared" si="2"/>
        <v>107337.38598905879</v>
      </c>
      <c r="V25" s="28">
        <f t="shared" si="2"/>
        <v>146253.84814532308</v>
      </c>
      <c r="W25" s="29">
        <f t="shared" si="2"/>
        <v>982827.994231279</v>
      </c>
      <c r="X25" s="29">
        <f t="shared" si="2"/>
        <v>147226.25707394493</v>
      </c>
      <c r="Y25" s="29">
        <f t="shared" si="2"/>
        <v>168825.89377596</v>
      </c>
      <c r="Z25" s="30">
        <f t="shared" si="2"/>
        <v>-27911.122663935515</v>
      </c>
      <c r="AA25" s="30"/>
      <c r="AB25" s="30"/>
      <c r="AC25" s="30"/>
      <c r="AD25" s="30"/>
      <c r="AE25" s="30"/>
      <c r="AF25" s="30"/>
    </row>
    <row r="26" spans="1:28" s="5" customFormat="1" ht="10.5">
      <c r="A26" s="3"/>
      <c r="C26" s="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30"/>
      <c r="AA26" s="30"/>
      <c r="AB26" s="30"/>
    </row>
    <row r="27" spans="1:32" s="5" customFormat="1" ht="10.5">
      <c r="A27" s="3">
        <v>12</v>
      </c>
      <c r="B27" s="32" t="s">
        <v>93</v>
      </c>
      <c r="C27" s="33" t="s">
        <v>94</v>
      </c>
      <c r="D27" s="28">
        <f aca="true" t="shared" si="3" ref="D27:Z27">(D$16+D$25)</f>
        <v>1245884409.0000105</v>
      </c>
      <c r="E27" s="28">
        <f t="shared" si="3"/>
        <v>684388730.2254941</v>
      </c>
      <c r="F27" s="28">
        <f t="shared" si="3"/>
        <v>155390362.01676637</v>
      </c>
      <c r="G27" s="28">
        <f t="shared" si="3"/>
        <v>173298443.19118622</v>
      </c>
      <c r="H27" s="28">
        <f t="shared" si="3"/>
        <v>100541156.11852406</v>
      </c>
      <c r="I27" s="28">
        <f t="shared" si="3"/>
        <v>94559505.61561725</v>
      </c>
      <c r="J27" s="28">
        <f t="shared" si="3"/>
        <v>4329599.120555333</v>
      </c>
      <c r="K27" s="28">
        <f t="shared" si="3"/>
        <v>21132060.031937767</v>
      </c>
      <c r="L27" s="28">
        <f t="shared" si="3"/>
        <v>11247038.013311056</v>
      </c>
      <c r="M27" s="28">
        <f t="shared" si="3"/>
        <v>997514.666618289</v>
      </c>
      <c r="N27" s="28">
        <f t="shared" si="3"/>
        <v>684388730.2254941</v>
      </c>
      <c r="O27" s="28">
        <f t="shared" si="3"/>
        <v>155390362.01676637</v>
      </c>
      <c r="P27" s="28">
        <f t="shared" si="3"/>
        <v>173298443.19118622</v>
      </c>
      <c r="Q27" s="28">
        <f t="shared" si="3"/>
        <v>100541156.11852406</v>
      </c>
      <c r="R27" s="28">
        <f t="shared" si="3"/>
        <v>82131489.5590275</v>
      </c>
      <c r="S27" s="28">
        <f t="shared" si="3"/>
        <v>276552.165883631</v>
      </c>
      <c r="T27" s="28">
        <f t="shared" si="3"/>
        <v>12151463.890706135</v>
      </c>
      <c r="U27" s="28">
        <f t="shared" si="3"/>
        <v>594803.8643112594</v>
      </c>
      <c r="V27" s="28">
        <f t="shared" si="3"/>
        <v>21132060.031937767</v>
      </c>
      <c r="W27" s="29">
        <f t="shared" si="3"/>
        <v>3734795.2562440736</v>
      </c>
      <c r="X27" s="29">
        <f t="shared" si="3"/>
        <v>11247038.013311056</v>
      </c>
      <c r="Y27" s="29">
        <f t="shared" si="3"/>
        <v>475656.9530883597</v>
      </c>
      <c r="Z27" s="30">
        <f t="shared" si="3"/>
        <v>521857.7135299294</v>
      </c>
      <c r="AA27" s="30"/>
      <c r="AB27" s="30"/>
      <c r="AC27" s="30"/>
      <c r="AD27" s="30"/>
      <c r="AE27" s="30"/>
      <c r="AF27" s="30"/>
    </row>
    <row r="28" spans="1:28" s="5" customFormat="1" ht="10.5">
      <c r="A28" s="3"/>
      <c r="B28" s="32"/>
      <c r="C28" s="3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  <c r="X28" s="29"/>
      <c r="Y28" s="29"/>
      <c r="Z28" s="30"/>
      <c r="AA28" s="30"/>
      <c r="AB28" s="30"/>
    </row>
    <row r="29" spans="1:32" s="5" customFormat="1" ht="10.5">
      <c r="A29" s="3">
        <v>13</v>
      </c>
      <c r="B29" s="5" t="s">
        <v>96</v>
      </c>
      <c r="C29" s="3" t="s">
        <v>97</v>
      </c>
      <c r="D29" s="28">
        <f aca="true" t="shared" si="4" ref="D29:Z29">(D$10-D$27)</f>
        <v>137682318.99999022</v>
      </c>
      <c r="E29" s="28">
        <f t="shared" si="4"/>
        <v>58166773.18693721</v>
      </c>
      <c r="F29" s="28">
        <f t="shared" si="4"/>
        <v>16994396.609582037</v>
      </c>
      <c r="G29" s="28">
        <f t="shared" si="4"/>
        <v>37638615.528231114</v>
      </c>
      <c r="H29" s="28">
        <f t="shared" si="4"/>
        <v>14353623.494692922</v>
      </c>
      <c r="I29" s="28">
        <f t="shared" si="4"/>
        <v>5688345.7418049425</v>
      </c>
      <c r="J29" s="28">
        <f t="shared" si="4"/>
        <v>3677598.1307734456</v>
      </c>
      <c r="K29" s="28">
        <f t="shared" si="4"/>
        <v>343030.6817872934</v>
      </c>
      <c r="L29" s="28">
        <f t="shared" si="4"/>
        <v>349015.64140510187</v>
      </c>
      <c r="M29" s="28">
        <f t="shared" si="4"/>
        <v>470919.98477599653</v>
      </c>
      <c r="N29" s="28">
        <f t="shared" si="4"/>
        <v>58166773.18693721</v>
      </c>
      <c r="O29" s="28">
        <f t="shared" si="4"/>
        <v>16994396.609582037</v>
      </c>
      <c r="P29" s="28">
        <f t="shared" si="4"/>
        <v>37638615.528231114</v>
      </c>
      <c r="Q29" s="28">
        <f t="shared" si="4"/>
        <v>14353623.494692922</v>
      </c>
      <c r="R29" s="28">
        <f t="shared" si="4"/>
        <v>4933988.972063929</v>
      </c>
      <c r="S29" s="28">
        <f t="shared" si="4"/>
        <v>-68431.06079131074</v>
      </c>
      <c r="T29" s="28">
        <f t="shared" si="4"/>
        <v>822787.8305323012</v>
      </c>
      <c r="U29" s="28">
        <f t="shared" si="4"/>
        <v>358432.20745460375</v>
      </c>
      <c r="V29" s="28">
        <f t="shared" si="4"/>
        <v>343030.6817872934</v>
      </c>
      <c r="W29" s="29">
        <f t="shared" si="4"/>
        <v>3319165.9233188406</v>
      </c>
      <c r="X29" s="29">
        <f t="shared" si="4"/>
        <v>349015.64140510187</v>
      </c>
      <c r="Y29" s="29">
        <f t="shared" si="4"/>
        <v>576934.3013492394</v>
      </c>
      <c r="Z29" s="30">
        <f t="shared" si="4"/>
        <v>-106014.316573243</v>
      </c>
      <c r="AA29" s="30"/>
      <c r="AB29" s="30"/>
      <c r="AC29" s="30"/>
      <c r="AD29" s="30"/>
      <c r="AE29" s="30"/>
      <c r="AF29" s="30"/>
    </row>
    <row r="30" spans="1:28" s="5" customFormat="1" ht="10.5">
      <c r="A30" s="3"/>
      <c r="C30" s="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/>
      <c r="X30" s="29"/>
      <c r="Y30" s="29"/>
      <c r="Z30" s="30"/>
      <c r="AA30" s="30"/>
      <c r="AB30" s="30"/>
    </row>
    <row r="31" spans="1:28" s="5" customFormat="1" ht="10.5">
      <c r="A31" s="3">
        <v>14</v>
      </c>
      <c r="B31" s="5" t="s">
        <v>98</v>
      </c>
      <c r="C31" s="3" t="s">
        <v>99</v>
      </c>
      <c r="D31" s="28">
        <v>4065047346.0000143</v>
      </c>
      <c r="E31" s="28">
        <v>2431500213.8113484</v>
      </c>
      <c r="F31" s="28">
        <v>489025574.70385486</v>
      </c>
      <c r="G31" s="28">
        <v>468902389.29673254</v>
      </c>
      <c r="H31" s="28">
        <v>256210088.0580655</v>
      </c>
      <c r="I31" s="28">
        <v>271482521.2101594</v>
      </c>
      <c r="J31" s="28">
        <v>43817483.433985636</v>
      </c>
      <c r="K31" s="28">
        <v>45509914.94224</v>
      </c>
      <c r="L31" s="28">
        <v>51558384.26720845</v>
      </c>
      <c r="M31" s="28">
        <v>7040776.276418706</v>
      </c>
      <c r="N31" s="28">
        <v>2431500213.8113484</v>
      </c>
      <c r="O31" s="28">
        <v>489025574.70385486</v>
      </c>
      <c r="P31" s="28">
        <v>468902389.29673254</v>
      </c>
      <c r="Q31" s="28">
        <v>256210088.0580655</v>
      </c>
      <c r="R31" s="28">
        <v>216744030.67694303</v>
      </c>
      <c r="S31" s="28">
        <v>1187662.237429617</v>
      </c>
      <c r="T31" s="28">
        <v>53550828.29578682</v>
      </c>
      <c r="U31" s="28">
        <v>5589081.482528248</v>
      </c>
      <c r="V31" s="28">
        <v>45509914.94224</v>
      </c>
      <c r="W31" s="29">
        <v>38228401.95145739</v>
      </c>
      <c r="X31" s="29">
        <v>51558384.26720845</v>
      </c>
      <c r="Y31" s="29">
        <v>4584598.574748737</v>
      </c>
      <c r="Z31" s="30">
        <v>2456177.70166997</v>
      </c>
      <c r="AA31" s="30"/>
      <c r="AB31" s="30"/>
    </row>
    <row r="32" spans="1:28" s="5" customFormat="1" ht="10.5">
      <c r="A32" s="3">
        <v>15</v>
      </c>
      <c r="B32" s="5" t="s">
        <v>100</v>
      </c>
      <c r="C32" s="3" t="s">
        <v>101</v>
      </c>
      <c r="D32" s="28">
        <v>7579997.999999999</v>
      </c>
      <c r="E32" s="28">
        <v>4023660.697533521</v>
      </c>
      <c r="F32" s="28">
        <v>909902.8638432121</v>
      </c>
      <c r="G32" s="28">
        <v>993883.3171514928</v>
      </c>
      <c r="H32" s="28">
        <v>587332.3641865579</v>
      </c>
      <c r="I32" s="28">
        <v>570199.7722986331</v>
      </c>
      <c r="J32" s="28">
        <v>291462.270014824</v>
      </c>
      <c r="K32" s="28">
        <v>125185.06507114279</v>
      </c>
      <c r="L32" s="28">
        <v>54314.785798368306</v>
      </c>
      <c r="M32" s="28">
        <v>24056.86410224755</v>
      </c>
      <c r="N32" s="28">
        <v>4023660.697533521</v>
      </c>
      <c r="O32" s="28">
        <v>909902.8638432121</v>
      </c>
      <c r="P32" s="28">
        <v>993883.3171514928</v>
      </c>
      <c r="Q32" s="28">
        <v>587332.3641865579</v>
      </c>
      <c r="R32" s="28">
        <v>489567.94436574285</v>
      </c>
      <c r="S32" s="28">
        <v>1876.0594591711506</v>
      </c>
      <c r="T32" s="28">
        <v>78755.76847371916</v>
      </c>
      <c r="U32" s="28">
        <v>17681.5984267911</v>
      </c>
      <c r="V32" s="28">
        <v>125185.06507114279</v>
      </c>
      <c r="W32" s="29">
        <v>273780.67158803286</v>
      </c>
      <c r="X32" s="29">
        <v>54314.785798368306</v>
      </c>
      <c r="Y32" s="29">
        <v>20247.496909699483</v>
      </c>
      <c r="Z32" s="30">
        <v>3809.367192548067</v>
      </c>
      <c r="AA32" s="30"/>
      <c r="AB32" s="30"/>
    </row>
    <row r="33" spans="1:28" s="5" customFormat="1" ht="10.5">
      <c r="A33" s="3">
        <v>16</v>
      </c>
      <c r="B33" s="32" t="s">
        <v>102</v>
      </c>
      <c r="C33" s="3" t="s">
        <v>103</v>
      </c>
      <c r="D33" s="28">
        <v>284257382.00000405</v>
      </c>
      <c r="E33" s="28">
        <v>143001905.0289367</v>
      </c>
      <c r="F33" s="28">
        <v>37126533.42844378</v>
      </c>
      <c r="G33" s="28">
        <v>44074047.71987821</v>
      </c>
      <c r="H33" s="28">
        <v>27274720.90524315</v>
      </c>
      <c r="I33" s="28">
        <v>25189788.287140787</v>
      </c>
      <c r="J33" s="28">
        <v>0</v>
      </c>
      <c r="K33" s="28">
        <v>6334643.635120633</v>
      </c>
      <c r="L33" s="28">
        <v>1123856.3861668273</v>
      </c>
      <c r="M33" s="28">
        <v>131886.6090739677</v>
      </c>
      <c r="N33" s="28">
        <v>143001905.0289367</v>
      </c>
      <c r="O33" s="28">
        <v>37126533.42844378</v>
      </c>
      <c r="P33" s="28">
        <v>44074047.71987821</v>
      </c>
      <c r="Q33" s="28">
        <v>27274720.90524315</v>
      </c>
      <c r="R33" s="28">
        <v>22548563.438819658</v>
      </c>
      <c r="S33" s="28">
        <v>62066.503589552245</v>
      </c>
      <c r="T33" s="28">
        <v>2579158.344731574</v>
      </c>
      <c r="U33" s="28">
        <v>0</v>
      </c>
      <c r="V33" s="28">
        <v>6334643.635120633</v>
      </c>
      <c r="W33" s="29">
        <v>0</v>
      </c>
      <c r="X33" s="29">
        <v>1123856.3861668273</v>
      </c>
      <c r="Y33" s="29">
        <v>0</v>
      </c>
      <c r="Z33" s="30">
        <v>131886.6090739677</v>
      </c>
      <c r="AA33" s="30"/>
      <c r="AB33" s="30"/>
    </row>
    <row r="34" spans="1:28" s="5" customFormat="1" ht="10.5">
      <c r="A34" s="3">
        <v>17</v>
      </c>
      <c r="B34" s="5" t="s">
        <v>104</v>
      </c>
      <c r="C34" s="3" t="s">
        <v>105</v>
      </c>
      <c r="D34" s="28">
        <v>47176662</v>
      </c>
      <c r="E34" s="28">
        <v>28218464.669951912</v>
      </c>
      <c r="F34" s="28">
        <v>5675365.970637819</v>
      </c>
      <c r="G34" s="28">
        <v>5441878.016122494</v>
      </c>
      <c r="H34" s="28">
        <v>2973481.8994539664</v>
      </c>
      <c r="I34" s="28">
        <v>3150706.3394363564</v>
      </c>
      <c r="J34" s="28">
        <v>508532.2564597341</v>
      </c>
      <c r="K34" s="28">
        <v>528180.4660507913</v>
      </c>
      <c r="L34" s="28">
        <v>598341.3896181299</v>
      </c>
      <c r="M34" s="28">
        <v>81710.99226879439</v>
      </c>
      <c r="N34" s="28">
        <v>28218464.669951912</v>
      </c>
      <c r="O34" s="28">
        <v>5675365.970637819</v>
      </c>
      <c r="P34" s="28">
        <v>5441878.016122494</v>
      </c>
      <c r="Q34" s="28">
        <v>2973481.8994539664</v>
      </c>
      <c r="R34" s="28">
        <v>2515450.025723145</v>
      </c>
      <c r="S34" s="28">
        <v>13783.223530946692</v>
      </c>
      <c r="T34" s="28">
        <v>621473.0901822641</v>
      </c>
      <c r="U34" s="28">
        <v>64862.885230259046</v>
      </c>
      <c r="V34" s="28">
        <v>528180.4660507913</v>
      </c>
      <c r="W34" s="29">
        <v>443669.3712294751</v>
      </c>
      <c r="X34" s="29">
        <v>598341.3896181299</v>
      </c>
      <c r="Y34" s="29">
        <v>53206.24724039179</v>
      </c>
      <c r="Z34" s="30">
        <v>28504.7450284026</v>
      </c>
      <c r="AA34" s="30"/>
      <c r="AB34" s="30"/>
    </row>
    <row r="35" spans="1:28" s="5" customFormat="1" ht="10.5">
      <c r="A35" s="3">
        <v>18</v>
      </c>
      <c r="B35" s="5" t="s">
        <v>106</v>
      </c>
      <c r="C35" s="3" t="s">
        <v>107</v>
      </c>
      <c r="D35" s="28">
        <v>119233454.99999987</v>
      </c>
      <c r="E35" s="28">
        <v>62943366.287227534</v>
      </c>
      <c r="F35" s="28">
        <v>14899720.329451377</v>
      </c>
      <c r="G35" s="28">
        <v>16972311.930036455</v>
      </c>
      <c r="H35" s="28">
        <v>10270132.745404933</v>
      </c>
      <c r="I35" s="28">
        <v>9705138.946901685</v>
      </c>
      <c r="J35" s="28">
        <v>1320643.0496994683</v>
      </c>
      <c r="K35" s="28">
        <v>2298311.5504989233</v>
      </c>
      <c r="L35" s="28">
        <v>670496.8426984621</v>
      </c>
      <c r="M35" s="28">
        <v>153333.31808103833</v>
      </c>
      <c r="N35" s="28">
        <v>62943366.287227534</v>
      </c>
      <c r="O35" s="28">
        <v>14899720.329451377</v>
      </c>
      <c r="P35" s="28">
        <v>16972311.930036455</v>
      </c>
      <c r="Q35" s="28">
        <v>10270132.745404933</v>
      </c>
      <c r="R35" s="28">
        <v>8525734.797053054</v>
      </c>
      <c r="S35" s="28">
        <v>28435.38299912547</v>
      </c>
      <c r="T35" s="28">
        <v>1150968.766849504</v>
      </c>
      <c r="U35" s="28">
        <v>88605.80317300788</v>
      </c>
      <c r="V35" s="28">
        <v>2298311.5504989233</v>
      </c>
      <c r="W35" s="29">
        <v>1232037.2465264602</v>
      </c>
      <c r="X35" s="29">
        <v>670496.8426984621</v>
      </c>
      <c r="Y35" s="29">
        <v>96189.48711574312</v>
      </c>
      <c r="Z35" s="30">
        <v>57143.83096529525</v>
      </c>
      <c r="AA35" s="30"/>
      <c r="AB35" s="30"/>
    </row>
    <row r="36" spans="1:28" s="5" customFormat="1" ht="10.5">
      <c r="A36" s="3">
        <v>19</v>
      </c>
      <c r="B36" s="5" t="s">
        <v>108</v>
      </c>
      <c r="C36" s="3" t="s">
        <v>109</v>
      </c>
      <c r="D36" s="28">
        <v>-1560455034.0000036</v>
      </c>
      <c r="E36" s="28">
        <v>-924868614.1023229</v>
      </c>
      <c r="F36" s="28">
        <v>-188450973.68843752</v>
      </c>
      <c r="G36" s="28">
        <v>-183680925.2589884</v>
      </c>
      <c r="H36" s="28">
        <v>-101399365.01036231</v>
      </c>
      <c r="I36" s="28">
        <v>-106238129.27817485</v>
      </c>
      <c r="J36" s="28">
        <v>-15929410.348551556</v>
      </c>
      <c r="K36" s="28">
        <v>-18492548.25687776</v>
      </c>
      <c r="L36" s="28">
        <v>-18801963.184757818</v>
      </c>
      <c r="M36" s="28">
        <v>-2593104.8715303703</v>
      </c>
      <c r="N36" s="28">
        <v>-924868614.1023229</v>
      </c>
      <c r="O36" s="28">
        <v>-188450973.68843752</v>
      </c>
      <c r="P36" s="28">
        <v>-183680925.2589884</v>
      </c>
      <c r="Q36" s="28">
        <v>-101399365.01036231</v>
      </c>
      <c r="R36" s="28">
        <v>-85609347.88126357</v>
      </c>
      <c r="S36" s="28">
        <v>-450586.8479988425</v>
      </c>
      <c r="T36" s="28">
        <v>-20178194.548912436</v>
      </c>
      <c r="U36" s="28">
        <v>-2023884.4791695296</v>
      </c>
      <c r="V36" s="28">
        <v>-18492548.25687776</v>
      </c>
      <c r="W36" s="29">
        <v>-13905525.869382028</v>
      </c>
      <c r="X36" s="29">
        <v>-18801963.184757818</v>
      </c>
      <c r="Y36" s="29">
        <v>-1663106.7540416687</v>
      </c>
      <c r="Z36" s="30">
        <v>-929998.1174887017</v>
      </c>
      <c r="AA36" s="30"/>
      <c r="AB36" s="30"/>
    </row>
    <row r="37" spans="1:28" s="5" customFormat="1" ht="10.5">
      <c r="A37" s="3">
        <v>20</v>
      </c>
      <c r="B37" s="5" t="s">
        <v>110</v>
      </c>
      <c r="C37" s="3" t="s">
        <v>111</v>
      </c>
      <c r="D37" s="28">
        <v>-274464570</v>
      </c>
      <c r="E37" s="28">
        <v>-160001510.13174266</v>
      </c>
      <c r="F37" s="28">
        <v>-33380973.938994437</v>
      </c>
      <c r="G37" s="28">
        <v>-33501226.159480963</v>
      </c>
      <c r="H37" s="28">
        <v>-18794199.424953002</v>
      </c>
      <c r="I37" s="28">
        <v>-19352790.076688435</v>
      </c>
      <c r="J37" s="28">
        <v>-2492197.602031214</v>
      </c>
      <c r="K37" s="28">
        <v>-3560576.7099776473</v>
      </c>
      <c r="L37" s="28">
        <v>-2958387.806661124</v>
      </c>
      <c r="M37" s="28">
        <v>-422708.14947052224</v>
      </c>
      <c r="N37" s="28">
        <v>-160001510.13174266</v>
      </c>
      <c r="O37" s="28">
        <v>-33380973.938994437</v>
      </c>
      <c r="P37" s="28">
        <v>-33501226.159480963</v>
      </c>
      <c r="Q37" s="28">
        <v>-18794199.424953002</v>
      </c>
      <c r="R37" s="28">
        <v>-15817651.320966478</v>
      </c>
      <c r="S37" s="28">
        <v>-78140.23531927937</v>
      </c>
      <c r="T37" s="28">
        <v>-3456998.5204026774</v>
      </c>
      <c r="U37" s="28">
        <v>-319255.8179901193</v>
      </c>
      <c r="V37" s="28">
        <v>-3560576.7099776473</v>
      </c>
      <c r="W37" s="29">
        <v>-2172941.784041095</v>
      </c>
      <c r="X37" s="29">
        <v>-2958387.806661124</v>
      </c>
      <c r="Y37" s="29">
        <v>-262027.58564622805</v>
      </c>
      <c r="Z37" s="30">
        <v>-160680.56382429422</v>
      </c>
      <c r="AA37" s="30"/>
      <c r="AB37" s="30"/>
    </row>
    <row r="38" spans="1:28" s="5" customFormat="1" ht="10.5">
      <c r="A38" s="3">
        <v>21</v>
      </c>
      <c r="B38" s="5" t="s">
        <v>112</v>
      </c>
      <c r="C38" s="3" t="s">
        <v>113</v>
      </c>
      <c r="D38" s="28">
        <v>-7387296</v>
      </c>
      <c r="E38" s="28">
        <v>-6734737.949031091</v>
      </c>
      <c r="F38" s="28">
        <v>-456014.3128892378</v>
      </c>
      <c r="G38" s="28">
        <v>-175093.83282551795</v>
      </c>
      <c r="H38" s="28">
        <v>-21449.905254152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-6734737.949031091</v>
      </c>
      <c r="O38" s="28">
        <v>-456014.3128892378</v>
      </c>
      <c r="P38" s="28">
        <v>-175093.83282551795</v>
      </c>
      <c r="Q38" s="28">
        <v>-21449.905254152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9">
        <v>0</v>
      </c>
      <c r="X38" s="29">
        <v>0</v>
      </c>
      <c r="Y38" s="29">
        <v>0</v>
      </c>
      <c r="Z38" s="30">
        <v>0</v>
      </c>
      <c r="AA38" s="30"/>
      <c r="AB38" s="30"/>
    </row>
    <row r="39" spans="1:28" s="5" customFormat="1" ht="10.5">
      <c r="A39" s="3">
        <v>22</v>
      </c>
      <c r="B39" s="5" t="s">
        <v>114</v>
      </c>
      <c r="C39" s="3" t="s">
        <v>115</v>
      </c>
      <c r="D39" s="28">
        <v>-18311497</v>
      </c>
      <c r="E39" s="28">
        <v>-16279007.604150172</v>
      </c>
      <c r="F39" s="28">
        <v>-1896515.4435867944</v>
      </c>
      <c r="G39" s="28">
        <v>-126049.86243134546</v>
      </c>
      <c r="H39" s="28">
        <v>-9924.089831688449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-16279007.604150172</v>
      </c>
      <c r="O39" s="28">
        <v>-1896515.4435867944</v>
      </c>
      <c r="P39" s="28">
        <v>-126049.86243134546</v>
      </c>
      <c r="Q39" s="28">
        <v>-9924.089831688449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9">
        <v>0</v>
      </c>
      <c r="X39" s="29">
        <v>0</v>
      </c>
      <c r="Y39" s="29">
        <v>0</v>
      </c>
      <c r="Z39" s="30">
        <v>0</v>
      </c>
      <c r="AA39" s="30"/>
      <c r="AB39" s="30"/>
    </row>
    <row r="40" spans="1:28" s="5" customFormat="1" ht="10.5">
      <c r="A40" s="3"/>
      <c r="C40" s="3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29"/>
      <c r="Y40" s="29"/>
      <c r="Z40" s="30"/>
      <c r="AA40" s="30"/>
      <c r="AB40" s="30"/>
    </row>
    <row r="41" spans="1:32" s="5" customFormat="1" ht="31.5">
      <c r="A41" s="3">
        <v>23</v>
      </c>
      <c r="B41" s="5" t="s">
        <v>116</v>
      </c>
      <c r="C41" s="33" t="s">
        <v>117</v>
      </c>
      <c r="D41" s="28">
        <f aca="true" t="shared" si="5" ref="D41:Z41">(D$31+D$32+D$33+D$34+D$35+D$36+D$37+D$38+D$39)</f>
        <v>2662676446.0000143</v>
      </c>
      <c r="E41" s="28">
        <f t="shared" si="5"/>
        <v>1561803740.7077515</v>
      </c>
      <c r="F41" s="28">
        <f t="shared" si="5"/>
        <v>323452619.91232306</v>
      </c>
      <c r="G41" s="28">
        <f t="shared" si="5"/>
        <v>318901215.1661949</v>
      </c>
      <c r="H41" s="28">
        <f t="shared" si="5"/>
        <v>177090817.54195294</v>
      </c>
      <c r="I41" s="28">
        <f t="shared" si="5"/>
        <v>184507435.2010736</v>
      </c>
      <c r="J41" s="28">
        <f t="shared" si="5"/>
        <v>27516513.05957689</v>
      </c>
      <c r="K41" s="28">
        <f t="shared" si="5"/>
        <v>32743110.692126073</v>
      </c>
      <c r="L41" s="28">
        <f t="shared" si="5"/>
        <v>32245042.680071298</v>
      </c>
      <c r="M41" s="28">
        <f t="shared" si="5"/>
        <v>4415951.038943862</v>
      </c>
      <c r="N41" s="28">
        <f t="shared" si="5"/>
        <v>1561803740.7077515</v>
      </c>
      <c r="O41" s="28">
        <f t="shared" si="5"/>
        <v>323452619.91232306</v>
      </c>
      <c r="P41" s="28">
        <f t="shared" si="5"/>
        <v>318901215.1661949</v>
      </c>
      <c r="Q41" s="28">
        <f t="shared" si="5"/>
        <v>177090817.54195294</v>
      </c>
      <c r="R41" s="28">
        <f t="shared" si="5"/>
        <v>149396347.6806746</v>
      </c>
      <c r="S41" s="28">
        <f t="shared" si="5"/>
        <v>765096.3236902909</v>
      </c>
      <c r="T41" s="28">
        <f t="shared" si="5"/>
        <v>34345991.196708776</v>
      </c>
      <c r="U41" s="28">
        <f t="shared" si="5"/>
        <v>3417091.4721986563</v>
      </c>
      <c r="V41" s="28">
        <f t="shared" si="5"/>
        <v>32743110.692126073</v>
      </c>
      <c r="W41" s="29">
        <f t="shared" si="5"/>
        <v>24099421.587378234</v>
      </c>
      <c r="X41" s="29">
        <f t="shared" si="5"/>
        <v>32245042.680071298</v>
      </c>
      <c r="Y41" s="29">
        <f t="shared" si="5"/>
        <v>2829107.4663266744</v>
      </c>
      <c r="Z41" s="30">
        <f t="shared" si="5"/>
        <v>1586843.572617188</v>
      </c>
      <c r="AA41" s="30"/>
      <c r="AB41" s="30"/>
      <c r="AC41" s="30"/>
      <c r="AD41" s="30"/>
      <c r="AE41" s="30"/>
      <c r="AF41" s="30"/>
    </row>
    <row r="42" spans="1:28" s="5" customFormat="1" ht="10.5">
      <c r="A42" s="3"/>
      <c r="C42" s="33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9"/>
      <c r="X42" s="29"/>
      <c r="Y42" s="29"/>
      <c r="Z42" s="30"/>
      <c r="AA42" s="30"/>
      <c r="AB42" s="30"/>
    </row>
    <row r="43" spans="1:28" s="5" customFormat="1" ht="10.5">
      <c r="A43" s="3">
        <v>24</v>
      </c>
      <c r="B43" s="5" t="s">
        <v>119</v>
      </c>
      <c r="C43" s="33" t="s">
        <v>120</v>
      </c>
      <c r="D43" s="34">
        <f aca="true" t="shared" si="6" ref="D43:Z43">(D$29/D$41)</f>
        <v>0.05170824236148649</v>
      </c>
      <c r="E43" s="34">
        <f t="shared" si="6"/>
        <v>0.037243330689282504</v>
      </c>
      <c r="F43" s="34">
        <f t="shared" si="6"/>
        <v>0.05254060583645492</v>
      </c>
      <c r="G43" s="34">
        <f t="shared" si="6"/>
        <v>0.11802593950172251</v>
      </c>
      <c r="H43" s="34">
        <f t="shared" si="6"/>
        <v>0.08105233062856315</v>
      </c>
      <c r="I43" s="34">
        <f t="shared" si="6"/>
        <v>0.03082989981192825</v>
      </c>
      <c r="J43" s="34">
        <f t="shared" si="6"/>
        <v>0.13365058729683368</v>
      </c>
      <c r="K43" s="34">
        <f t="shared" si="6"/>
        <v>0.010476423117299726</v>
      </c>
      <c r="L43" s="34">
        <f t="shared" si="6"/>
        <v>0.010823854223669774</v>
      </c>
      <c r="M43" s="34">
        <f t="shared" si="6"/>
        <v>0.10664067165215306</v>
      </c>
      <c r="N43" s="34">
        <f t="shared" si="6"/>
        <v>0.037243330689282504</v>
      </c>
      <c r="O43" s="34">
        <f t="shared" si="6"/>
        <v>0.05254060583645492</v>
      </c>
      <c r="P43" s="34">
        <f t="shared" si="6"/>
        <v>0.11802593950172251</v>
      </c>
      <c r="Q43" s="34">
        <f t="shared" si="6"/>
        <v>0.08105233062856315</v>
      </c>
      <c r="R43" s="34">
        <f t="shared" si="6"/>
        <v>0.033026168635728784</v>
      </c>
      <c r="S43" s="34">
        <f t="shared" si="6"/>
        <v>-0.08944110522090479</v>
      </c>
      <c r="T43" s="34">
        <f t="shared" si="6"/>
        <v>0.02395586215054831</v>
      </c>
      <c r="U43" s="34">
        <f t="shared" si="6"/>
        <v>0.10489394573449273</v>
      </c>
      <c r="V43" s="34">
        <f t="shared" si="6"/>
        <v>0.010476423117299726</v>
      </c>
      <c r="W43" s="34">
        <f t="shared" si="6"/>
        <v>0.13772803265358086</v>
      </c>
      <c r="X43" s="34">
        <f t="shared" si="6"/>
        <v>0.010823854223669774</v>
      </c>
      <c r="Y43" s="34">
        <f t="shared" si="6"/>
        <v>0.20392802614116792</v>
      </c>
      <c r="Z43" s="35">
        <f t="shared" si="6"/>
        <v>-0.0668082969251929</v>
      </c>
      <c r="AA43" s="35"/>
      <c r="AB43" s="30"/>
    </row>
    <row r="44" ht="11.25">
      <c r="D44" s="36"/>
    </row>
    <row r="64" ht="11.25">
      <c r="C64" s="31"/>
    </row>
    <row r="99" spans="2:4" ht="12" thickTop="1">
      <c r="B99" s="38" t="s">
        <v>121</v>
      </c>
      <c r="C99" s="39" t="s">
        <v>55</v>
      </c>
      <c r="D99" s="40"/>
    </row>
    <row r="100" spans="2:4" ht="12" thickBot="1">
      <c r="B100" s="41"/>
      <c r="C100" s="42" t="s">
        <v>118</v>
      </c>
      <c r="D100" s="40"/>
    </row>
  </sheetData>
  <printOptions horizontalCentered="1"/>
  <pageMargins left="0.25" right="0.25" top="1.25" bottom="1" header="0.5" footer="0.5"/>
  <pageSetup fitToHeight="1" fitToWidth="1" orientation="landscape" scale="89" r:id="rId1"/>
  <headerFooter alignWithMargins="0">
    <oddHeader>&amp;CPuget Sound Energy
Cost of Service Report
Summary of Results of Operation
Test Year Twelve Months Ended June 30, 2001&amp;RGeneral Rate Case Filing
Exhibit No. _____ JAH-2</oddHeader>
    <oddFooter>&amp;L&amp;F, &amp;A&amp;CPage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7"/>
  <sheetViews>
    <sheetView tabSelected="1" workbookViewId="0" topLeftCell="A1">
      <selection activeCell="H3" sqref="G3:H3"/>
    </sheetView>
  </sheetViews>
  <sheetFormatPr defaultColWidth="9.140625" defaultRowHeight="12.75"/>
  <cols>
    <col min="1" max="1" width="8.57421875" style="528" customWidth="1"/>
    <col min="2" max="2" width="38.00390625" style="534" customWidth="1"/>
    <col min="3" max="3" width="16.140625" style="529" customWidth="1"/>
    <col min="4" max="4" width="12.421875" style="529" hidden="1" customWidth="1"/>
    <col min="5" max="5" width="8.7109375" style="529" customWidth="1"/>
    <col min="6" max="6" width="11.7109375" style="530" customWidth="1"/>
    <col min="7" max="7" width="11.7109375" style="532" customWidth="1"/>
    <col min="8" max="12" width="10.8515625" style="532" customWidth="1"/>
    <col min="13" max="13" width="9.57421875" style="532" customWidth="1"/>
    <col min="14" max="14" width="9.421875" style="532" customWidth="1"/>
    <col min="15" max="15" width="9.57421875" style="532" customWidth="1"/>
    <col min="16" max="16" width="11.7109375" style="532" hidden="1" customWidth="1"/>
    <col min="17" max="20" width="10.8515625" style="532" hidden="1" customWidth="1"/>
    <col min="21" max="21" width="8.00390625" style="532" hidden="1" customWidth="1"/>
    <col min="22" max="22" width="9.57421875" style="532" hidden="1" customWidth="1"/>
    <col min="23" max="23" width="11.57421875" style="532" hidden="1" customWidth="1"/>
    <col min="24" max="24" width="9.7109375" style="532" hidden="1" customWidth="1"/>
    <col min="25" max="25" width="13.8515625" style="532" hidden="1" customWidth="1"/>
    <col min="26" max="26" width="13.421875" style="532" hidden="1" customWidth="1"/>
    <col min="27" max="27" width="9.57421875" style="532" hidden="1" customWidth="1"/>
    <col min="28" max="28" width="11.00390625" style="532" hidden="1" customWidth="1"/>
    <col min="29" max="16384" width="9.57421875" style="532" customWidth="1"/>
  </cols>
  <sheetData>
    <row r="1" spans="2:46" ht="11.25">
      <c r="B1" s="529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</row>
    <row r="2" spans="2:46" ht="11.25">
      <c r="B2" s="533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</row>
    <row r="3" spans="7:46" ht="11.25"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</row>
    <row r="4" spans="1:46" s="534" customFormat="1" ht="11.25">
      <c r="A4" s="529"/>
      <c r="B4" s="535" t="s">
        <v>123</v>
      </c>
      <c r="C4" s="529"/>
      <c r="D4" s="536" t="s">
        <v>124</v>
      </c>
      <c r="E4" s="528"/>
      <c r="F4" s="537"/>
      <c r="G4" s="538"/>
      <c r="H4" s="538"/>
      <c r="I4" s="538"/>
      <c r="J4" s="538"/>
      <c r="K4" s="538"/>
      <c r="L4" s="539"/>
      <c r="M4" s="539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</row>
    <row r="5" spans="2:46" s="529" customFormat="1" ht="11.25">
      <c r="B5" s="529" t="s">
        <v>826</v>
      </c>
      <c r="D5" s="540">
        <v>37214.48492337963</v>
      </c>
      <c r="E5" s="528"/>
      <c r="F5" s="537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</row>
    <row r="6" spans="1:46" s="534" customFormat="1" ht="12" thickBot="1">
      <c r="A6" s="529"/>
      <c r="B6" s="541">
        <v>37215.40770289352</v>
      </c>
      <c r="C6" s="529"/>
      <c r="D6" s="529"/>
      <c r="E6" s="529"/>
      <c r="F6" s="530"/>
      <c r="G6" s="542"/>
      <c r="H6" s="543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</row>
    <row r="7" spans="1:34" s="548" customFormat="1" ht="11.25">
      <c r="A7" s="766"/>
      <c r="B7" s="544"/>
      <c r="C7" s="767" t="s">
        <v>37</v>
      </c>
      <c r="D7" s="544" t="s">
        <v>37</v>
      </c>
      <c r="E7" s="544" t="s">
        <v>37</v>
      </c>
      <c r="F7" s="768"/>
      <c r="G7" s="545" t="s">
        <v>38</v>
      </c>
      <c r="H7" s="545" t="s">
        <v>38</v>
      </c>
      <c r="I7" s="545" t="s">
        <v>38</v>
      </c>
      <c r="J7" s="545" t="s">
        <v>38</v>
      </c>
      <c r="K7" s="545" t="s">
        <v>38</v>
      </c>
      <c r="L7" s="545" t="s">
        <v>38</v>
      </c>
      <c r="M7" s="545" t="s">
        <v>38</v>
      </c>
      <c r="N7" s="545" t="s">
        <v>38</v>
      </c>
      <c r="O7" s="545" t="s">
        <v>38</v>
      </c>
      <c r="P7" s="545" t="s">
        <v>39</v>
      </c>
      <c r="Q7" s="545" t="s">
        <v>40</v>
      </c>
      <c r="R7" s="545" t="s">
        <v>41</v>
      </c>
      <c r="S7" s="545" t="s">
        <v>42</v>
      </c>
      <c r="T7" s="545" t="s">
        <v>43</v>
      </c>
      <c r="U7" s="545" t="s">
        <v>43</v>
      </c>
      <c r="V7" s="545" t="s">
        <v>43</v>
      </c>
      <c r="W7" s="545" t="s">
        <v>44</v>
      </c>
      <c r="X7" s="545" t="s">
        <v>45</v>
      </c>
      <c r="Y7" s="545" t="s">
        <v>44</v>
      </c>
      <c r="Z7" s="545" t="s">
        <v>46</v>
      </c>
      <c r="AA7" s="545" t="s">
        <v>47</v>
      </c>
      <c r="AB7" s="546" t="s">
        <v>47</v>
      </c>
      <c r="AC7" s="544"/>
      <c r="AD7" s="544"/>
      <c r="AE7" s="544"/>
      <c r="AF7" s="544"/>
      <c r="AG7" s="544"/>
      <c r="AH7" s="547"/>
    </row>
    <row r="8" spans="1:34" s="548" customFormat="1" ht="11.25">
      <c r="A8" s="769"/>
      <c r="B8" s="549"/>
      <c r="C8" s="550" t="s">
        <v>48</v>
      </c>
      <c r="D8" s="550"/>
      <c r="E8" s="550" t="s">
        <v>241</v>
      </c>
      <c r="F8" s="551" t="s">
        <v>49</v>
      </c>
      <c r="G8" s="552" t="s">
        <v>50</v>
      </c>
      <c r="H8" s="552" t="s">
        <v>50</v>
      </c>
      <c r="I8" s="552" t="s">
        <v>50</v>
      </c>
      <c r="J8" s="552" t="s">
        <v>50</v>
      </c>
      <c r="K8" s="552" t="s">
        <v>50</v>
      </c>
      <c r="L8" s="552" t="s">
        <v>50</v>
      </c>
      <c r="M8" s="552" t="s">
        <v>50</v>
      </c>
      <c r="N8" s="552" t="s">
        <v>50</v>
      </c>
      <c r="O8" s="552" t="s">
        <v>50</v>
      </c>
      <c r="P8" s="552">
        <v>7</v>
      </c>
      <c r="Q8" s="552">
        <v>24</v>
      </c>
      <c r="R8" s="552" t="s">
        <v>51</v>
      </c>
      <c r="S8" s="552">
        <v>26</v>
      </c>
      <c r="T8" s="552">
        <v>31</v>
      </c>
      <c r="U8" s="552">
        <v>35</v>
      </c>
      <c r="V8" s="552">
        <v>43</v>
      </c>
      <c r="W8" s="552">
        <v>449</v>
      </c>
      <c r="X8" s="552">
        <v>49</v>
      </c>
      <c r="Y8" s="552">
        <v>449</v>
      </c>
      <c r="Z8" s="552" t="s">
        <v>52</v>
      </c>
      <c r="AA8" s="552" t="s">
        <v>53</v>
      </c>
      <c r="AB8" s="553" t="s">
        <v>53</v>
      </c>
      <c r="AC8" s="550"/>
      <c r="AD8" s="550"/>
      <c r="AE8" s="550"/>
      <c r="AF8" s="550"/>
      <c r="AG8" s="550"/>
      <c r="AH8" s="554"/>
    </row>
    <row r="9" spans="1:34" s="548" customFormat="1" ht="23.25" thickBot="1">
      <c r="A9" s="770"/>
      <c r="B9" s="555" t="s">
        <v>54</v>
      </c>
      <c r="C9" s="555" t="s">
        <v>55</v>
      </c>
      <c r="D9" s="555" t="s">
        <v>149</v>
      </c>
      <c r="E9" s="555" t="s">
        <v>243</v>
      </c>
      <c r="F9" s="771" t="s">
        <v>56</v>
      </c>
      <c r="G9" s="556" t="s">
        <v>39</v>
      </c>
      <c r="H9" s="556" t="s">
        <v>40</v>
      </c>
      <c r="I9" s="556" t="s">
        <v>41</v>
      </c>
      <c r="J9" s="556" t="s">
        <v>42</v>
      </c>
      <c r="K9" s="556" t="s">
        <v>43</v>
      </c>
      <c r="L9" s="556" t="s">
        <v>44</v>
      </c>
      <c r="M9" s="556" t="s">
        <v>45</v>
      </c>
      <c r="N9" s="556" t="s">
        <v>46</v>
      </c>
      <c r="O9" s="556" t="s">
        <v>47</v>
      </c>
      <c r="P9" s="556" t="s">
        <v>57</v>
      </c>
      <c r="Q9" s="556" t="s">
        <v>58</v>
      </c>
      <c r="R9" s="556" t="s">
        <v>59</v>
      </c>
      <c r="S9" s="556" t="s">
        <v>60</v>
      </c>
      <c r="T9" s="556" t="s">
        <v>61</v>
      </c>
      <c r="U9" s="556" t="s">
        <v>62</v>
      </c>
      <c r="V9" s="556" t="s">
        <v>63</v>
      </c>
      <c r="W9" s="556" t="s">
        <v>64</v>
      </c>
      <c r="X9" s="556" t="s">
        <v>65</v>
      </c>
      <c r="Y9" s="556" t="s">
        <v>45</v>
      </c>
      <c r="Z9" s="556" t="s">
        <v>66</v>
      </c>
      <c r="AA9" s="556" t="s">
        <v>67</v>
      </c>
      <c r="AB9" s="557" t="s">
        <v>68</v>
      </c>
      <c r="AC9" s="555"/>
      <c r="AD9" s="555"/>
      <c r="AE9" s="555"/>
      <c r="AF9" s="555"/>
      <c r="AG9" s="555"/>
      <c r="AH9" s="558"/>
    </row>
    <row r="10" spans="1:28" s="562" customFormat="1" ht="11.25">
      <c r="A10" s="559"/>
      <c r="B10" s="560" t="s">
        <v>827</v>
      </c>
      <c r="C10" s="559"/>
      <c r="D10" s="529"/>
      <c r="E10" s="559"/>
      <c r="F10" s="561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</row>
    <row r="11" spans="1:46" s="562" customFormat="1" ht="11.25">
      <c r="A11" s="559"/>
      <c r="B11" s="563"/>
      <c r="C11" s="559"/>
      <c r="D11" s="529"/>
      <c r="E11" s="559"/>
      <c r="F11" s="564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5"/>
      <c r="AA11" s="565"/>
      <c r="AB11" s="565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6"/>
      <c r="AT11" s="566"/>
    </row>
    <row r="12" spans="1:46" s="562" customFormat="1" ht="11.25">
      <c r="A12" s="559">
        <v>1</v>
      </c>
      <c r="B12" s="567" t="s">
        <v>828</v>
      </c>
      <c r="C12" s="560" t="s">
        <v>367</v>
      </c>
      <c r="D12" s="535" t="s">
        <v>153</v>
      </c>
      <c r="E12" s="568" t="s">
        <v>257</v>
      </c>
      <c r="F12" s="569">
        <v>687771741.0000098</v>
      </c>
      <c r="G12" s="564">
        <v>354617374.9243077</v>
      </c>
      <c r="H12" s="564">
        <v>87829112.33365679</v>
      </c>
      <c r="I12" s="564">
        <v>103989861.77895494</v>
      </c>
      <c r="J12" s="564">
        <v>64168272.725191146</v>
      </c>
      <c r="K12" s="564">
        <v>59310564.99747912</v>
      </c>
      <c r="L12" s="564">
        <v>0</v>
      </c>
      <c r="M12" s="564">
        <v>14898606.569594698</v>
      </c>
      <c r="N12" s="564">
        <v>2647760.261150655</v>
      </c>
      <c r="O12" s="564">
        <v>310187.40967479284</v>
      </c>
      <c r="P12" s="564">
        <v>354617374.9243077</v>
      </c>
      <c r="Q12" s="564">
        <v>87829112.33365679</v>
      </c>
      <c r="R12" s="564">
        <v>103989861.77895494</v>
      </c>
      <c r="S12" s="564">
        <v>64168272.725191146</v>
      </c>
      <c r="T12" s="564">
        <v>53088588.058975324</v>
      </c>
      <c r="U12" s="564">
        <v>155990.01450359303</v>
      </c>
      <c r="V12" s="564">
        <v>6065986.924000192</v>
      </c>
      <c r="W12" s="564">
        <v>0</v>
      </c>
      <c r="X12" s="564">
        <v>14898606.569594698</v>
      </c>
      <c r="Y12" s="564">
        <v>0</v>
      </c>
      <c r="Z12" s="564">
        <v>2647760.261150655</v>
      </c>
      <c r="AA12" s="564">
        <v>0</v>
      </c>
      <c r="AB12" s="565">
        <v>310187.40967479284</v>
      </c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6"/>
    </row>
    <row r="13" spans="1:46" s="562" customFormat="1" ht="11.25">
      <c r="A13" s="559">
        <v>2</v>
      </c>
      <c r="B13" s="570" t="s">
        <v>829</v>
      </c>
      <c r="C13" s="568" t="s">
        <v>369</v>
      </c>
      <c r="D13" s="535" t="s">
        <v>153</v>
      </c>
      <c r="E13" s="568" t="s">
        <v>257</v>
      </c>
      <c r="F13" s="569">
        <v>197211547.0000028</v>
      </c>
      <c r="G13" s="564">
        <v>101682923.1748004</v>
      </c>
      <c r="H13" s="564">
        <v>25184104.089204263</v>
      </c>
      <c r="I13" s="564">
        <v>29818034.51814674</v>
      </c>
      <c r="J13" s="564">
        <v>18399599.13743076</v>
      </c>
      <c r="K13" s="564">
        <v>17006700.885369625</v>
      </c>
      <c r="L13" s="564">
        <v>0</v>
      </c>
      <c r="M13" s="564">
        <v>4272023.804674077</v>
      </c>
      <c r="N13" s="564">
        <v>759218.3075556818</v>
      </c>
      <c r="O13" s="564">
        <v>88943.08282126507</v>
      </c>
      <c r="P13" s="564">
        <v>101682923.1748004</v>
      </c>
      <c r="Q13" s="564">
        <v>25184104.089204263</v>
      </c>
      <c r="R13" s="564">
        <v>29818034.51814674</v>
      </c>
      <c r="S13" s="564">
        <v>18399599.13743076</v>
      </c>
      <c r="T13" s="564">
        <v>15222612.321834624</v>
      </c>
      <c r="U13" s="564">
        <v>44728.549085307684</v>
      </c>
      <c r="V13" s="564">
        <v>1739360.0144496914</v>
      </c>
      <c r="W13" s="564">
        <v>0</v>
      </c>
      <c r="X13" s="564">
        <v>4272023.804674077</v>
      </c>
      <c r="Y13" s="564">
        <v>0</v>
      </c>
      <c r="Z13" s="564">
        <v>759218.3075556818</v>
      </c>
      <c r="AA13" s="564">
        <v>0</v>
      </c>
      <c r="AB13" s="565">
        <v>88943.08282126507</v>
      </c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6"/>
    </row>
    <row r="14" spans="1:46" s="562" customFormat="1" ht="11.25">
      <c r="A14" s="559">
        <v>3</v>
      </c>
      <c r="B14" s="571" t="s">
        <v>830</v>
      </c>
      <c r="C14" s="568" t="s">
        <v>371</v>
      </c>
      <c r="D14" s="535" t="s">
        <v>153</v>
      </c>
      <c r="E14" s="568" t="s">
        <v>257</v>
      </c>
      <c r="F14" s="569">
        <v>169215422.0000024</v>
      </c>
      <c r="G14" s="564">
        <v>87248028.91596115</v>
      </c>
      <c r="H14" s="564">
        <v>21608972.02001374</v>
      </c>
      <c r="I14" s="564">
        <v>25585070.301176462</v>
      </c>
      <c r="J14" s="564">
        <v>15787594.489440227</v>
      </c>
      <c r="K14" s="564">
        <v>14592431.888106402</v>
      </c>
      <c r="L14" s="564">
        <v>0</v>
      </c>
      <c r="M14" s="564">
        <v>3665567.873173113</v>
      </c>
      <c r="N14" s="564">
        <v>651439.7775256055</v>
      </c>
      <c r="O14" s="564">
        <v>76316.73460571413</v>
      </c>
      <c r="P14" s="564">
        <v>87248028.91596115</v>
      </c>
      <c r="Q14" s="564">
        <v>21608972.02001374</v>
      </c>
      <c r="R14" s="564">
        <v>25585070.301176462</v>
      </c>
      <c r="S14" s="564">
        <v>15787594.489440227</v>
      </c>
      <c r="T14" s="564">
        <v>13061612.299920985</v>
      </c>
      <c r="U14" s="564">
        <v>38378.89020219517</v>
      </c>
      <c r="V14" s="564">
        <v>1492440.6979832202</v>
      </c>
      <c r="W14" s="564">
        <v>0</v>
      </c>
      <c r="X14" s="564">
        <v>3665567.873173113</v>
      </c>
      <c r="Y14" s="564">
        <v>0</v>
      </c>
      <c r="Z14" s="564">
        <v>651439.7775256055</v>
      </c>
      <c r="AA14" s="564">
        <v>0</v>
      </c>
      <c r="AB14" s="565">
        <v>76316.73460571413</v>
      </c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</row>
    <row r="15" spans="1:46" s="562" customFormat="1" ht="11.25">
      <c r="A15" s="559">
        <v>4</v>
      </c>
      <c r="B15" s="563" t="s">
        <v>831</v>
      </c>
      <c r="C15" s="572" t="s">
        <v>129</v>
      </c>
      <c r="D15" s="535"/>
      <c r="E15" s="535" t="s">
        <v>153</v>
      </c>
      <c r="F15" s="569">
        <f aca="true" t="shared" si="0" ref="F15:AB15">(F$12+F$13+F$14)</f>
        <v>1054198710.000015</v>
      </c>
      <c r="G15" s="564">
        <f t="shared" si="0"/>
        <v>543548327.0150692</v>
      </c>
      <c r="H15" s="564">
        <f t="shared" si="0"/>
        <v>134622188.4428748</v>
      </c>
      <c r="I15" s="564">
        <f t="shared" si="0"/>
        <v>159392966.59827814</v>
      </c>
      <c r="J15" s="564">
        <f t="shared" si="0"/>
        <v>98355466.35206214</v>
      </c>
      <c r="K15" s="564">
        <f t="shared" si="0"/>
        <v>90909697.77095515</v>
      </c>
      <c r="L15" s="564">
        <f t="shared" si="0"/>
        <v>0</v>
      </c>
      <c r="M15" s="564">
        <f t="shared" si="0"/>
        <v>22836198.247441888</v>
      </c>
      <c r="N15" s="564">
        <f t="shared" si="0"/>
        <v>4058418.346231942</v>
      </c>
      <c r="O15" s="564">
        <f t="shared" si="0"/>
        <v>475447.227101772</v>
      </c>
      <c r="P15" s="564">
        <f t="shared" si="0"/>
        <v>543548327.0150692</v>
      </c>
      <c r="Q15" s="564">
        <f t="shared" si="0"/>
        <v>134622188.4428748</v>
      </c>
      <c r="R15" s="564">
        <f t="shared" si="0"/>
        <v>159392966.59827814</v>
      </c>
      <c r="S15" s="564">
        <f t="shared" si="0"/>
        <v>98355466.35206214</v>
      </c>
      <c r="T15" s="564">
        <f t="shared" si="0"/>
        <v>81372812.68073094</v>
      </c>
      <c r="U15" s="564">
        <f t="shared" si="0"/>
        <v>239097.4537910959</v>
      </c>
      <c r="V15" s="564">
        <f t="shared" si="0"/>
        <v>9297787.636433104</v>
      </c>
      <c r="W15" s="564">
        <f t="shared" si="0"/>
        <v>0</v>
      </c>
      <c r="X15" s="564">
        <f t="shared" si="0"/>
        <v>22836198.247441888</v>
      </c>
      <c r="Y15" s="564">
        <f t="shared" si="0"/>
        <v>0</v>
      </c>
      <c r="Z15" s="564">
        <f t="shared" si="0"/>
        <v>4058418.346231942</v>
      </c>
      <c r="AA15" s="564">
        <f t="shared" si="0"/>
        <v>0</v>
      </c>
      <c r="AB15" s="573">
        <f t="shared" si="0"/>
        <v>475447.227101772</v>
      </c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66"/>
    </row>
    <row r="16" spans="1:46" s="562" customFormat="1" ht="11.25">
      <c r="A16" s="559"/>
      <c r="B16" s="563"/>
      <c r="C16" s="572"/>
      <c r="D16" s="535"/>
      <c r="E16" s="535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73"/>
      <c r="W16" s="573"/>
      <c r="X16" s="573"/>
      <c r="Y16" s="565"/>
      <c r="Z16" s="565"/>
      <c r="AA16" s="565"/>
      <c r="AB16" s="565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</row>
    <row r="17" spans="1:46" s="562" customFormat="1" ht="11.25">
      <c r="A17" s="559"/>
      <c r="B17" s="563" t="s">
        <v>832</v>
      </c>
      <c r="C17" s="559"/>
      <c r="D17" s="535"/>
      <c r="E17" s="535"/>
      <c r="F17" s="564"/>
      <c r="G17" s="565"/>
      <c r="H17" s="565"/>
      <c r="I17" s="565"/>
      <c r="J17" s="565"/>
      <c r="K17" s="565"/>
      <c r="L17" s="565"/>
      <c r="M17" s="564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6"/>
      <c r="AT17" s="566"/>
    </row>
    <row r="18" spans="1:46" s="562" customFormat="1" ht="11.25">
      <c r="A18" s="559">
        <v>5</v>
      </c>
      <c r="B18" s="574" t="s">
        <v>833</v>
      </c>
      <c r="C18" s="572" t="s">
        <v>834</v>
      </c>
      <c r="D18" s="535"/>
      <c r="E18" s="535" t="s">
        <v>153</v>
      </c>
      <c r="F18" s="575">
        <f aca="true" t="shared" si="1" ref="F18:AB18">(F$12/F$15)</f>
        <v>0.6524118598096178</v>
      </c>
      <c r="G18" s="575">
        <f t="shared" si="1"/>
        <v>0.6524118598096179</v>
      </c>
      <c r="H18" s="575">
        <f t="shared" si="1"/>
        <v>0.6524118598096179</v>
      </c>
      <c r="I18" s="575">
        <f t="shared" si="1"/>
        <v>0.6524118598096179</v>
      </c>
      <c r="J18" s="575">
        <f t="shared" si="1"/>
        <v>0.6524118598096178</v>
      </c>
      <c r="K18" s="575">
        <f t="shared" si="1"/>
        <v>0.6524118598096179</v>
      </c>
      <c r="L18" s="575" t="e">
        <f t="shared" si="1"/>
        <v>#DIV/0!</v>
      </c>
      <c r="M18" s="575">
        <f t="shared" si="1"/>
        <v>0.6524118598096179</v>
      </c>
      <c r="N18" s="575">
        <f t="shared" si="1"/>
        <v>0.6524118598096178</v>
      </c>
      <c r="O18" s="575">
        <f t="shared" si="1"/>
        <v>0.6524118598096179</v>
      </c>
      <c r="P18" s="575">
        <f t="shared" si="1"/>
        <v>0.6524118598096179</v>
      </c>
      <c r="Q18" s="575">
        <f t="shared" si="1"/>
        <v>0.6524118598096179</v>
      </c>
      <c r="R18" s="575">
        <f t="shared" si="1"/>
        <v>0.6524118598096179</v>
      </c>
      <c r="S18" s="575">
        <f t="shared" si="1"/>
        <v>0.6524118598096178</v>
      </c>
      <c r="T18" s="575">
        <f t="shared" si="1"/>
        <v>0.6524118598096178</v>
      </c>
      <c r="U18" s="575">
        <f t="shared" si="1"/>
        <v>0.6524118598096178</v>
      </c>
      <c r="V18" s="575">
        <f t="shared" si="1"/>
        <v>0.6524118598096179</v>
      </c>
      <c r="W18" s="575" t="e">
        <f t="shared" si="1"/>
        <v>#DIV/0!</v>
      </c>
      <c r="X18" s="575">
        <f t="shared" si="1"/>
        <v>0.6524118598096179</v>
      </c>
      <c r="Y18" s="575" t="e">
        <f t="shared" si="1"/>
        <v>#DIV/0!</v>
      </c>
      <c r="Z18" s="575">
        <f t="shared" si="1"/>
        <v>0.6524118598096178</v>
      </c>
      <c r="AA18" s="575" t="e">
        <f t="shared" si="1"/>
        <v>#DIV/0!</v>
      </c>
      <c r="AB18" s="565">
        <f t="shared" si="1"/>
        <v>0.6524118598096179</v>
      </c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6"/>
      <c r="AT18" s="566"/>
    </row>
    <row r="19" spans="1:46" s="562" customFormat="1" ht="11.25">
      <c r="A19" s="559">
        <v>6</v>
      </c>
      <c r="B19" s="574" t="s">
        <v>835</v>
      </c>
      <c r="C19" s="572" t="s">
        <v>836</v>
      </c>
      <c r="D19" s="535"/>
      <c r="E19" s="535" t="s">
        <v>153</v>
      </c>
      <c r="F19" s="575">
        <f aca="true" t="shared" si="2" ref="F19:AB19">(F$13/F$15)</f>
        <v>0.18707246094049954</v>
      </c>
      <c r="G19" s="575">
        <f t="shared" si="2"/>
        <v>0.1870724609404995</v>
      </c>
      <c r="H19" s="575">
        <f t="shared" si="2"/>
        <v>0.18707246094049954</v>
      </c>
      <c r="I19" s="575">
        <f t="shared" si="2"/>
        <v>0.18707246094049956</v>
      </c>
      <c r="J19" s="575">
        <f t="shared" si="2"/>
        <v>0.18707246094049954</v>
      </c>
      <c r="K19" s="575">
        <f t="shared" si="2"/>
        <v>0.18707246094049954</v>
      </c>
      <c r="L19" s="575" t="e">
        <f t="shared" si="2"/>
        <v>#DIV/0!</v>
      </c>
      <c r="M19" s="575">
        <f t="shared" si="2"/>
        <v>0.18707246094049956</v>
      </c>
      <c r="N19" s="575">
        <f t="shared" si="2"/>
        <v>0.18707246094049956</v>
      </c>
      <c r="O19" s="575">
        <f t="shared" si="2"/>
        <v>0.18707246094049956</v>
      </c>
      <c r="P19" s="575">
        <f t="shared" si="2"/>
        <v>0.1870724609404995</v>
      </c>
      <c r="Q19" s="575">
        <f t="shared" si="2"/>
        <v>0.18707246094049954</v>
      </c>
      <c r="R19" s="575">
        <f t="shared" si="2"/>
        <v>0.18707246094049956</v>
      </c>
      <c r="S19" s="575">
        <f t="shared" si="2"/>
        <v>0.18707246094049954</v>
      </c>
      <c r="T19" s="575">
        <f t="shared" si="2"/>
        <v>0.18707246094049954</v>
      </c>
      <c r="U19" s="575">
        <f t="shared" si="2"/>
        <v>0.18707246094049956</v>
      </c>
      <c r="V19" s="575">
        <f t="shared" si="2"/>
        <v>0.18707246094049954</v>
      </c>
      <c r="W19" s="575" t="e">
        <f t="shared" si="2"/>
        <v>#DIV/0!</v>
      </c>
      <c r="X19" s="575">
        <f t="shared" si="2"/>
        <v>0.18707246094049956</v>
      </c>
      <c r="Y19" s="575" t="e">
        <f t="shared" si="2"/>
        <v>#DIV/0!</v>
      </c>
      <c r="Z19" s="575">
        <f t="shared" si="2"/>
        <v>0.18707246094049956</v>
      </c>
      <c r="AA19" s="575" t="e">
        <f t="shared" si="2"/>
        <v>#DIV/0!</v>
      </c>
      <c r="AB19" s="565">
        <f t="shared" si="2"/>
        <v>0.18707246094049956</v>
      </c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</row>
    <row r="20" spans="1:46" s="562" customFormat="1" ht="11.25">
      <c r="A20" s="559">
        <v>7</v>
      </c>
      <c r="B20" s="574" t="s">
        <v>837</v>
      </c>
      <c r="C20" s="572" t="s">
        <v>838</v>
      </c>
      <c r="D20" s="535"/>
      <c r="E20" s="535" t="s">
        <v>153</v>
      </c>
      <c r="F20" s="575">
        <f aca="true" t="shared" si="3" ref="F20:AB20">(F$14/F$15)</f>
        <v>0.1605156792498826</v>
      </c>
      <c r="G20" s="575">
        <f t="shared" si="3"/>
        <v>0.16051567924988258</v>
      </c>
      <c r="H20" s="575">
        <f t="shared" si="3"/>
        <v>0.16051567924988258</v>
      </c>
      <c r="I20" s="575">
        <f t="shared" si="3"/>
        <v>0.16051567924988258</v>
      </c>
      <c r="J20" s="575">
        <f t="shared" si="3"/>
        <v>0.1605156792498826</v>
      </c>
      <c r="K20" s="575">
        <f t="shared" si="3"/>
        <v>0.16051567924988258</v>
      </c>
      <c r="L20" s="575" t="e">
        <f t="shared" si="3"/>
        <v>#DIV/0!</v>
      </c>
      <c r="M20" s="575">
        <f t="shared" si="3"/>
        <v>0.16051567924988258</v>
      </c>
      <c r="N20" s="575">
        <f t="shared" si="3"/>
        <v>0.16051567924988264</v>
      </c>
      <c r="O20" s="575">
        <f t="shared" si="3"/>
        <v>0.1605156792498826</v>
      </c>
      <c r="P20" s="575">
        <f t="shared" si="3"/>
        <v>0.16051567924988258</v>
      </c>
      <c r="Q20" s="575">
        <f t="shared" si="3"/>
        <v>0.16051567924988258</v>
      </c>
      <c r="R20" s="575">
        <f t="shared" si="3"/>
        <v>0.16051567924988258</v>
      </c>
      <c r="S20" s="575">
        <f t="shared" si="3"/>
        <v>0.1605156792498826</v>
      </c>
      <c r="T20" s="575">
        <f t="shared" si="3"/>
        <v>0.16051567924988258</v>
      </c>
      <c r="U20" s="575">
        <f t="shared" si="3"/>
        <v>0.16051567924988258</v>
      </c>
      <c r="V20" s="575">
        <f t="shared" si="3"/>
        <v>0.1605156792498826</v>
      </c>
      <c r="W20" s="575" t="e">
        <f t="shared" si="3"/>
        <v>#DIV/0!</v>
      </c>
      <c r="X20" s="575">
        <f t="shared" si="3"/>
        <v>0.16051567924988258</v>
      </c>
      <c r="Y20" s="575" t="e">
        <f t="shared" si="3"/>
        <v>#DIV/0!</v>
      </c>
      <c r="Z20" s="575">
        <f t="shared" si="3"/>
        <v>0.16051567924988264</v>
      </c>
      <c r="AA20" s="575" t="e">
        <f t="shared" si="3"/>
        <v>#DIV/0!</v>
      </c>
      <c r="AB20" s="565">
        <f t="shared" si="3"/>
        <v>0.1605156792498826</v>
      </c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6"/>
      <c r="AT20" s="566"/>
    </row>
    <row r="21" spans="1:46" s="562" customFormat="1" ht="11.25">
      <c r="A21" s="559"/>
      <c r="B21" s="574"/>
      <c r="C21" s="572"/>
      <c r="D21" s="535"/>
      <c r="E21" s="535"/>
      <c r="F21" s="575"/>
      <c r="G21" s="565"/>
      <c r="H21" s="565"/>
      <c r="I21" s="565"/>
      <c r="J21" s="565"/>
      <c r="K21" s="565"/>
      <c r="L21" s="565"/>
      <c r="M21" s="564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566"/>
      <c r="AO21" s="566"/>
      <c r="AP21" s="566"/>
      <c r="AQ21" s="566"/>
      <c r="AR21" s="566"/>
      <c r="AS21" s="566"/>
      <c r="AT21" s="566"/>
    </row>
    <row r="22" spans="1:46" s="562" customFormat="1" ht="11.25">
      <c r="A22" s="559"/>
      <c r="B22" s="574" t="s">
        <v>839</v>
      </c>
      <c r="C22" s="572"/>
      <c r="D22" s="535"/>
      <c r="E22" s="535"/>
      <c r="F22" s="575"/>
      <c r="G22" s="565"/>
      <c r="H22" s="565"/>
      <c r="I22" s="565"/>
      <c r="J22" s="565"/>
      <c r="K22" s="565"/>
      <c r="L22" s="565"/>
      <c r="M22" s="564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</row>
    <row r="23" spans="1:46" s="534" customFormat="1" ht="11.25">
      <c r="A23" s="568">
        <v>8</v>
      </c>
      <c r="B23" s="570" t="s">
        <v>840</v>
      </c>
      <c r="C23" s="560" t="s">
        <v>356</v>
      </c>
      <c r="D23" s="535" t="s">
        <v>153</v>
      </c>
      <c r="E23" s="568" t="s">
        <v>295</v>
      </c>
      <c r="F23" s="576">
        <v>13217870</v>
      </c>
      <c r="G23" s="576">
        <v>6815177.306755167</v>
      </c>
      <c r="H23" s="576">
        <v>1687934.70251296</v>
      </c>
      <c r="I23" s="576">
        <v>1998518.3926191225</v>
      </c>
      <c r="J23" s="576">
        <v>1233211.3060837581</v>
      </c>
      <c r="K23" s="576">
        <v>1139853.9530329702</v>
      </c>
      <c r="L23" s="576">
        <v>0</v>
      </c>
      <c r="M23" s="564">
        <v>286327.32791800745</v>
      </c>
      <c r="N23" s="576">
        <v>50885.70645861257</v>
      </c>
      <c r="O23" s="576">
        <v>5961.30461940293</v>
      </c>
      <c r="P23" s="576">
        <v>6815177.306755167</v>
      </c>
      <c r="Q23" s="576">
        <v>1687934.70251296</v>
      </c>
      <c r="R23" s="576">
        <v>1998518.3926191225</v>
      </c>
      <c r="S23" s="576">
        <v>1233211.3060837581</v>
      </c>
      <c r="T23" s="576">
        <v>1020277.5333961828</v>
      </c>
      <c r="U23" s="576">
        <v>2997.877944227107</v>
      </c>
      <c r="V23" s="576">
        <v>116578.54169256029</v>
      </c>
      <c r="W23" s="576">
        <v>0</v>
      </c>
      <c r="X23" s="576">
        <v>286327.32791800745</v>
      </c>
      <c r="Y23" s="576">
        <v>0</v>
      </c>
      <c r="Z23" s="576">
        <v>50885.70645861257</v>
      </c>
      <c r="AA23" s="576">
        <v>0</v>
      </c>
      <c r="AB23" s="577">
        <v>5961.30461940293</v>
      </c>
      <c r="AC23" s="577"/>
      <c r="AD23" s="577"/>
      <c r="AE23" s="577"/>
      <c r="AF23" s="577"/>
      <c r="AG23" s="577"/>
      <c r="AH23" s="577"/>
      <c r="AI23" s="538"/>
      <c r="AJ23" s="538"/>
      <c r="AK23" s="538"/>
      <c r="AL23" s="538"/>
      <c r="AM23" s="538"/>
      <c r="AN23" s="538"/>
      <c r="AO23" s="538"/>
      <c r="AP23" s="538"/>
      <c r="AQ23" s="538"/>
      <c r="AR23" s="538"/>
      <c r="AS23" s="538"/>
      <c r="AT23" s="538"/>
    </row>
    <row r="24" spans="1:46" s="534" customFormat="1" ht="11.25">
      <c r="A24" s="568">
        <v>9</v>
      </c>
      <c r="B24" s="571" t="s">
        <v>841</v>
      </c>
      <c r="C24" s="568" t="s">
        <v>842</v>
      </c>
      <c r="D24" s="535" t="s">
        <v>153</v>
      </c>
      <c r="E24" s="568" t="s">
        <v>295</v>
      </c>
      <c r="F24" s="576">
        <v>0</v>
      </c>
      <c r="G24" s="576">
        <v>0</v>
      </c>
      <c r="H24" s="576">
        <v>0</v>
      </c>
      <c r="I24" s="576">
        <v>0</v>
      </c>
      <c r="J24" s="576">
        <v>0</v>
      </c>
      <c r="K24" s="576">
        <v>0</v>
      </c>
      <c r="L24" s="576">
        <v>0</v>
      </c>
      <c r="M24" s="564">
        <v>0</v>
      </c>
      <c r="N24" s="576">
        <v>0</v>
      </c>
      <c r="O24" s="576">
        <v>0</v>
      </c>
      <c r="P24" s="576">
        <v>0</v>
      </c>
      <c r="Q24" s="576">
        <v>0</v>
      </c>
      <c r="R24" s="576">
        <v>0</v>
      </c>
      <c r="S24" s="576">
        <v>0</v>
      </c>
      <c r="T24" s="576">
        <v>0</v>
      </c>
      <c r="U24" s="576">
        <v>0</v>
      </c>
      <c r="V24" s="576">
        <v>0</v>
      </c>
      <c r="W24" s="576">
        <v>0</v>
      </c>
      <c r="X24" s="576">
        <v>0</v>
      </c>
      <c r="Y24" s="576">
        <v>0</v>
      </c>
      <c r="Z24" s="576">
        <v>0</v>
      </c>
      <c r="AA24" s="576">
        <v>0</v>
      </c>
      <c r="AB24" s="577">
        <v>0</v>
      </c>
      <c r="AC24" s="577"/>
      <c r="AD24" s="577"/>
      <c r="AE24" s="577"/>
      <c r="AF24" s="577"/>
      <c r="AG24" s="577"/>
      <c r="AH24" s="577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</row>
    <row r="25" spans="1:46" s="534" customFormat="1" ht="11.25">
      <c r="A25" s="568">
        <v>10</v>
      </c>
      <c r="B25" s="578" t="s">
        <v>484</v>
      </c>
      <c r="C25" s="579" t="s">
        <v>485</v>
      </c>
      <c r="D25" s="529" t="s">
        <v>153</v>
      </c>
      <c r="E25" s="568" t="s">
        <v>257</v>
      </c>
      <c r="F25" s="576">
        <v>292429286.0000042</v>
      </c>
      <c r="G25" s="576">
        <v>150777503.01507315</v>
      </c>
      <c r="H25" s="576">
        <v>37343500.871963054</v>
      </c>
      <c r="I25" s="576">
        <v>44214786.99756361</v>
      </c>
      <c r="J25" s="576">
        <v>27283299.17945978</v>
      </c>
      <c r="K25" s="576">
        <v>25217881.370426077</v>
      </c>
      <c r="L25" s="576">
        <v>0</v>
      </c>
      <c r="M25" s="564">
        <v>6334643.635120633</v>
      </c>
      <c r="N25" s="576">
        <v>1125784.3213239254</v>
      </c>
      <c r="O25" s="576">
        <v>131886.6090739677</v>
      </c>
      <c r="P25" s="576">
        <v>150777503.01507315</v>
      </c>
      <c r="Q25" s="576">
        <v>37343500.871963054</v>
      </c>
      <c r="R25" s="576">
        <v>44214786.99756361</v>
      </c>
      <c r="S25" s="576">
        <v>27283299.17945978</v>
      </c>
      <c r="T25" s="576">
        <v>22572398.624959324</v>
      </c>
      <c r="U25" s="576">
        <v>66324.40073517844</v>
      </c>
      <c r="V25" s="576">
        <v>2579158.344731574</v>
      </c>
      <c r="W25" s="576">
        <v>0</v>
      </c>
      <c r="X25" s="576">
        <v>6334643.635120633</v>
      </c>
      <c r="Y25" s="576">
        <v>0</v>
      </c>
      <c r="Z25" s="576">
        <v>1125784.3213239254</v>
      </c>
      <c r="AA25" s="576">
        <v>0</v>
      </c>
      <c r="AB25" s="577">
        <v>131886.6090739677</v>
      </c>
      <c r="AC25" s="577"/>
      <c r="AD25" s="577"/>
      <c r="AE25" s="577"/>
      <c r="AF25" s="577"/>
      <c r="AG25" s="577"/>
      <c r="AH25" s="577"/>
      <c r="AI25" s="538"/>
      <c r="AJ25" s="538"/>
      <c r="AK25" s="538"/>
      <c r="AL25" s="538"/>
      <c r="AM25" s="538"/>
      <c r="AN25" s="538"/>
      <c r="AO25" s="538"/>
      <c r="AP25" s="538"/>
      <c r="AQ25" s="538"/>
      <c r="AR25" s="538"/>
      <c r="AS25" s="538"/>
      <c r="AT25" s="538"/>
    </row>
    <row r="26" spans="1:46" s="534" customFormat="1" ht="11.25">
      <c r="A26" s="568">
        <v>11</v>
      </c>
      <c r="B26" s="580" t="s">
        <v>498</v>
      </c>
      <c r="C26" s="581" t="s">
        <v>499</v>
      </c>
      <c r="D26" s="535" t="s">
        <v>153</v>
      </c>
      <c r="E26" s="559" t="s">
        <v>295</v>
      </c>
      <c r="F26" s="564">
        <v>1006218</v>
      </c>
      <c r="G26" s="576">
        <v>518809.31490842096</v>
      </c>
      <c r="H26" s="576">
        <v>128495.00566227277</v>
      </c>
      <c r="I26" s="576">
        <v>152138.36873750677</v>
      </c>
      <c r="J26" s="576">
        <v>93878.92406151573</v>
      </c>
      <c r="K26" s="576">
        <v>86772.04155532844</v>
      </c>
      <c r="L26" s="576">
        <v>0</v>
      </c>
      <c r="M26" s="564">
        <v>21796.833471883263</v>
      </c>
      <c r="N26" s="576">
        <v>3873.703840435125</v>
      </c>
      <c r="O26" s="576">
        <v>453.80776263697385</v>
      </c>
      <c r="P26" s="576">
        <v>518809.31490842096</v>
      </c>
      <c r="Q26" s="576">
        <v>128495.00566227277</v>
      </c>
      <c r="R26" s="576">
        <v>152138.36873750677</v>
      </c>
      <c r="S26" s="576">
        <v>93878.92406151573</v>
      </c>
      <c r="T26" s="576">
        <v>77669.2174381228</v>
      </c>
      <c r="U26" s="576">
        <v>228.21519271140593</v>
      </c>
      <c r="V26" s="576">
        <v>8874.608924494236</v>
      </c>
      <c r="W26" s="576">
        <v>0</v>
      </c>
      <c r="X26" s="576">
        <v>21796.833471883263</v>
      </c>
      <c r="Y26" s="576">
        <v>0</v>
      </c>
      <c r="Z26" s="576">
        <v>3873.703840435125</v>
      </c>
      <c r="AA26" s="576">
        <v>0</v>
      </c>
      <c r="AB26" s="577">
        <v>453.80776263697385</v>
      </c>
      <c r="AC26" s="577"/>
      <c r="AD26" s="577"/>
      <c r="AE26" s="577"/>
      <c r="AF26" s="577"/>
      <c r="AG26" s="577"/>
      <c r="AH26" s="577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</row>
    <row r="27" spans="1:46" s="534" customFormat="1" ht="11.25">
      <c r="A27" s="568">
        <v>12</v>
      </c>
      <c r="B27" s="580" t="s">
        <v>507</v>
      </c>
      <c r="C27" s="581" t="s">
        <v>508</v>
      </c>
      <c r="D27" s="535" t="s">
        <v>153</v>
      </c>
      <c r="E27" s="559" t="s">
        <v>295</v>
      </c>
      <c r="F27" s="564">
        <v>10460881</v>
      </c>
      <c r="G27" s="576">
        <v>5393664.69785724</v>
      </c>
      <c r="H27" s="576">
        <v>1335864.5575087722</v>
      </c>
      <c r="I27" s="576">
        <v>1581666.5681762584</v>
      </c>
      <c r="J27" s="576">
        <v>975987.5623528427</v>
      </c>
      <c r="K27" s="576">
        <v>902102.7260865397</v>
      </c>
      <c r="L27" s="576">
        <v>0</v>
      </c>
      <c r="M27" s="564">
        <v>226605.05091956977</v>
      </c>
      <c r="N27" s="576">
        <v>40271.943956513234</v>
      </c>
      <c r="O27" s="576">
        <v>4717.893142263038</v>
      </c>
      <c r="P27" s="576">
        <v>5393664.69785724</v>
      </c>
      <c r="Q27" s="576">
        <v>1335864.5575087722</v>
      </c>
      <c r="R27" s="576">
        <v>1581666.5681762584</v>
      </c>
      <c r="S27" s="576">
        <v>975987.5623528427</v>
      </c>
      <c r="T27" s="576">
        <v>807467.607400511</v>
      </c>
      <c r="U27" s="576">
        <v>2372.5792754115755</v>
      </c>
      <c r="V27" s="576">
        <v>92262.53941061697</v>
      </c>
      <c r="W27" s="576">
        <v>0</v>
      </c>
      <c r="X27" s="576">
        <v>226605.05091956977</v>
      </c>
      <c r="Y27" s="576">
        <v>0</v>
      </c>
      <c r="Z27" s="576">
        <v>40271.943956513234</v>
      </c>
      <c r="AA27" s="576">
        <v>0</v>
      </c>
      <c r="AB27" s="577">
        <v>4717.893142263038</v>
      </c>
      <c r="AC27" s="577"/>
      <c r="AD27" s="577"/>
      <c r="AE27" s="577"/>
      <c r="AF27" s="577"/>
      <c r="AG27" s="577"/>
      <c r="AH27" s="577"/>
      <c r="AI27" s="538"/>
      <c r="AJ27" s="538"/>
      <c r="AK27" s="538"/>
      <c r="AL27" s="538"/>
      <c r="AM27" s="538"/>
      <c r="AN27" s="538"/>
      <c r="AO27" s="538"/>
      <c r="AP27" s="538"/>
      <c r="AQ27" s="538"/>
      <c r="AR27" s="538"/>
      <c r="AS27" s="538"/>
      <c r="AT27" s="538"/>
    </row>
    <row r="28" spans="1:46" s="534" customFormat="1" ht="11.25">
      <c r="A28" s="568">
        <v>13</v>
      </c>
      <c r="B28" s="582" t="s">
        <v>515</v>
      </c>
      <c r="C28" s="583" t="s">
        <v>516</v>
      </c>
      <c r="D28" s="535" t="s">
        <v>153</v>
      </c>
      <c r="E28" s="559" t="s">
        <v>295</v>
      </c>
      <c r="F28" s="584">
        <v>64520388</v>
      </c>
      <c r="G28" s="576">
        <v>33266924.558997657</v>
      </c>
      <c r="H28" s="576">
        <v>8239315.5572570115</v>
      </c>
      <c r="I28" s="576">
        <v>9755367.704246003</v>
      </c>
      <c r="J28" s="576">
        <v>6019674.270855352</v>
      </c>
      <c r="K28" s="576">
        <v>5563969.029277865</v>
      </c>
      <c r="L28" s="576">
        <v>0</v>
      </c>
      <c r="M28" s="564">
        <v>1397649.5677649328</v>
      </c>
      <c r="N28" s="576">
        <v>248388.39573726998</v>
      </c>
      <c r="O28" s="576">
        <v>29098.915863907678</v>
      </c>
      <c r="P28" s="576">
        <v>33266924.558997657</v>
      </c>
      <c r="Q28" s="576">
        <v>8239315.5572570115</v>
      </c>
      <c r="R28" s="576">
        <v>9755367.704246003</v>
      </c>
      <c r="S28" s="576">
        <v>6019674.270855352</v>
      </c>
      <c r="T28" s="576">
        <v>4980280.6596225165</v>
      </c>
      <c r="U28" s="576">
        <v>14633.541420680887</v>
      </c>
      <c r="V28" s="576">
        <v>569054.8282346677</v>
      </c>
      <c r="W28" s="576">
        <v>0</v>
      </c>
      <c r="X28" s="576">
        <v>1397649.5677649328</v>
      </c>
      <c r="Y28" s="576">
        <v>0</v>
      </c>
      <c r="Z28" s="576">
        <v>248388.39573726998</v>
      </c>
      <c r="AA28" s="576">
        <v>0</v>
      </c>
      <c r="AB28" s="577">
        <v>29098.915863907678</v>
      </c>
      <c r="AC28" s="577"/>
      <c r="AD28" s="577"/>
      <c r="AE28" s="577"/>
      <c r="AF28" s="577"/>
      <c r="AG28" s="577"/>
      <c r="AH28" s="577"/>
      <c r="AI28" s="538"/>
      <c r="AJ28" s="538"/>
      <c r="AK28" s="538"/>
      <c r="AL28" s="538"/>
      <c r="AM28" s="538"/>
      <c r="AN28" s="538"/>
      <c r="AO28" s="538"/>
      <c r="AP28" s="538"/>
      <c r="AQ28" s="538"/>
      <c r="AR28" s="538"/>
      <c r="AS28" s="538"/>
      <c r="AT28" s="538"/>
    </row>
    <row r="29" spans="1:46" s="534" customFormat="1" ht="11.25">
      <c r="A29" s="568">
        <v>14</v>
      </c>
      <c r="B29" s="585" t="s">
        <v>843</v>
      </c>
      <c r="C29" s="579" t="s">
        <v>528</v>
      </c>
      <c r="D29" s="535" t="s">
        <v>153</v>
      </c>
      <c r="E29" s="568" t="s">
        <v>257</v>
      </c>
      <c r="F29" s="564">
        <v>-333805485.00000477</v>
      </c>
      <c r="G29" s="576">
        <v>-172111207.49730742</v>
      </c>
      <c r="H29" s="576">
        <v>-42627281.25035859</v>
      </c>
      <c r="I29" s="576">
        <v>-50470794.56294064</v>
      </c>
      <c r="J29" s="576">
        <v>-31143648.570819523</v>
      </c>
      <c r="K29" s="576">
        <v>-28785992.116834503</v>
      </c>
      <c r="L29" s="576">
        <v>0</v>
      </c>
      <c r="M29" s="564">
        <v>-7230940.580019767</v>
      </c>
      <c r="N29" s="576">
        <v>-1285073.0052561453</v>
      </c>
      <c r="O29" s="576">
        <v>-150547.41646820283</v>
      </c>
      <c r="P29" s="576">
        <v>-172111207.49730742</v>
      </c>
      <c r="Q29" s="576">
        <v>-42627281.25035859</v>
      </c>
      <c r="R29" s="576">
        <v>-50470794.56294064</v>
      </c>
      <c r="S29" s="576">
        <v>-31143648.570819523</v>
      </c>
      <c r="T29" s="576">
        <v>-25766196.586130846</v>
      </c>
      <c r="U29" s="576">
        <v>-75708.72622771647</v>
      </c>
      <c r="V29" s="576">
        <v>-2944086.8044759384</v>
      </c>
      <c r="W29" s="576">
        <v>0</v>
      </c>
      <c r="X29" s="576">
        <v>-7230940.580019767</v>
      </c>
      <c r="Y29" s="576">
        <v>0</v>
      </c>
      <c r="Z29" s="576">
        <v>-1285073.0052561453</v>
      </c>
      <c r="AA29" s="576">
        <v>0</v>
      </c>
      <c r="AB29" s="577">
        <v>-150547.41646820283</v>
      </c>
      <c r="AC29" s="577"/>
      <c r="AD29" s="577"/>
      <c r="AE29" s="577"/>
      <c r="AF29" s="577"/>
      <c r="AG29" s="577"/>
      <c r="AH29" s="577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/>
      <c r="AT29" s="538"/>
    </row>
    <row r="30" spans="1:46" s="534" customFormat="1" ht="11.25">
      <c r="A30" s="568">
        <v>15</v>
      </c>
      <c r="B30" s="582" t="s">
        <v>529</v>
      </c>
      <c r="C30" s="581" t="s">
        <v>530</v>
      </c>
      <c r="D30" s="535" t="s">
        <v>153</v>
      </c>
      <c r="E30" s="559" t="s">
        <v>322</v>
      </c>
      <c r="F30" s="564">
        <v>-84102197</v>
      </c>
      <c r="G30" s="576">
        <v>-43363369.77460457</v>
      </c>
      <c r="H30" s="576">
        <v>-10739931.386364168</v>
      </c>
      <c r="I30" s="576">
        <v>-12716102.334504485</v>
      </c>
      <c r="J30" s="576">
        <v>-7846633.399094069</v>
      </c>
      <c r="K30" s="576">
        <v>-7252622.526111061</v>
      </c>
      <c r="L30" s="576">
        <v>0</v>
      </c>
      <c r="M30" s="564">
        <v>-1821833.422407987</v>
      </c>
      <c r="N30" s="576">
        <v>-323773.77815536136</v>
      </c>
      <c r="O30" s="576">
        <v>-37930.37875830488</v>
      </c>
      <c r="P30" s="576">
        <v>-43363369.77460457</v>
      </c>
      <c r="Q30" s="576">
        <v>-10739931.386364168</v>
      </c>
      <c r="R30" s="576">
        <v>-12716102.334504485</v>
      </c>
      <c r="S30" s="576">
        <v>-7846633.399094069</v>
      </c>
      <c r="T30" s="576">
        <v>-6491785.901083899</v>
      </c>
      <c r="U30" s="576">
        <v>-19074.792038909683</v>
      </c>
      <c r="V30" s="576">
        <v>-741761.8329882516</v>
      </c>
      <c r="W30" s="576">
        <v>0</v>
      </c>
      <c r="X30" s="576">
        <v>-1821833.422407987</v>
      </c>
      <c r="Y30" s="576">
        <v>0</v>
      </c>
      <c r="Z30" s="576">
        <v>-323773.77815536136</v>
      </c>
      <c r="AA30" s="576">
        <v>0</v>
      </c>
      <c r="AB30" s="577">
        <v>-37930.37875830488</v>
      </c>
      <c r="AC30" s="577"/>
      <c r="AD30" s="577"/>
      <c r="AE30" s="577"/>
      <c r="AF30" s="577"/>
      <c r="AG30" s="577"/>
      <c r="AH30" s="577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</row>
    <row r="31" spans="1:46" s="534" customFormat="1" ht="11.25">
      <c r="A31" s="568">
        <v>16</v>
      </c>
      <c r="B31" s="580" t="s">
        <v>531</v>
      </c>
      <c r="C31" s="583" t="s">
        <v>532</v>
      </c>
      <c r="D31" s="535" t="s">
        <v>153</v>
      </c>
      <c r="E31" s="559" t="s">
        <v>533</v>
      </c>
      <c r="F31" s="564">
        <v>-84791079</v>
      </c>
      <c r="G31" s="576">
        <v>-43718559.60272605</v>
      </c>
      <c r="H31" s="576">
        <v>-10827902.279839179</v>
      </c>
      <c r="I31" s="576">
        <v>-12820260.065465998</v>
      </c>
      <c r="J31" s="576">
        <v>-7910905.257642958</v>
      </c>
      <c r="K31" s="576">
        <v>-7312028.835211789</v>
      </c>
      <c r="L31" s="576">
        <v>0</v>
      </c>
      <c r="M31" s="564">
        <v>-1836756.0795615837</v>
      </c>
      <c r="N31" s="576">
        <v>-326425.8126538564</v>
      </c>
      <c r="O31" s="576">
        <v>-38241.06689858947</v>
      </c>
      <c r="P31" s="576">
        <v>-43718559.60272605</v>
      </c>
      <c r="Q31" s="576">
        <v>-10827902.279839179</v>
      </c>
      <c r="R31" s="576">
        <v>-12820260.065465998</v>
      </c>
      <c r="S31" s="576">
        <v>-7910905.257642958</v>
      </c>
      <c r="T31" s="576">
        <v>-6544960.189207555</v>
      </c>
      <c r="U31" s="576">
        <v>-19231.03386561664</v>
      </c>
      <c r="V31" s="576">
        <v>-747837.612138618</v>
      </c>
      <c r="W31" s="576">
        <v>0</v>
      </c>
      <c r="X31" s="576">
        <v>-1836756.0795615837</v>
      </c>
      <c r="Y31" s="576">
        <v>0</v>
      </c>
      <c r="Z31" s="576">
        <v>-326425.8126538564</v>
      </c>
      <c r="AA31" s="576">
        <v>0</v>
      </c>
      <c r="AB31" s="577">
        <v>-38241.06689858947</v>
      </c>
      <c r="AC31" s="577"/>
      <c r="AD31" s="577"/>
      <c r="AE31" s="577"/>
      <c r="AF31" s="577"/>
      <c r="AG31" s="577"/>
      <c r="AH31" s="577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</row>
    <row r="32" spans="1:46" s="534" customFormat="1" ht="11.25">
      <c r="A32" s="568">
        <v>17</v>
      </c>
      <c r="B32" s="585" t="s">
        <v>546</v>
      </c>
      <c r="C32" s="586" t="s">
        <v>547</v>
      </c>
      <c r="D32" s="535" t="s">
        <v>153</v>
      </c>
      <c r="E32" s="560" t="s">
        <v>257</v>
      </c>
      <c r="F32" s="576">
        <v>-291933.00000000413</v>
      </c>
      <c r="G32" s="576">
        <v>-150521.61631889135</v>
      </c>
      <c r="H32" s="576">
        <v>-37280.1246727894</v>
      </c>
      <c r="I32" s="576">
        <v>-44139.749438637744</v>
      </c>
      <c r="J32" s="576">
        <v>-27236.996295088007</v>
      </c>
      <c r="K32" s="576">
        <v>-25175.083736697274</v>
      </c>
      <c r="L32" s="576">
        <v>0</v>
      </c>
      <c r="M32" s="564">
        <v>-6323.893019154285</v>
      </c>
      <c r="N32" s="576">
        <v>-1123.873736357095</v>
      </c>
      <c r="O32" s="576">
        <v>-131.66278238900674</v>
      </c>
      <c r="P32" s="576">
        <v>-150521.61631889135</v>
      </c>
      <c r="Q32" s="576">
        <v>-37280.1246727894</v>
      </c>
      <c r="R32" s="576">
        <v>-44139.749438637744</v>
      </c>
      <c r="S32" s="576">
        <v>-27236.996295088007</v>
      </c>
      <c r="T32" s="576">
        <v>-22534.090678524757</v>
      </c>
      <c r="U32" s="576">
        <v>-66.21184062878999</v>
      </c>
      <c r="V32" s="576">
        <v>-2574.781217543726</v>
      </c>
      <c r="W32" s="576">
        <v>0</v>
      </c>
      <c r="X32" s="576">
        <v>-6323.893019154285</v>
      </c>
      <c r="Y32" s="576">
        <v>0</v>
      </c>
      <c r="Z32" s="576">
        <v>-1123.873736357095</v>
      </c>
      <c r="AA32" s="576">
        <v>0</v>
      </c>
      <c r="AB32" s="577">
        <v>-131.66278238900674</v>
      </c>
      <c r="AC32" s="577"/>
      <c r="AD32" s="577"/>
      <c r="AE32" s="577"/>
      <c r="AF32" s="577"/>
      <c r="AG32" s="577"/>
      <c r="AH32" s="577"/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</row>
    <row r="33" spans="1:46" s="534" customFormat="1" ht="11.25">
      <c r="A33" s="568">
        <v>18</v>
      </c>
      <c r="B33" s="578" t="s">
        <v>548</v>
      </c>
      <c r="C33" s="586" t="s">
        <v>549</v>
      </c>
      <c r="D33" s="535" t="s">
        <v>153</v>
      </c>
      <c r="E33" s="560" t="s">
        <v>257</v>
      </c>
      <c r="F33" s="576">
        <v>-581810.0000000083</v>
      </c>
      <c r="G33" s="576">
        <v>-299983.1522660822</v>
      </c>
      <c r="H33" s="576">
        <v>-74297.6961695855</v>
      </c>
      <c r="I33" s="576">
        <v>-87968.63534062207</v>
      </c>
      <c r="J33" s="576">
        <v>-54282.17027347081</v>
      </c>
      <c r="K33" s="576">
        <v>-50172.86661270854</v>
      </c>
      <c r="L33" s="576">
        <v>0</v>
      </c>
      <c r="M33" s="564">
        <v>-12603.24868197208</v>
      </c>
      <c r="N33" s="576">
        <v>-2239.8323538274926</v>
      </c>
      <c r="O33" s="576">
        <v>-262.3983017396047</v>
      </c>
      <c r="P33" s="576">
        <v>-299983.1522660822</v>
      </c>
      <c r="Q33" s="576">
        <v>-74297.6961695855</v>
      </c>
      <c r="R33" s="576">
        <v>-87968.63534062207</v>
      </c>
      <c r="S33" s="576">
        <v>-54282.17027347081</v>
      </c>
      <c r="T33" s="576">
        <v>-44909.48024948358</v>
      </c>
      <c r="U33" s="576">
        <v>-131.95737034263445</v>
      </c>
      <c r="V33" s="576">
        <v>-5131.428992882324</v>
      </c>
      <c r="W33" s="576">
        <v>0</v>
      </c>
      <c r="X33" s="576">
        <v>-12603.24868197208</v>
      </c>
      <c r="Y33" s="576">
        <v>0</v>
      </c>
      <c r="Z33" s="576">
        <v>-2239.8323538274926</v>
      </c>
      <c r="AA33" s="576">
        <v>0</v>
      </c>
      <c r="AB33" s="577">
        <v>-262.3983017396047</v>
      </c>
      <c r="AC33" s="577"/>
      <c r="AD33" s="577"/>
      <c r="AE33" s="577"/>
      <c r="AF33" s="577"/>
      <c r="AG33" s="577"/>
      <c r="AH33" s="577"/>
      <c r="AI33" s="538"/>
      <c r="AJ33" s="538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</row>
    <row r="34" spans="1:46" s="534" customFormat="1" ht="11.25">
      <c r="A34" s="568">
        <v>19</v>
      </c>
      <c r="B34" s="587" t="s">
        <v>557</v>
      </c>
      <c r="C34" s="559" t="s">
        <v>558</v>
      </c>
      <c r="D34" s="535" t="s">
        <v>153</v>
      </c>
      <c r="E34" s="559" t="s">
        <v>295</v>
      </c>
      <c r="F34" s="564">
        <v>-101467384.00000001</v>
      </c>
      <c r="G34" s="576">
        <v>-52316917.38628177</v>
      </c>
      <c r="H34" s="576">
        <v>-12957482.455706425</v>
      </c>
      <c r="I34" s="576">
        <v>-15341687.667903172</v>
      </c>
      <c r="J34" s="576">
        <v>-9466784.372031365</v>
      </c>
      <c r="K34" s="576">
        <v>-8750123.791224634</v>
      </c>
      <c r="L34" s="576">
        <v>0</v>
      </c>
      <c r="M34" s="564">
        <v>-2198000.5047371765</v>
      </c>
      <c r="N34" s="576">
        <v>-390625.6845730305</v>
      </c>
      <c r="O34" s="576">
        <v>-45762.13754242787</v>
      </c>
      <c r="P34" s="576">
        <v>-52316917.38628177</v>
      </c>
      <c r="Q34" s="576">
        <v>-12957482.455706425</v>
      </c>
      <c r="R34" s="576">
        <v>-15341687.667903172</v>
      </c>
      <c r="S34" s="576">
        <v>-9466784.372031365</v>
      </c>
      <c r="T34" s="576">
        <v>-7832191.742518523</v>
      </c>
      <c r="U34" s="576">
        <v>-23013.301882377604</v>
      </c>
      <c r="V34" s="576">
        <v>-894918.7468237338</v>
      </c>
      <c r="W34" s="576">
        <v>0</v>
      </c>
      <c r="X34" s="576">
        <v>-2198000.5047371765</v>
      </c>
      <c r="Y34" s="576">
        <v>0</v>
      </c>
      <c r="Z34" s="576">
        <v>-390625.6845730305</v>
      </c>
      <c r="AA34" s="576">
        <v>0</v>
      </c>
      <c r="AB34" s="577">
        <v>-45762.13754242787</v>
      </c>
      <c r="AC34" s="577"/>
      <c r="AD34" s="577"/>
      <c r="AE34" s="577"/>
      <c r="AF34" s="577"/>
      <c r="AG34" s="577"/>
      <c r="AH34" s="577"/>
      <c r="AI34" s="538"/>
      <c r="AJ34" s="538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</row>
    <row r="35" spans="1:46" s="534" customFormat="1" ht="22.5">
      <c r="A35" s="568">
        <v>20</v>
      </c>
      <c r="B35" s="585" t="s">
        <v>844</v>
      </c>
      <c r="C35" s="586" t="s">
        <v>845</v>
      </c>
      <c r="D35" s="529"/>
      <c r="E35" s="559" t="s">
        <v>153</v>
      </c>
      <c r="F35" s="564">
        <f aca="true" t="shared" si="4" ref="F35:AB35">(F$23+F$24+F$25+F$26+F$27+F$28+F$29+F$30+F$31+F$32+F$33+F$34)</f>
        <v>-223405245.00000063</v>
      </c>
      <c r="G35" s="576">
        <f t="shared" si="4"/>
        <v>-115188480.13591316</v>
      </c>
      <c r="H35" s="576">
        <f t="shared" si="4"/>
        <v>-28529064.498206668</v>
      </c>
      <c r="I35" s="576">
        <f t="shared" si="4"/>
        <v>-33778474.98425107</v>
      </c>
      <c r="J35" s="576">
        <f t="shared" si="4"/>
        <v>-20843439.52334323</v>
      </c>
      <c r="K35" s="576">
        <f t="shared" si="4"/>
        <v>-19265536.099352613</v>
      </c>
      <c r="L35" s="576">
        <f t="shared" si="4"/>
        <v>0</v>
      </c>
      <c r="M35" s="564">
        <f t="shared" si="4"/>
        <v>-4839435.313232616</v>
      </c>
      <c r="N35" s="576">
        <f t="shared" si="4"/>
        <v>-860057.915411822</v>
      </c>
      <c r="O35" s="576">
        <f t="shared" si="4"/>
        <v>-100756.53028947533</v>
      </c>
      <c r="P35" s="576">
        <f t="shared" si="4"/>
        <v>-115188480.13591316</v>
      </c>
      <c r="Q35" s="576">
        <f t="shared" si="4"/>
        <v>-28529064.498206668</v>
      </c>
      <c r="R35" s="576">
        <f t="shared" si="4"/>
        <v>-33778474.98425107</v>
      </c>
      <c r="S35" s="576">
        <f t="shared" si="4"/>
        <v>-20843439.52334323</v>
      </c>
      <c r="T35" s="576">
        <f t="shared" si="4"/>
        <v>-17244484.34705217</v>
      </c>
      <c r="U35" s="576">
        <f t="shared" si="4"/>
        <v>-50669.40865738242</v>
      </c>
      <c r="V35" s="576">
        <f t="shared" si="4"/>
        <v>-1970382.3436430553</v>
      </c>
      <c r="W35" s="576">
        <f t="shared" si="4"/>
        <v>0</v>
      </c>
      <c r="X35" s="576">
        <f t="shared" si="4"/>
        <v>-4839435.313232616</v>
      </c>
      <c r="Y35" s="576">
        <f t="shared" si="4"/>
        <v>0</v>
      </c>
      <c r="Z35" s="576">
        <f t="shared" si="4"/>
        <v>-860057.915411822</v>
      </c>
      <c r="AA35" s="576">
        <f t="shared" si="4"/>
        <v>0</v>
      </c>
      <c r="AB35" s="577">
        <f t="shared" si="4"/>
        <v>-100756.53028947533</v>
      </c>
      <c r="AC35" s="577"/>
      <c r="AD35" s="577"/>
      <c r="AE35" s="577"/>
      <c r="AF35" s="577"/>
      <c r="AG35" s="577"/>
      <c r="AH35" s="577"/>
      <c r="AI35" s="538"/>
      <c r="AJ35" s="538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</row>
    <row r="36" spans="1:46" s="534" customFormat="1" ht="11.25">
      <c r="A36" s="568">
        <v>21</v>
      </c>
      <c r="B36" s="585" t="s">
        <v>846</v>
      </c>
      <c r="C36" s="586" t="s">
        <v>847</v>
      </c>
      <c r="D36" s="529"/>
      <c r="E36" s="559" t="s">
        <v>153</v>
      </c>
      <c r="F36" s="564">
        <f aca="true" t="shared" si="5" ref="F36:AB36">(F$15+F$35)</f>
        <v>830793465.0000144</v>
      </c>
      <c r="G36" s="576">
        <f t="shared" si="5"/>
        <v>428359846.8791561</v>
      </c>
      <c r="H36" s="576">
        <f t="shared" si="5"/>
        <v>106093123.94466811</v>
      </c>
      <c r="I36" s="576">
        <f t="shared" si="5"/>
        <v>125614491.61402707</v>
      </c>
      <c r="J36" s="576">
        <f t="shared" si="5"/>
        <v>77512026.8287189</v>
      </c>
      <c r="K36" s="576">
        <f t="shared" si="5"/>
        <v>71644161.67160253</v>
      </c>
      <c r="L36" s="576">
        <f t="shared" si="5"/>
        <v>0</v>
      </c>
      <c r="M36" s="564">
        <f t="shared" si="5"/>
        <v>17996762.934209272</v>
      </c>
      <c r="N36" s="576">
        <f t="shared" si="5"/>
        <v>3198360.43082012</v>
      </c>
      <c r="O36" s="576">
        <f t="shared" si="5"/>
        <v>374690.69681229664</v>
      </c>
      <c r="P36" s="576">
        <f t="shared" si="5"/>
        <v>428359846.8791561</v>
      </c>
      <c r="Q36" s="576">
        <f t="shared" si="5"/>
        <v>106093123.94466811</v>
      </c>
      <c r="R36" s="576">
        <f t="shared" si="5"/>
        <v>125614491.61402707</v>
      </c>
      <c r="S36" s="576">
        <f t="shared" si="5"/>
        <v>77512026.8287189</v>
      </c>
      <c r="T36" s="576">
        <f t="shared" si="5"/>
        <v>64128328.33367877</v>
      </c>
      <c r="U36" s="576">
        <f t="shared" si="5"/>
        <v>188428.0451337135</v>
      </c>
      <c r="V36" s="576">
        <f t="shared" si="5"/>
        <v>7327405.292790049</v>
      </c>
      <c r="W36" s="576">
        <f t="shared" si="5"/>
        <v>0</v>
      </c>
      <c r="X36" s="576">
        <f t="shared" si="5"/>
        <v>17996762.934209272</v>
      </c>
      <c r="Y36" s="576">
        <f t="shared" si="5"/>
        <v>0</v>
      </c>
      <c r="Z36" s="576">
        <f t="shared" si="5"/>
        <v>3198360.43082012</v>
      </c>
      <c r="AA36" s="576">
        <f t="shared" si="5"/>
        <v>0</v>
      </c>
      <c r="AB36" s="577">
        <f t="shared" si="5"/>
        <v>374690.69681229664</v>
      </c>
      <c r="AC36" s="577"/>
      <c r="AD36" s="577"/>
      <c r="AE36" s="577"/>
      <c r="AF36" s="577"/>
      <c r="AG36" s="577"/>
      <c r="AH36" s="577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</row>
    <row r="37" spans="1:46" s="534" customFormat="1" ht="11.25">
      <c r="A37" s="568"/>
      <c r="B37" s="585"/>
      <c r="C37" s="586"/>
      <c r="D37" s="529"/>
      <c r="E37" s="559"/>
      <c r="F37" s="564"/>
      <c r="G37" s="576"/>
      <c r="H37" s="576"/>
      <c r="I37" s="576"/>
      <c r="J37" s="576"/>
      <c r="K37" s="576"/>
      <c r="L37" s="576"/>
      <c r="M37" s="564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7"/>
      <c r="AC37" s="577"/>
      <c r="AD37" s="577"/>
      <c r="AE37" s="577"/>
      <c r="AF37" s="577"/>
      <c r="AG37" s="577"/>
      <c r="AH37" s="577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</row>
    <row r="38" spans="1:46" s="534" customFormat="1" ht="11.25">
      <c r="A38" s="568">
        <v>22</v>
      </c>
      <c r="B38" s="578" t="s">
        <v>848</v>
      </c>
      <c r="C38" s="579" t="s">
        <v>131</v>
      </c>
      <c r="D38" s="529" t="s">
        <v>153</v>
      </c>
      <c r="E38" s="559" t="s">
        <v>153</v>
      </c>
      <c r="F38" s="564">
        <v>278782223.89530146</v>
      </c>
      <c r="G38" s="576">
        <v>163520990.4057495</v>
      </c>
      <c r="H38" s="576">
        <v>33865485.977827445</v>
      </c>
      <c r="I38" s="576">
        <v>33388896.81708982</v>
      </c>
      <c r="J38" s="576">
        <v>18541372.62378889</v>
      </c>
      <c r="K38" s="576">
        <v>19317899.77223977</v>
      </c>
      <c r="L38" s="576">
        <v>2880977.2907206416</v>
      </c>
      <c r="M38" s="564">
        <v>3428197.786423263</v>
      </c>
      <c r="N38" s="576">
        <v>3376053.0802066866</v>
      </c>
      <c r="O38" s="576">
        <v>462350.1412554238</v>
      </c>
      <c r="P38" s="576">
        <v>163520990.4057495</v>
      </c>
      <c r="Q38" s="576">
        <v>33865485.977827445</v>
      </c>
      <c r="R38" s="576">
        <v>33388896.81708982</v>
      </c>
      <c r="S38" s="576">
        <v>18541372.62378889</v>
      </c>
      <c r="T38" s="576">
        <v>15641772.308579775</v>
      </c>
      <c r="U38" s="576">
        <v>80105.52494840226</v>
      </c>
      <c r="V38" s="576">
        <v>3596021.9387115953</v>
      </c>
      <c r="W38" s="576">
        <v>357769.26164901647</v>
      </c>
      <c r="X38" s="576">
        <v>3428197.786423263</v>
      </c>
      <c r="Y38" s="576">
        <v>2523208.0290716253</v>
      </c>
      <c r="Z38" s="576">
        <v>3376053.0802066866</v>
      </c>
      <c r="AA38" s="576">
        <v>296207.55914479773</v>
      </c>
      <c r="AB38" s="577">
        <v>166142.582110626</v>
      </c>
      <c r="AC38" s="577"/>
      <c r="AD38" s="577"/>
      <c r="AE38" s="577"/>
      <c r="AF38" s="577"/>
      <c r="AG38" s="577"/>
      <c r="AH38" s="577"/>
      <c r="AI38" s="538"/>
      <c r="AJ38" s="538"/>
      <c r="AK38" s="538"/>
      <c r="AL38" s="538"/>
      <c r="AM38" s="538"/>
      <c r="AN38" s="538"/>
      <c r="AO38" s="538"/>
      <c r="AP38" s="538"/>
      <c r="AQ38" s="538"/>
      <c r="AR38" s="538"/>
      <c r="AS38" s="538"/>
      <c r="AT38" s="538"/>
    </row>
    <row r="39" spans="1:46" s="534" customFormat="1" ht="11.25">
      <c r="A39" s="568">
        <v>23</v>
      </c>
      <c r="B39" s="578" t="s">
        <v>849</v>
      </c>
      <c r="C39" s="579" t="s">
        <v>118</v>
      </c>
      <c r="D39" s="529" t="s">
        <v>153</v>
      </c>
      <c r="E39" s="559" t="s">
        <v>153</v>
      </c>
      <c r="F39" s="564">
        <v>2662676446.0000143</v>
      </c>
      <c r="G39" s="576">
        <v>1561805065.962535</v>
      </c>
      <c r="H39" s="576">
        <v>323452588.1369319</v>
      </c>
      <c r="I39" s="576">
        <v>318900638.1776276</v>
      </c>
      <c r="J39" s="576">
        <v>177090473.9622612</v>
      </c>
      <c r="K39" s="576">
        <v>184507161.14901754</v>
      </c>
      <c r="L39" s="576">
        <v>27516497.523686174</v>
      </c>
      <c r="M39" s="564">
        <v>32743054.311693702</v>
      </c>
      <c r="N39" s="576">
        <v>32245015.092813615</v>
      </c>
      <c r="O39" s="576">
        <v>4415951.683447148</v>
      </c>
      <c r="P39" s="576">
        <v>1561805065.962535</v>
      </c>
      <c r="Q39" s="576">
        <v>323452588.1369319</v>
      </c>
      <c r="R39" s="576">
        <v>318900638.1776276</v>
      </c>
      <c r="S39" s="576">
        <v>177090473.9622612</v>
      </c>
      <c r="T39" s="576">
        <v>149396106.09962055</v>
      </c>
      <c r="U39" s="576">
        <v>765095.7492708773</v>
      </c>
      <c r="V39" s="576">
        <v>34345959.30012611</v>
      </c>
      <c r="W39" s="576">
        <v>3417089.4140417525</v>
      </c>
      <c r="X39" s="576">
        <v>32743054.311693702</v>
      </c>
      <c r="Y39" s="576">
        <v>24099408.109644424</v>
      </c>
      <c r="Z39" s="576">
        <v>32245015.092813615</v>
      </c>
      <c r="AA39" s="576">
        <v>2829107.5372087294</v>
      </c>
      <c r="AB39" s="577">
        <v>1586844.146238418</v>
      </c>
      <c r="AC39" s="577"/>
      <c r="AD39" s="577"/>
      <c r="AE39" s="577"/>
      <c r="AF39" s="577"/>
      <c r="AG39" s="577"/>
      <c r="AH39" s="577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8"/>
    </row>
    <row r="40" spans="1:46" s="534" customFormat="1" ht="11.25">
      <c r="A40" s="568">
        <v>24</v>
      </c>
      <c r="B40" s="578" t="s">
        <v>850</v>
      </c>
      <c r="C40" s="586" t="s">
        <v>851</v>
      </c>
      <c r="D40" s="529"/>
      <c r="E40" s="559" t="s">
        <v>153</v>
      </c>
      <c r="F40" s="588">
        <f aca="true" t="shared" si="6" ref="F40:AB40">(F$38/F$39)</f>
        <v>0.10469999999966198</v>
      </c>
      <c r="G40" s="588">
        <f t="shared" si="6"/>
        <v>0.104699999999662</v>
      </c>
      <c r="H40" s="588">
        <f t="shared" si="6"/>
        <v>0.10469999999966201</v>
      </c>
      <c r="I40" s="588">
        <f t="shared" si="6"/>
        <v>0.10469999999966198</v>
      </c>
      <c r="J40" s="588">
        <f t="shared" si="6"/>
        <v>0.104699999999662</v>
      </c>
      <c r="K40" s="588">
        <f t="shared" si="6"/>
        <v>0.10469999999966198</v>
      </c>
      <c r="L40" s="588">
        <f t="shared" si="6"/>
        <v>0.104699999999662</v>
      </c>
      <c r="M40" s="588">
        <f t="shared" si="6"/>
        <v>0.104699999999662</v>
      </c>
      <c r="N40" s="588">
        <f t="shared" si="6"/>
        <v>0.104699999999662</v>
      </c>
      <c r="O40" s="588">
        <f t="shared" si="6"/>
        <v>0.104699999999662</v>
      </c>
      <c r="P40" s="588">
        <f t="shared" si="6"/>
        <v>0.104699999999662</v>
      </c>
      <c r="Q40" s="588">
        <f t="shared" si="6"/>
        <v>0.10469999999966201</v>
      </c>
      <c r="R40" s="588">
        <f t="shared" si="6"/>
        <v>0.10469999999966198</v>
      </c>
      <c r="S40" s="588">
        <f t="shared" si="6"/>
        <v>0.104699999999662</v>
      </c>
      <c r="T40" s="588">
        <f t="shared" si="6"/>
        <v>0.104699999999662</v>
      </c>
      <c r="U40" s="588">
        <f t="shared" si="6"/>
        <v>0.10469999999966201</v>
      </c>
      <c r="V40" s="588">
        <f t="shared" si="6"/>
        <v>0.10469999999966201</v>
      </c>
      <c r="W40" s="588">
        <f t="shared" si="6"/>
        <v>0.104699999999662</v>
      </c>
      <c r="X40" s="588">
        <f t="shared" si="6"/>
        <v>0.104699999999662</v>
      </c>
      <c r="Y40" s="588">
        <f t="shared" si="6"/>
        <v>0.104699999999662</v>
      </c>
      <c r="Z40" s="588">
        <f t="shared" si="6"/>
        <v>0.104699999999662</v>
      </c>
      <c r="AA40" s="589">
        <f t="shared" si="6"/>
        <v>0.104699999999662</v>
      </c>
      <c r="AB40" s="590">
        <f t="shared" si="6"/>
        <v>0.104699999999662</v>
      </c>
      <c r="AC40" s="590"/>
      <c r="AD40" s="590"/>
      <c r="AE40" s="590"/>
      <c r="AF40" s="590"/>
      <c r="AG40" s="590"/>
      <c r="AH40" s="590"/>
      <c r="AI40" s="538"/>
      <c r="AJ40" s="538"/>
      <c r="AK40" s="538"/>
      <c r="AL40" s="538"/>
      <c r="AM40" s="538"/>
      <c r="AN40" s="538"/>
      <c r="AO40" s="538"/>
      <c r="AP40" s="538"/>
      <c r="AQ40" s="538"/>
      <c r="AR40" s="538"/>
      <c r="AS40" s="538"/>
      <c r="AT40" s="538"/>
    </row>
    <row r="41" spans="1:46" s="534" customFormat="1" ht="11.25">
      <c r="A41" s="568"/>
      <c r="B41" s="578"/>
      <c r="C41" s="591"/>
      <c r="D41" s="529"/>
      <c r="E41" s="559"/>
      <c r="F41" s="569"/>
      <c r="G41" s="592"/>
      <c r="H41" s="592"/>
      <c r="I41" s="592"/>
      <c r="J41" s="592"/>
      <c r="K41" s="592"/>
      <c r="L41" s="592"/>
      <c r="M41" s="569"/>
      <c r="N41" s="592"/>
      <c r="O41" s="592"/>
      <c r="P41" s="592"/>
      <c r="Q41" s="592"/>
      <c r="R41" s="592"/>
      <c r="S41" s="592"/>
      <c r="T41" s="592"/>
      <c r="U41" s="592"/>
      <c r="V41" s="592"/>
      <c r="W41" s="592"/>
      <c r="X41" s="592"/>
      <c r="Y41" s="593"/>
      <c r="Z41" s="593"/>
      <c r="AA41" s="594"/>
      <c r="AB41" s="590"/>
      <c r="AC41" s="590"/>
      <c r="AD41" s="590"/>
      <c r="AE41" s="590"/>
      <c r="AF41" s="590"/>
      <c r="AG41" s="590"/>
      <c r="AH41" s="590"/>
      <c r="AI41" s="538"/>
      <c r="AJ41" s="538"/>
      <c r="AK41" s="538"/>
      <c r="AL41" s="538"/>
      <c r="AM41" s="538"/>
      <c r="AN41" s="538"/>
      <c r="AO41" s="538"/>
      <c r="AP41" s="538"/>
      <c r="AQ41" s="538"/>
      <c r="AR41" s="538"/>
      <c r="AS41" s="538"/>
      <c r="AT41" s="538"/>
    </row>
    <row r="42" spans="1:46" s="534" customFormat="1" ht="11.25">
      <c r="A42" s="568">
        <v>25</v>
      </c>
      <c r="B42" s="578" t="s">
        <v>852</v>
      </c>
      <c r="C42" s="586" t="s">
        <v>853</v>
      </c>
      <c r="D42" s="529"/>
      <c r="E42" s="559" t="s">
        <v>153</v>
      </c>
      <c r="F42" s="564">
        <f aca="true" t="shared" si="7" ref="F42:AB42">(F$36*F$40)</f>
        <v>86984075.78522068</v>
      </c>
      <c r="G42" s="576">
        <f t="shared" si="7"/>
        <v>44849275.96810286</v>
      </c>
      <c r="H42" s="576">
        <f t="shared" si="7"/>
        <v>11107950.076970892</v>
      </c>
      <c r="I42" s="576">
        <f t="shared" si="7"/>
        <v>13151837.271946173</v>
      </c>
      <c r="J42" s="576">
        <f t="shared" si="7"/>
        <v>8115509.208940669</v>
      </c>
      <c r="K42" s="576">
        <f t="shared" si="7"/>
        <v>7501143.726992568</v>
      </c>
      <c r="L42" s="576">
        <f t="shared" si="7"/>
        <v>0</v>
      </c>
      <c r="M42" s="564">
        <f t="shared" si="7"/>
        <v>1884261.0792056278</v>
      </c>
      <c r="N42" s="576">
        <f t="shared" si="7"/>
        <v>334868.3371057855</v>
      </c>
      <c r="O42" s="576">
        <f t="shared" si="7"/>
        <v>39230.11595612081</v>
      </c>
      <c r="P42" s="576">
        <f t="shared" si="7"/>
        <v>44849275.96810286</v>
      </c>
      <c r="Q42" s="576">
        <f t="shared" si="7"/>
        <v>11107950.076970892</v>
      </c>
      <c r="R42" s="576">
        <f t="shared" si="7"/>
        <v>13151837.271946173</v>
      </c>
      <c r="S42" s="576">
        <f t="shared" si="7"/>
        <v>8115509.208940669</v>
      </c>
      <c r="T42" s="576">
        <f t="shared" si="7"/>
        <v>6714235.976514491</v>
      </c>
      <c r="U42" s="576">
        <f t="shared" si="7"/>
        <v>19728.416325436116</v>
      </c>
      <c r="V42" s="576">
        <f t="shared" si="7"/>
        <v>767179.3341526415</v>
      </c>
      <c r="W42" s="576">
        <f t="shared" si="7"/>
        <v>0</v>
      </c>
      <c r="X42" s="576">
        <f t="shared" si="7"/>
        <v>1884261.0792056278</v>
      </c>
      <c r="Y42" s="576">
        <f t="shared" si="7"/>
        <v>0</v>
      </c>
      <c r="Z42" s="576">
        <f t="shared" si="7"/>
        <v>334868.3371057855</v>
      </c>
      <c r="AA42" s="576">
        <f t="shared" si="7"/>
        <v>0</v>
      </c>
      <c r="AB42" s="577">
        <f t="shared" si="7"/>
        <v>39230.11595612081</v>
      </c>
      <c r="AC42" s="577"/>
      <c r="AD42" s="577"/>
      <c r="AE42" s="577"/>
      <c r="AF42" s="577"/>
      <c r="AG42" s="577"/>
      <c r="AH42" s="577"/>
      <c r="AI42" s="538"/>
      <c r="AJ42" s="538"/>
      <c r="AK42" s="538"/>
      <c r="AL42" s="538"/>
      <c r="AM42" s="538"/>
      <c r="AN42" s="538"/>
      <c r="AO42" s="538"/>
      <c r="AP42" s="538"/>
      <c r="AQ42" s="538"/>
      <c r="AR42" s="538"/>
      <c r="AS42" s="538"/>
      <c r="AT42" s="538"/>
    </row>
    <row r="43" spans="1:46" s="534" customFormat="1" ht="11.25">
      <c r="A43" s="568"/>
      <c r="B43" s="578"/>
      <c r="C43" s="586"/>
      <c r="D43" s="529"/>
      <c r="E43" s="559"/>
      <c r="F43" s="564"/>
      <c r="G43" s="576"/>
      <c r="H43" s="576"/>
      <c r="I43" s="576"/>
      <c r="J43" s="576"/>
      <c r="K43" s="576"/>
      <c r="L43" s="576"/>
      <c r="M43" s="564"/>
      <c r="N43" s="576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576"/>
      <c r="Z43" s="576"/>
      <c r="AA43" s="576"/>
      <c r="AB43" s="577"/>
      <c r="AC43" s="577"/>
      <c r="AD43" s="577"/>
      <c r="AE43" s="577"/>
      <c r="AF43" s="577"/>
      <c r="AG43" s="577"/>
      <c r="AH43" s="577"/>
      <c r="AI43" s="538"/>
      <c r="AJ43" s="538"/>
      <c r="AK43" s="538"/>
      <c r="AL43" s="538"/>
      <c r="AM43" s="538"/>
      <c r="AN43" s="538"/>
      <c r="AO43" s="538"/>
      <c r="AP43" s="538"/>
      <c r="AQ43" s="538"/>
      <c r="AR43" s="538"/>
      <c r="AS43" s="538"/>
      <c r="AT43" s="538"/>
    </row>
    <row r="44" spans="1:46" s="562" customFormat="1" ht="11.25">
      <c r="A44" s="559"/>
      <c r="B44" s="563" t="s">
        <v>854</v>
      </c>
      <c r="C44" s="559"/>
      <c r="D44" s="535"/>
      <c r="E44" s="559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73"/>
      <c r="AC44" s="595"/>
      <c r="AD44" s="595"/>
      <c r="AE44" s="595"/>
      <c r="AF44" s="595"/>
      <c r="AG44" s="595"/>
      <c r="AH44" s="595"/>
      <c r="AI44" s="566"/>
      <c r="AJ44" s="566"/>
      <c r="AK44" s="566"/>
      <c r="AL44" s="566"/>
      <c r="AM44" s="566"/>
      <c r="AN44" s="566"/>
      <c r="AO44" s="566"/>
      <c r="AP44" s="566"/>
      <c r="AQ44" s="566"/>
      <c r="AR44" s="566"/>
      <c r="AS44" s="566"/>
      <c r="AT44" s="566"/>
    </row>
    <row r="45" spans="1:46" s="534" customFormat="1" ht="11.25">
      <c r="A45" s="568">
        <v>26</v>
      </c>
      <c r="B45" s="596" t="s">
        <v>855</v>
      </c>
      <c r="C45" s="559" t="s">
        <v>563</v>
      </c>
      <c r="D45" s="535" t="s">
        <v>153</v>
      </c>
      <c r="E45" s="559" t="s">
        <v>153</v>
      </c>
      <c r="F45" s="564">
        <v>12118248.9999998</v>
      </c>
      <c r="G45" s="576">
        <v>5696277.011403117</v>
      </c>
      <c r="H45" s="576">
        <v>1409835.023117529</v>
      </c>
      <c r="I45" s="576">
        <v>1668330.1276201964</v>
      </c>
      <c r="J45" s="576">
        <v>1029812.9160981589</v>
      </c>
      <c r="K45" s="576">
        <v>951194.5933995685</v>
      </c>
      <c r="L45" s="576">
        <v>1010978.5981719065</v>
      </c>
      <c r="M45" s="564">
        <v>238979.2055364247</v>
      </c>
      <c r="N45" s="576">
        <v>42488.65842573412</v>
      </c>
      <c r="O45" s="576">
        <v>70352.86622716687</v>
      </c>
      <c r="P45" s="576">
        <v>5696277.011403117</v>
      </c>
      <c r="Q45" s="576">
        <v>1409835.023117529</v>
      </c>
      <c r="R45" s="576">
        <v>1668330.1276201964</v>
      </c>
      <c r="S45" s="576">
        <v>1029812.9160981589</v>
      </c>
      <c r="T45" s="576">
        <v>851709.1470435096</v>
      </c>
      <c r="U45" s="576">
        <v>2494.2851291736138</v>
      </c>
      <c r="V45" s="576">
        <v>96991.16122688523</v>
      </c>
      <c r="W45" s="576">
        <v>52149.09160833406</v>
      </c>
      <c r="X45" s="576">
        <v>238979.2055364247</v>
      </c>
      <c r="Y45" s="576">
        <v>958829.5065635724</v>
      </c>
      <c r="Z45" s="576">
        <v>42488.65842573412</v>
      </c>
      <c r="AA45" s="576">
        <v>65371.63624807153</v>
      </c>
      <c r="AB45" s="577">
        <v>4981.229979095339</v>
      </c>
      <c r="AC45" s="577"/>
      <c r="AD45" s="577"/>
      <c r="AE45" s="577"/>
      <c r="AF45" s="577"/>
      <c r="AG45" s="577"/>
      <c r="AH45" s="577"/>
      <c r="AI45" s="538"/>
      <c r="AJ45" s="538"/>
      <c r="AK45" s="538"/>
      <c r="AL45" s="538"/>
      <c r="AM45" s="538"/>
      <c r="AN45" s="538"/>
      <c r="AO45" s="538"/>
      <c r="AP45" s="538"/>
      <c r="AQ45" s="538"/>
      <c r="AR45" s="538"/>
      <c r="AS45" s="538"/>
      <c r="AT45" s="538"/>
    </row>
    <row r="46" spans="1:46" s="534" customFormat="1" ht="11.25">
      <c r="A46" s="568">
        <v>27</v>
      </c>
      <c r="B46" s="580" t="s">
        <v>856</v>
      </c>
      <c r="C46" s="559" t="s">
        <v>562</v>
      </c>
      <c r="D46" s="535" t="s">
        <v>153</v>
      </c>
      <c r="E46" s="559" t="s">
        <v>563</v>
      </c>
      <c r="F46" s="564">
        <v>958247</v>
      </c>
      <c r="G46" s="576">
        <v>450431.44082499814</v>
      </c>
      <c r="H46" s="576">
        <v>111482.29264783429</v>
      </c>
      <c r="I46" s="576">
        <v>131922.71753136092</v>
      </c>
      <c r="J46" s="576">
        <v>81432.15553767949</v>
      </c>
      <c r="K46" s="576">
        <v>75215.43463427524</v>
      </c>
      <c r="L46" s="576">
        <v>79942.83734906345</v>
      </c>
      <c r="M46" s="564">
        <v>18897.210873259508</v>
      </c>
      <c r="N46" s="576">
        <v>3359.778254307624</v>
      </c>
      <c r="O46" s="576">
        <v>5563.132347221541</v>
      </c>
      <c r="P46" s="576">
        <v>450431.44082499814</v>
      </c>
      <c r="Q46" s="576">
        <v>111482.29264783429</v>
      </c>
      <c r="R46" s="576">
        <v>131922.71753136092</v>
      </c>
      <c r="S46" s="576">
        <v>81432.15553767949</v>
      </c>
      <c r="T46" s="576">
        <v>67348.65202283065</v>
      </c>
      <c r="U46" s="576">
        <v>197.23486802220913</v>
      </c>
      <c r="V46" s="576">
        <v>7669.547743422389</v>
      </c>
      <c r="W46" s="576">
        <v>4123.674186461437</v>
      </c>
      <c r="X46" s="576">
        <v>18897.210873259508</v>
      </c>
      <c r="Y46" s="576">
        <v>75819.16316260202</v>
      </c>
      <c r="Z46" s="576">
        <v>3359.778254307624</v>
      </c>
      <c r="AA46" s="576">
        <v>5169.243041614909</v>
      </c>
      <c r="AB46" s="577">
        <v>393.889305606631</v>
      </c>
      <c r="AC46" s="577"/>
      <c r="AD46" s="577"/>
      <c r="AE46" s="577"/>
      <c r="AF46" s="577"/>
      <c r="AG46" s="577"/>
      <c r="AH46" s="577"/>
      <c r="AI46" s="538"/>
      <c r="AJ46" s="538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</row>
    <row r="47" spans="1:46" s="534" customFormat="1" ht="11.25">
      <c r="A47" s="568">
        <v>28</v>
      </c>
      <c r="B47" s="578" t="s">
        <v>857</v>
      </c>
      <c r="C47" s="586" t="s">
        <v>858</v>
      </c>
      <c r="D47" s="529"/>
      <c r="E47" s="559" t="s">
        <v>153</v>
      </c>
      <c r="F47" s="564">
        <f aca="true" t="shared" si="8" ref="F47:AB47">(F$45+F$46)</f>
        <v>13076495.9999998</v>
      </c>
      <c r="G47" s="576">
        <f t="shared" si="8"/>
        <v>6146708.452228116</v>
      </c>
      <c r="H47" s="576">
        <f t="shared" si="8"/>
        <v>1521317.3157653632</v>
      </c>
      <c r="I47" s="576">
        <f t="shared" si="8"/>
        <v>1800252.8451515574</v>
      </c>
      <c r="J47" s="576">
        <f t="shared" si="8"/>
        <v>1111245.0716358384</v>
      </c>
      <c r="K47" s="576">
        <f t="shared" si="8"/>
        <v>1026410.0280338437</v>
      </c>
      <c r="L47" s="576">
        <f t="shared" si="8"/>
        <v>1090921.43552097</v>
      </c>
      <c r="M47" s="564">
        <f t="shared" si="8"/>
        <v>257876.41640968423</v>
      </c>
      <c r="N47" s="576">
        <f t="shared" si="8"/>
        <v>45848.43668004174</v>
      </c>
      <c r="O47" s="576">
        <f t="shared" si="8"/>
        <v>75915.99857438842</v>
      </c>
      <c r="P47" s="576">
        <f t="shared" si="8"/>
        <v>6146708.452228116</v>
      </c>
      <c r="Q47" s="576">
        <f t="shared" si="8"/>
        <v>1521317.3157653632</v>
      </c>
      <c r="R47" s="576">
        <f t="shared" si="8"/>
        <v>1800252.8451515574</v>
      </c>
      <c r="S47" s="576">
        <f t="shared" si="8"/>
        <v>1111245.0716358384</v>
      </c>
      <c r="T47" s="576">
        <f t="shared" si="8"/>
        <v>919057.7990663403</v>
      </c>
      <c r="U47" s="576">
        <f t="shared" si="8"/>
        <v>2691.5199971958227</v>
      </c>
      <c r="V47" s="576">
        <f t="shared" si="8"/>
        <v>104660.70897030762</v>
      </c>
      <c r="W47" s="576">
        <f t="shared" si="8"/>
        <v>56272.7657947955</v>
      </c>
      <c r="X47" s="576">
        <f t="shared" si="8"/>
        <v>257876.41640968423</v>
      </c>
      <c r="Y47" s="576">
        <f t="shared" si="8"/>
        <v>1034648.6697261744</v>
      </c>
      <c r="Z47" s="576">
        <f t="shared" si="8"/>
        <v>45848.43668004174</v>
      </c>
      <c r="AA47" s="576">
        <f t="shared" si="8"/>
        <v>70540.87928968645</v>
      </c>
      <c r="AB47" s="577">
        <f t="shared" si="8"/>
        <v>5375.11928470197</v>
      </c>
      <c r="AC47" s="577"/>
      <c r="AD47" s="577"/>
      <c r="AE47" s="577"/>
      <c r="AF47" s="577"/>
      <c r="AG47" s="577"/>
      <c r="AH47" s="577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</row>
    <row r="48" spans="1:46" s="534" customFormat="1" ht="22.5">
      <c r="A48" s="568">
        <v>29</v>
      </c>
      <c r="B48" s="578" t="s">
        <v>859</v>
      </c>
      <c r="C48" s="586" t="s">
        <v>860</v>
      </c>
      <c r="D48" s="529"/>
      <c r="E48" s="559" t="s">
        <v>153</v>
      </c>
      <c r="F48" s="564">
        <f aca="true" t="shared" si="9" ref="F48:AB48">(F$47*F$40)</f>
        <v>1369109.131195559</v>
      </c>
      <c r="G48" s="576">
        <f t="shared" si="9"/>
        <v>643560.3749462061</v>
      </c>
      <c r="H48" s="576">
        <f t="shared" si="9"/>
        <v>159281.92296011932</v>
      </c>
      <c r="I48" s="576">
        <f t="shared" si="9"/>
        <v>188486.47288675953</v>
      </c>
      <c r="J48" s="576">
        <f t="shared" si="9"/>
        <v>116347.35899989666</v>
      </c>
      <c r="K48" s="576">
        <f t="shared" si="9"/>
        <v>107465.1299347965</v>
      </c>
      <c r="L48" s="576">
        <f t="shared" si="9"/>
        <v>114219.47429867683</v>
      </c>
      <c r="M48" s="564">
        <f t="shared" si="9"/>
        <v>26999.660798006775</v>
      </c>
      <c r="N48" s="576">
        <f t="shared" si="9"/>
        <v>4800.331320384873</v>
      </c>
      <c r="O48" s="576">
        <f t="shared" si="9"/>
        <v>7948.405050712807</v>
      </c>
      <c r="P48" s="576">
        <f t="shared" si="9"/>
        <v>643560.3749462061</v>
      </c>
      <c r="Q48" s="576">
        <f t="shared" si="9"/>
        <v>159281.92296011932</v>
      </c>
      <c r="R48" s="576">
        <f t="shared" si="9"/>
        <v>188486.47288675953</v>
      </c>
      <c r="S48" s="576">
        <f t="shared" si="9"/>
        <v>116347.35899989666</v>
      </c>
      <c r="T48" s="576">
        <f t="shared" si="9"/>
        <v>96225.35156193518</v>
      </c>
      <c r="U48" s="576">
        <f t="shared" si="9"/>
        <v>281.80214370549294</v>
      </c>
      <c r="V48" s="576">
        <f t="shared" si="9"/>
        <v>10957.976229155833</v>
      </c>
      <c r="W48" s="576">
        <f t="shared" si="9"/>
        <v>5891.758578696068</v>
      </c>
      <c r="X48" s="576">
        <f t="shared" si="9"/>
        <v>26999.660798006775</v>
      </c>
      <c r="Y48" s="576">
        <f t="shared" si="9"/>
        <v>108327.71571998074</v>
      </c>
      <c r="Z48" s="576">
        <f t="shared" si="9"/>
        <v>4800.331320384873</v>
      </c>
      <c r="AA48" s="576">
        <f t="shared" si="9"/>
        <v>7385.630061606328</v>
      </c>
      <c r="AB48" s="577">
        <f t="shared" si="9"/>
        <v>562.7749891064794</v>
      </c>
      <c r="AC48" s="577"/>
      <c r="AD48" s="577"/>
      <c r="AE48" s="577"/>
      <c r="AF48" s="577"/>
      <c r="AG48" s="577"/>
      <c r="AH48" s="577"/>
      <c r="AI48" s="538"/>
      <c r="AJ48" s="538"/>
      <c r="AK48" s="538"/>
      <c r="AL48" s="538"/>
      <c r="AM48" s="538"/>
      <c r="AN48" s="538"/>
      <c r="AO48" s="538"/>
      <c r="AP48" s="538"/>
      <c r="AQ48" s="538"/>
      <c r="AR48" s="538"/>
      <c r="AS48" s="538"/>
      <c r="AT48" s="538"/>
    </row>
    <row r="49" spans="1:46" s="534" customFormat="1" ht="11.25">
      <c r="A49" s="568"/>
      <c r="B49" s="571"/>
      <c r="C49" s="568"/>
      <c r="D49" s="535"/>
      <c r="E49" s="568"/>
      <c r="F49" s="576"/>
      <c r="G49" s="576"/>
      <c r="H49" s="576"/>
      <c r="I49" s="576"/>
      <c r="J49" s="576"/>
      <c r="K49" s="576"/>
      <c r="L49" s="576"/>
      <c r="M49" s="564"/>
      <c r="N49" s="576"/>
      <c r="O49" s="576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6"/>
      <c r="AB49" s="577"/>
      <c r="AC49" s="577"/>
      <c r="AD49" s="577"/>
      <c r="AE49" s="577"/>
      <c r="AF49" s="577"/>
      <c r="AG49" s="577"/>
      <c r="AH49" s="577"/>
      <c r="AI49" s="538"/>
      <c r="AJ49" s="538"/>
      <c r="AK49" s="538"/>
      <c r="AL49" s="538"/>
      <c r="AM49" s="538"/>
      <c r="AN49" s="538"/>
      <c r="AO49" s="538"/>
      <c r="AP49" s="538"/>
      <c r="AQ49" s="538"/>
      <c r="AR49" s="538"/>
      <c r="AS49" s="538"/>
      <c r="AT49" s="538"/>
    </row>
    <row r="50" spans="1:46" s="534" customFormat="1" ht="11.25">
      <c r="A50" s="568"/>
      <c r="B50" s="574" t="s">
        <v>861</v>
      </c>
      <c r="C50" s="568"/>
      <c r="D50" s="529"/>
      <c r="E50" s="568"/>
      <c r="F50" s="576"/>
      <c r="G50" s="576"/>
      <c r="H50" s="576"/>
      <c r="I50" s="576"/>
      <c r="J50" s="576"/>
      <c r="K50" s="576"/>
      <c r="L50" s="576"/>
      <c r="M50" s="564"/>
      <c r="N50" s="576"/>
      <c r="O50" s="576"/>
      <c r="P50" s="576"/>
      <c r="Q50" s="576"/>
      <c r="R50" s="576"/>
      <c r="S50" s="576"/>
      <c r="T50" s="576"/>
      <c r="U50" s="576"/>
      <c r="V50" s="576"/>
      <c r="W50" s="576"/>
      <c r="X50" s="576"/>
      <c r="Y50" s="576"/>
      <c r="Z50" s="576"/>
      <c r="AA50" s="576"/>
      <c r="AB50" s="577"/>
      <c r="AC50" s="577"/>
      <c r="AD50" s="577"/>
      <c r="AE50" s="577"/>
      <c r="AF50" s="577"/>
      <c r="AG50" s="577"/>
      <c r="AH50" s="577"/>
      <c r="AI50" s="538"/>
      <c r="AJ50" s="538"/>
      <c r="AK50" s="538"/>
      <c r="AL50" s="538"/>
      <c r="AM50" s="538"/>
      <c r="AN50" s="538"/>
      <c r="AO50" s="538"/>
      <c r="AP50" s="538"/>
      <c r="AQ50" s="538"/>
      <c r="AR50" s="538"/>
      <c r="AS50" s="538"/>
      <c r="AT50" s="538"/>
    </row>
    <row r="51" spans="1:46" s="534" customFormat="1" ht="11.25">
      <c r="A51" s="568">
        <v>30</v>
      </c>
      <c r="B51" s="571" t="s">
        <v>862</v>
      </c>
      <c r="C51" s="560" t="s">
        <v>298</v>
      </c>
      <c r="D51" s="535" t="s">
        <v>153</v>
      </c>
      <c r="E51" s="568" t="s">
        <v>153</v>
      </c>
      <c r="F51" s="576">
        <v>616899070.9999979</v>
      </c>
      <c r="G51" s="576">
        <v>301798107.49451834</v>
      </c>
      <c r="H51" s="576">
        <v>74718357.21848157</v>
      </c>
      <c r="I51" s="576">
        <v>88439636.9023561</v>
      </c>
      <c r="J51" s="576">
        <v>54583085.371584415</v>
      </c>
      <c r="K51" s="576">
        <v>50431573.93773484</v>
      </c>
      <c r="L51" s="576">
        <v>29814872.782608196</v>
      </c>
      <c r="M51" s="564">
        <v>12669486.93062209</v>
      </c>
      <c r="N51" s="576">
        <v>2252123.0633515893</v>
      </c>
      <c r="O51" s="576">
        <v>2191827.298740686</v>
      </c>
      <c r="P51" s="576">
        <v>301798107.49451834</v>
      </c>
      <c r="Q51" s="576">
        <v>74718357.21848157</v>
      </c>
      <c r="R51" s="576">
        <v>88439636.9023561</v>
      </c>
      <c r="S51" s="576">
        <v>54583085.371584415</v>
      </c>
      <c r="T51" s="576">
        <v>45149885.07142746</v>
      </c>
      <c r="U51" s="576">
        <v>132419.30193907328</v>
      </c>
      <c r="V51" s="576">
        <v>5149269.564368317</v>
      </c>
      <c r="W51" s="576">
        <v>1537934.1707554918</v>
      </c>
      <c r="X51" s="576">
        <v>12669486.93062209</v>
      </c>
      <c r="Y51" s="576">
        <v>28276938.6118527</v>
      </c>
      <c r="Z51" s="576">
        <v>2252123.0633515893</v>
      </c>
      <c r="AA51" s="576">
        <v>1927881.581125</v>
      </c>
      <c r="AB51" s="577">
        <v>263945.71761568607</v>
      </c>
      <c r="AC51" s="577"/>
      <c r="AD51" s="577"/>
      <c r="AE51" s="577"/>
      <c r="AF51" s="577"/>
      <c r="AG51" s="577"/>
      <c r="AH51" s="577"/>
      <c r="AI51" s="538"/>
      <c r="AJ51" s="538"/>
      <c r="AK51" s="538"/>
      <c r="AL51" s="538"/>
      <c r="AM51" s="538"/>
      <c r="AN51" s="538"/>
      <c r="AO51" s="538"/>
      <c r="AP51" s="538"/>
      <c r="AQ51" s="538"/>
      <c r="AR51" s="538"/>
      <c r="AS51" s="538"/>
      <c r="AT51" s="538"/>
    </row>
    <row r="52" spans="1:46" s="534" customFormat="1" ht="11.25">
      <c r="A52" s="568">
        <v>31</v>
      </c>
      <c r="B52" s="574" t="s">
        <v>863</v>
      </c>
      <c r="C52" s="560" t="s">
        <v>172</v>
      </c>
      <c r="D52" s="535" t="s">
        <v>153</v>
      </c>
      <c r="E52" s="568" t="s">
        <v>153</v>
      </c>
      <c r="F52" s="576">
        <v>1957694623.0000007</v>
      </c>
      <c r="G52" s="576">
        <v>1312352055.1892185</v>
      </c>
      <c r="H52" s="576">
        <v>227916248.7060851</v>
      </c>
      <c r="I52" s="576">
        <v>176320253.15691414</v>
      </c>
      <c r="J52" s="576">
        <v>79507256.11977974</v>
      </c>
      <c r="K52" s="576">
        <v>104423990.46042278</v>
      </c>
      <c r="L52" s="576">
        <v>10422578.510012455</v>
      </c>
      <c r="M52" s="564">
        <v>5926078.335744701</v>
      </c>
      <c r="N52" s="576">
        <v>37102712.419364</v>
      </c>
      <c r="O52" s="576">
        <v>3723450.1024591485</v>
      </c>
      <c r="P52" s="576">
        <v>1312352055.1892185</v>
      </c>
      <c r="Q52" s="576">
        <v>227916248.7060851</v>
      </c>
      <c r="R52" s="576">
        <v>176320253.15691414</v>
      </c>
      <c r="S52" s="576">
        <v>79507256.11977974</v>
      </c>
      <c r="T52" s="576">
        <v>69971701.70373528</v>
      </c>
      <c r="U52" s="576">
        <v>700179.9380154846</v>
      </c>
      <c r="V52" s="576">
        <v>33752108.81867201</v>
      </c>
      <c r="W52" s="576">
        <v>3514000.7874625702</v>
      </c>
      <c r="X52" s="576">
        <v>5926078.335744701</v>
      </c>
      <c r="Y52" s="576">
        <v>6908577.722549884</v>
      </c>
      <c r="Z52" s="576">
        <v>37102712.419364</v>
      </c>
      <c r="AA52" s="576">
        <v>2249220.3010597876</v>
      </c>
      <c r="AB52" s="577">
        <v>1474229.801399361</v>
      </c>
      <c r="AC52" s="577"/>
      <c r="AD52" s="577"/>
      <c r="AE52" s="577"/>
      <c r="AF52" s="577"/>
      <c r="AG52" s="577"/>
      <c r="AH52" s="577"/>
      <c r="AI52" s="538"/>
      <c r="AJ52" s="538"/>
      <c r="AK52" s="538"/>
      <c r="AL52" s="538"/>
      <c r="AM52" s="538"/>
      <c r="AN52" s="538"/>
      <c r="AO52" s="538"/>
      <c r="AP52" s="538"/>
      <c r="AQ52" s="538"/>
      <c r="AR52" s="538"/>
      <c r="AS52" s="538"/>
      <c r="AT52" s="538"/>
    </row>
    <row r="53" spans="1:46" s="534" customFormat="1" ht="11.25">
      <c r="A53" s="568">
        <v>32</v>
      </c>
      <c r="B53" s="563" t="s">
        <v>864</v>
      </c>
      <c r="C53" s="560" t="s">
        <v>865</v>
      </c>
      <c r="D53" s="568"/>
      <c r="E53" s="568" t="s">
        <v>153</v>
      </c>
      <c r="F53" s="576">
        <f aca="true" t="shared" si="10" ref="F53:AB53">(F$51+F$52)</f>
        <v>2574593693.9999986</v>
      </c>
      <c r="G53" s="576">
        <f t="shared" si="10"/>
        <v>1614150162.6837368</v>
      </c>
      <c r="H53" s="576">
        <f t="shared" si="10"/>
        <v>302634605.9245666</v>
      </c>
      <c r="I53" s="576">
        <f t="shared" si="10"/>
        <v>264759890.05927026</v>
      </c>
      <c r="J53" s="576">
        <f t="shared" si="10"/>
        <v>134090341.49136415</v>
      </c>
      <c r="K53" s="576">
        <f t="shared" si="10"/>
        <v>154855564.39815763</v>
      </c>
      <c r="L53" s="576">
        <f t="shared" si="10"/>
        <v>40237451.29262065</v>
      </c>
      <c r="M53" s="564">
        <f t="shared" si="10"/>
        <v>18595565.26636679</v>
      </c>
      <c r="N53" s="576">
        <f t="shared" si="10"/>
        <v>39354835.482715584</v>
      </c>
      <c r="O53" s="576">
        <f t="shared" si="10"/>
        <v>5915277.401199834</v>
      </c>
      <c r="P53" s="576">
        <f t="shared" si="10"/>
        <v>1614150162.6837368</v>
      </c>
      <c r="Q53" s="576">
        <f t="shared" si="10"/>
        <v>302634605.9245666</v>
      </c>
      <c r="R53" s="576">
        <f t="shared" si="10"/>
        <v>264759890.05927026</v>
      </c>
      <c r="S53" s="576">
        <f t="shared" si="10"/>
        <v>134090341.49136415</v>
      </c>
      <c r="T53" s="576">
        <f t="shared" si="10"/>
        <v>115121586.77516273</v>
      </c>
      <c r="U53" s="576">
        <f t="shared" si="10"/>
        <v>832599.2399545579</v>
      </c>
      <c r="V53" s="576">
        <f t="shared" si="10"/>
        <v>38901378.383040324</v>
      </c>
      <c r="W53" s="576">
        <f t="shared" si="10"/>
        <v>5051934.958218062</v>
      </c>
      <c r="X53" s="576">
        <f t="shared" si="10"/>
        <v>18595565.26636679</v>
      </c>
      <c r="Y53" s="576">
        <f t="shared" si="10"/>
        <v>35185516.33440258</v>
      </c>
      <c r="Z53" s="576">
        <f t="shared" si="10"/>
        <v>39354835.482715584</v>
      </c>
      <c r="AA53" s="576">
        <f t="shared" si="10"/>
        <v>4177101.8821847877</v>
      </c>
      <c r="AB53" s="577">
        <f t="shared" si="10"/>
        <v>1738175.5190150472</v>
      </c>
      <c r="AC53" s="577"/>
      <c r="AD53" s="577"/>
      <c r="AE53" s="577"/>
      <c r="AF53" s="577"/>
      <c r="AG53" s="577"/>
      <c r="AH53" s="577"/>
      <c r="AI53" s="538"/>
      <c r="AJ53" s="538"/>
      <c r="AK53" s="538"/>
      <c r="AL53" s="538"/>
      <c r="AM53" s="538"/>
      <c r="AN53" s="538"/>
      <c r="AO53" s="538"/>
      <c r="AP53" s="538"/>
      <c r="AQ53" s="538"/>
      <c r="AR53" s="538"/>
      <c r="AS53" s="538"/>
      <c r="AT53" s="538"/>
    </row>
    <row r="54" spans="1:46" s="534" customFormat="1" ht="11.25">
      <c r="A54" s="568"/>
      <c r="B54" s="563"/>
      <c r="C54" s="568"/>
      <c r="D54" s="568"/>
      <c r="E54" s="568"/>
      <c r="F54" s="576"/>
      <c r="G54" s="597"/>
      <c r="H54" s="597"/>
      <c r="I54" s="597"/>
      <c r="J54" s="597"/>
      <c r="K54" s="597"/>
      <c r="L54" s="597"/>
      <c r="M54" s="564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77"/>
      <c r="AC54" s="577"/>
      <c r="AD54" s="577"/>
      <c r="AE54" s="577"/>
      <c r="AF54" s="577"/>
      <c r="AG54" s="577"/>
      <c r="AH54" s="577"/>
      <c r="AI54" s="538"/>
      <c r="AJ54" s="538"/>
      <c r="AK54" s="538"/>
      <c r="AL54" s="538"/>
      <c r="AM54" s="538"/>
      <c r="AN54" s="538"/>
      <c r="AO54" s="538"/>
      <c r="AP54" s="538"/>
      <c r="AQ54" s="538"/>
      <c r="AR54" s="538"/>
      <c r="AS54" s="538"/>
      <c r="AT54" s="538"/>
    </row>
    <row r="55" spans="1:46" s="534" customFormat="1" ht="11.25">
      <c r="A55" s="568">
        <v>33</v>
      </c>
      <c r="B55" s="574" t="s">
        <v>866</v>
      </c>
      <c r="C55" s="560" t="s">
        <v>867</v>
      </c>
      <c r="D55" s="568"/>
      <c r="E55" s="568" t="s">
        <v>153</v>
      </c>
      <c r="F55" s="598">
        <f aca="true" t="shared" si="11" ref="F55:AB55">(F$51/F$53)</f>
        <v>0.23961026255818918</v>
      </c>
      <c r="G55" s="598">
        <f t="shared" si="11"/>
        <v>0.18697027976179076</v>
      </c>
      <c r="H55" s="598">
        <f t="shared" si="11"/>
        <v>0.24689297177436986</v>
      </c>
      <c r="I55" s="598">
        <f t="shared" si="11"/>
        <v>0.3340371416628011</v>
      </c>
      <c r="J55" s="598">
        <f t="shared" si="11"/>
        <v>0.40706202075784664</v>
      </c>
      <c r="K55" s="598">
        <f t="shared" si="11"/>
        <v>0.3256684648933083</v>
      </c>
      <c r="L55" s="598">
        <f t="shared" si="11"/>
        <v>0.7409731935003571</v>
      </c>
      <c r="M55" s="598">
        <f t="shared" si="11"/>
        <v>0.681317655534623</v>
      </c>
      <c r="N55" s="598">
        <f t="shared" si="11"/>
        <v>0.057226082531604244</v>
      </c>
      <c r="O55" s="598">
        <f t="shared" si="11"/>
        <v>0.3705366883210081</v>
      </c>
      <c r="P55" s="598">
        <f t="shared" si="11"/>
        <v>0.18697027976179076</v>
      </c>
      <c r="Q55" s="598">
        <f t="shared" si="11"/>
        <v>0.24689297177436986</v>
      </c>
      <c r="R55" s="598">
        <f t="shared" si="11"/>
        <v>0.3340371416628011</v>
      </c>
      <c r="S55" s="598">
        <f t="shared" si="11"/>
        <v>0.40706202075784664</v>
      </c>
      <c r="T55" s="598">
        <f t="shared" si="11"/>
        <v>0.3921930398649479</v>
      </c>
      <c r="U55" s="598">
        <f t="shared" si="11"/>
        <v>0.1590432654566206</v>
      </c>
      <c r="V55" s="598">
        <f t="shared" si="11"/>
        <v>0.13236727793206482</v>
      </c>
      <c r="W55" s="598">
        <f t="shared" si="11"/>
        <v>0.3044247765410578</v>
      </c>
      <c r="X55" s="598">
        <f t="shared" si="11"/>
        <v>0.681317655534623</v>
      </c>
      <c r="Y55" s="598">
        <f t="shared" si="11"/>
        <v>0.803652796881226</v>
      </c>
      <c r="Z55" s="598">
        <f t="shared" si="11"/>
        <v>0.057226082531604244</v>
      </c>
      <c r="AA55" s="598">
        <f t="shared" si="11"/>
        <v>0.46153568562628466</v>
      </c>
      <c r="AB55" s="590">
        <f t="shared" si="11"/>
        <v>0.1518521660949714</v>
      </c>
      <c r="AC55" s="590"/>
      <c r="AD55" s="590"/>
      <c r="AE55" s="590"/>
      <c r="AF55" s="590"/>
      <c r="AG55" s="590"/>
      <c r="AH55" s="590"/>
      <c r="AI55" s="538"/>
      <c r="AJ55" s="538"/>
      <c r="AK55" s="538"/>
      <c r="AL55" s="538"/>
      <c r="AM55" s="538"/>
      <c r="AN55" s="538"/>
      <c r="AO55" s="538"/>
      <c r="AP55" s="538"/>
      <c r="AQ55" s="538"/>
      <c r="AR55" s="538"/>
      <c r="AS55" s="538"/>
      <c r="AT55" s="538"/>
    </row>
    <row r="56" spans="1:46" s="534" customFormat="1" ht="11.25">
      <c r="A56" s="568">
        <v>34</v>
      </c>
      <c r="B56" s="563" t="s">
        <v>868</v>
      </c>
      <c r="C56" s="560" t="s">
        <v>869</v>
      </c>
      <c r="D56" s="568"/>
      <c r="E56" s="568" t="s">
        <v>153</v>
      </c>
      <c r="F56" s="598">
        <f aca="true" t="shared" si="12" ref="F56:AB56">(F$52/F$53)</f>
        <v>0.7603897374418108</v>
      </c>
      <c r="G56" s="598">
        <f t="shared" si="12"/>
        <v>0.8130297202382093</v>
      </c>
      <c r="H56" s="598">
        <f t="shared" si="12"/>
        <v>0.7531070282256302</v>
      </c>
      <c r="I56" s="598">
        <f t="shared" si="12"/>
        <v>0.6659628583371988</v>
      </c>
      <c r="J56" s="598">
        <f t="shared" si="12"/>
        <v>0.5929379792421534</v>
      </c>
      <c r="K56" s="598">
        <f t="shared" si="12"/>
        <v>0.6743315351066916</v>
      </c>
      <c r="L56" s="598">
        <f t="shared" si="12"/>
        <v>0.2590268064996429</v>
      </c>
      <c r="M56" s="598">
        <f t="shared" si="12"/>
        <v>0.31868234446537697</v>
      </c>
      <c r="N56" s="598">
        <f t="shared" si="12"/>
        <v>0.9427739174683958</v>
      </c>
      <c r="O56" s="598">
        <f t="shared" si="12"/>
        <v>0.6294633116789918</v>
      </c>
      <c r="P56" s="598">
        <f t="shared" si="12"/>
        <v>0.8130297202382093</v>
      </c>
      <c r="Q56" s="598">
        <f t="shared" si="12"/>
        <v>0.7531070282256302</v>
      </c>
      <c r="R56" s="598">
        <f t="shared" si="12"/>
        <v>0.6659628583371988</v>
      </c>
      <c r="S56" s="598">
        <f t="shared" si="12"/>
        <v>0.5929379792421534</v>
      </c>
      <c r="T56" s="598">
        <f t="shared" si="12"/>
        <v>0.6078069601350521</v>
      </c>
      <c r="U56" s="598">
        <f t="shared" si="12"/>
        <v>0.8409567345433795</v>
      </c>
      <c r="V56" s="598">
        <f t="shared" si="12"/>
        <v>0.8676327220679352</v>
      </c>
      <c r="W56" s="598">
        <f t="shared" si="12"/>
        <v>0.6955752234589422</v>
      </c>
      <c r="X56" s="598">
        <f t="shared" si="12"/>
        <v>0.31868234446537697</v>
      </c>
      <c r="Y56" s="598">
        <f t="shared" si="12"/>
        <v>0.196347203118774</v>
      </c>
      <c r="Z56" s="598">
        <f t="shared" si="12"/>
        <v>0.9427739174683958</v>
      </c>
      <c r="AA56" s="598">
        <f t="shared" si="12"/>
        <v>0.5384643143737153</v>
      </c>
      <c r="AB56" s="590">
        <f t="shared" si="12"/>
        <v>0.8481478339050286</v>
      </c>
      <c r="AC56" s="590"/>
      <c r="AD56" s="590"/>
      <c r="AE56" s="590"/>
      <c r="AF56" s="590"/>
      <c r="AG56" s="590"/>
      <c r="AH56" s="590"/>
      <c r="AI56" s="538"/>
      <c r="AJ56" s="538"/>
      <c r="AK56" s="538"/>
      <c r="AL56" s="538"/>
      <c r="AM56" s="538"/>
      <c r="AN56" s="538"/>
      <c r="AO56" s="538"/>
      <c r="AP56" s="538"/>
      <c r="AQ56" s="538"/>
      <c r="AR56" s="538"/>
      <c r="AS56" s="538"/>
      <c r="AT56" s="538"/>
    </row>
    <row r="57" spans="1:46" s="534" customFormat="1" ht="11.25">
      <c r="A57" s="568"/>
      <c r="B57" s="574"/>
      <c r="C57" s="560"/>
      <c r="D57" s="568"/>
      <c r="E57" s="568"/>
      <c r="F57" s="576"/>
      <c r="G57" s="594"/>
      <c r="H57" s="594"/>
      <c r="I57" s="594"/>
      <c r="J57" s="594"/>
      <c r="K57" s="594"/>
      <c r="L57" s="594"/>
      <c r="M57" s="564"/>
      <c r="N57" s="594"/>
      <c r="O57" s="594"/>
      <c r="P57" s="594"/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0"/>
      <c r="AC57" s="590"/>
      <c r="AD57" s="590"/>
      <c r="AE57" s="590"/>
      <c r="AF57" s="590"/>
      <c r="AG57" s="590"/>
      <c r="AH57" s="590"/>
      <c r="AI57" s="538"/>
      <c r="AJ57" s="538"/>
      <c r="AK57" s="538"/>
      <c r="AL57" s="538"/>
      <c r="AM57" s="538"/>
      <c r="AN57" s="538"/>
      <c r="AO57" s="538"/>
      <c r="AP57" s="538"/>
      <c r="AQ57" s="538"/>
      <c r="AR57" s="538"/>
      <c r="AS57" s="538"/>
      <c r="AT57" s="538"/>
    </row>
    <row r="58" spans="1:46" s="534" customFormat="1" ht="11.25">
      <c r="A58" s="568"/>
      <c r="B58" s="574" t="s">
        <v>870</v>
      </c>
      <c r="C58" s="560"/>
      <c r="D58" s="568"/>
      <c r="E58" s="568"/>
      <c r="F58" s="576"/>
      <c r="G58" s="594"/>
      <c r="H58" s="594"/>
      <c r="I58" s="594"/>
      <c r="J58" s="594"/>
      <c r="K58" s="594"/>
      <c r="L58" s="594"/>
      <c r="M58" s="564"/>
      <c r="N58" s="594"/>
      <c r="O58" s="594"/>
      <c r="P58" s="594"/>
      <c r="Q58" s="594"/>
      <c r="R58" s="594"/>
      <c r="S58" s="594"/>
      <c r="T58" s="594"/>
      <c r="U58" s="594"/>
      <c r="V58" s="594"/>
      <c r="W58" s="594"/>
      <c r="X58" s="594"/>
      <c r="Y58" s="594"/>
      <c r="Z58" s="594"/>
      <c r="AA58" s="594"/>
      <c r="AB58" s="590"/>
      <c r="AC58" s="590"/>
      <c r="AD58" s="590"/>
      <c r="AE58" s="590"/>
      <c r="AF58" s="590"/>
      <c r="AG58" s="590"/>
      <c r="AH58" s="590"/>
      <c r="AI58" s="538"/>
      <c r="AJ58" s="538"/>
      <c r="AK58" s="538"/>
      <c r="AL58" s="538"/>
      <c r="AM58" s="538"/>
      <c r="AN58" s="538"/>
      <c r="AO58" s="538"/>
      <c r="AP58" s="538"/>
      <c r="AQ58" s="538"/>
      <c r="AR58" s="538"/>
      <c r="AS58" s="538"/>
      <c r="AT58" s="538"/>
    </row>
    <row r="59" spans="1:46" s="534" customFormat="1" ht="11.25">
      <c r="A59" s="568">
        <v>35</v>
      </c>
      <c r="B59" s="563" t="s">
        <v>862</v>
      </c>
      <c r="C59" s="560" t="s">
        <v>298</v>
      </c>
      <c r="D59" s="535" t="s">
        <v>153</v>
      </c>
      <c r="E59" s="568" t="s">
        <v>153</v>
      </c>
      <c r="F59" s="576">
        <v>616899070.9999979</v>
      </c>
      <c r="G59" s="576">
        <v>301798107.49451834</v>
      </c>
      <c r="H59" s="576">
        <v>74718357.21848157</v>
      </c>
      <c r="I59" s="576">
        <v>88439636.9023561</v>
      </c>
      <c r="J59" s="576">
        <v>54583085.371584415</v>
      </c>
      <c r="K59" s="576">
        <v>50431573.93773484</v>
      </c>
      <c r="L59" s="576">
        <v>29814872.782608196</v>
      </c>
      <c r="M59" s="564">
        <v>12669486.93062209</v>
      </c>
      <c r="N59" s="576">
        <v>2252123.0633515893</v>
      </c>
      <c r="O59" s="576">
        <v>2191827.298740686</v>
      </c>
      <c r="P59" s="576">
        <v>301798107.49451834</v>
      </c>
      <c r="Q59" s="576">
        <v>74718357.21848157</v>
      </c>
      <c r="R59" s="576">
        <v>88439636.9023561</v>
      </c>
      <c r="S59" s="576">
        <v>54583085.371584415</v>
      </c>
      <c r="T59" s="576">
        <v>45149885.07142746</v>
      </c>
      <c r="U59" s="576">
        <v>132419.30193907328</v>
      </c>
      <c r="V59" s="576">
        <v>5149269.564368317</v>
      </c>
      <c r="W59" s="576">
        <v>1537934.1707554918</v>
      </c>
      <c r="X59" s="576">
        <v>12669486.93062209</v>
      </c>
      <c r="Y59" s="576">
        <v>28276938.6118527</v>
      </c>
      <c r="Z59" s="576">
        <v>2252123.0633515893</v>
      </c>
      <c r="AA59" s="576">
        <v>1927881.581125</v>
      </c>
      <c r="AB59" s="577">
        <v>263945.71761568607</v>
      </c>
      <c r="AC59" s="577"/>
      <c r="AD59" s="577"/>
      <c r="AE59" s="577"/>
      <c r="AF59" s="577"/>
      <c r="AG59" s="577"/>
      <c r="AH59" s="577"/>
      <c r="AI59" s="538"/>
      <c r="AJ59" s="538"/>
      <c r="AK59" s="538"/>
      <c r="AL59" s="538"/>
      <c r="AM59" s="538"/>
      <c r="AN59" s="538"/>
      <c r="AO59" s="538"/>
      <c r="AP59" s="538"/>
      <c r="AQ59" s="538"/>
      <c r="AR59" s="538"/>
      <c r="AS59" s="538"/>
      <c r="AT59" s="538"/>
    </row>
    <row r="60" spans="1:46" s="534" customFormat="1" ht="11.25">
      <c r="A60" s="568">
        <v>36</v>
      </c>
      <c r="B60" s="570" t="s">
        <v>871</v>
      </c>
      <c r="C60" s="560" t="s">
        <v>358</v>
      </c>
      <c r="D60" s="535" t="s">
        <v>153</v>
      </c>
      <c r="E60" s="568" t="s">
        <v>298</v>
      </c>
      <c r="F60" s="576">
        <v>86574</v>
      </c>
      <c r="G60" s="576">
        <v>42353.55601342853</v>
      </c>
      <c r="H60" s="576">
        <v>10485.778568846063</v>
      </c>
      <c r="I60" s="576">
        <v>12411.38702441749</v>
      </c>
      <c r="J60" s="576">
        <v>7660.047251002532</v>
      </c>
      <c r="K60" s="576">
        <v>7077.435008952173</v>
      </c>
      <c r="L60" s="576">
        <v>4184.141162828126</v>
      </c>
      <c r="M60" s="564">
        <v>1778.0026151663317</v>
      </c>
      <c r="N60" s="576">
        <v>316.0570525265083</v>
      </c>
      <c r="O60" s="576">
        <v>307.59530283224694</v>
      </c>
      <c r="P60" s="576">
        <v>42353.55601342853</v>
      </c>
      <c r="Q60" s="576">
        <v>10485.778568846063</v>
      </c>
      <c r="R60" s="576">
        <v>12411.38702441749</v>
      </c>
      <c r="S60" s="576">
        <v>7660.047251002532</v>
      </c>
      <c r="T60" s="576">
        <v>6336.216625902123</v>
      </c>
      <c r="U60" s="576">
        <v>18.58337803538915</v>
      </c>
      <c r="V60" s="576">
        <v>722.6350050146602</v>
      </c>
      <c r="W60" s="576">
        <v>215.8296537603092</v>
      </c>
      <c r="X60" s="576">
        <v>1778.0026151663317</v>
      </c>
      <c r="Y60" s="576">
        <v>3968.311509067817</v>
      </c>
      <c r="Z60" s="576">
        <v>316.0570525265083</v>
      </c>
      <c r="AA60" s="576">
        <v>270.55385208112324</v>
      </c>
      <c r="AB60" s="577">
        <v>37.04145075112373</v>
      </c>
      <c r="AC60" s="577"/>
      <c r="AD60" s="577"/>
      <c r="AE60" s="577"/>
      <c r="AF60" s="577"/>
      <c r="AG60" s="577"/>
      <c r="AH60" s="577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AT60" s="538"/>
    </row>
    <row r="61" spans="1:46" s="534" customFormat="1" ht="11.25">
      <c r="A61" s="568">
        <v>37</v>
      </c>
      <c r="B61" s="563" t="s">
        <v>872</v>
      </c>
      <c r="C61" s="568" t="s">
        <v>468</v>
      </c>
      <c r="D61" s="535" t="s">
        <v>153</v>
      </c>
      <c r="E61" s="568" t="s">
        <v>298</v>
      </c>
      <c r="F61" s="576">
        <v>3649</v>
      </c>
      <c r="G61" s="576">
        <v>1785.1563505556019</v>
      </c>
      <c r="H61" s="576">
        <v>441.9641693547633</v>
      </c>
      <c r="I61" s="576">
        <v>523.1264727527828</v>
      </c>
      <c r="J61" s="576">
        <v>322.86266568378767</v>
      </c>
      <c r="K61" s="576">
        <v>298.3061929409115</v>
      </c>
      <c r="L61" s="576">
        <v>176.3570021387464</v>
      </c>
      <c r="M61" s="564">
        <v>74.9408776623691</v>
      </c>
      <c r="N61" s="576">
        <v>13.321461231654178</v>
      </c>
      <c r="O61" s="576">
        <v>12.964807679382597</v>
      </c>
      <c r="P61" s="576">
        <v>1785.1563505556019</v>
      </c>
      <c r="Q61" s="576">
        <v>441.9641693547633</v>
      </c>
      <c r="R61" s="576">
        <v>523.1264727527828</v>
      </c>
      <c r="S61" s="576">
        <v>322.86266568378767</v>
      </c>
      <c r="T61" s="576">
        <v>267.0646437488951</v>
      </c>
      <c r="U61" s="576">
        <v>0.7832691853343382</v>
      </c>
      <c r="V61" s="576">
        <v>30.458280006682084</v>
      </c>
      <c r="W61" s="576">
        <v>9.096985313966874</v>
      </c>
      <c r="X61" s="576">
        <v>74.9408776623691</v>
      </c>
      <c r="Y61" s="576">
        <v>167.2600168247795</v>
      </c>
      <c r="Z61" s="576">
        <v>13.321461231654178</v>
      </c>
      <c r="AA61" s="576">
        <v>11.403550791739073</v>
      </c>
      <c r="AB61" s="577">
        <v>1.5612568876435244</v>
      </c>
      <c r="AC61" s="577"/>
      <c r="AD61" s="577"/>
      <c r="AE61" s="577"/>
      <c r="AF61" s="577"/>
      <c r="AG61" s="577"/>
      <c r="AH61" s="577"/>
      <c r="AI61" s="538"/>
      <c r="AJ61" s="538"/>
      <c r="AK61" s="538"/>
      <c r="AL61" s="538"/>
      <c r="AM61" s="538"/>
      <c r="AN61" s="538"/>
      <c r="AO61" s="538"/>
      <c r="AP61" s="538"/>
      <c r="AQ61" s="538"/>
      <c r="AR61" s="538"/>
      <c r="AS61" s="538"/>
      <c r="AT61" s="538"/>
    </row>
    <row r="62" spans="1:46" s="534" customFormat="1" ht="11.25">
      <c r="A62" s="568">
        <v>38</v>
      </c>
      <c r="B62" s="580" t="s">
        <v>478</v>
      </c>
      <c r="C62" s="581" t="s">
        <v>479</v>
      </c>
      <c r="D62" s="535" t="s">
        <v>153</v>
      </c>
      <c r="E62" s="559" t="s">
        <v>298</v>
      </c>
      <c r="F62" s="564">
        <v>5838841</v>
      </c>
      <c r="G62" s="576">
        <v>2856465.9060110776</v>
      </c>
      <c r="H62" s="576">
        <v>707196.0845600263</v>
      </c>
      <c r="I62" s="576">
        <v>837065.57886937</v>
      </c>
      <c r="J62" s="576">
        <v>516619.28467081196</v>
      </c>
      <c r="K62" s="576">
        <v>477325.9605089901</v>
      </c>
      <c r="L62" s="576">
        <v>282192.51705256244</v>
      </c>
      <c r="M62" s="564">
        <v>119914.46124171691</v>
      </c>
      <c r="N62" s="576">
        <v>21315.947936227163</v>
      </c>
      <c r="O62" s="576">
        <v>20745.259149217316</v>
      </c>
      <c r="P62" s="576">
        <v>2856465.9060110776</v>
      </c>
      <c r="Q62" s="576">
        <v>707196.0845600263</v>
      </c>
      <c r="R62" s="576">
        <v>837065.57886937</v>
      </c>
      <c r="S62" s="576">
        <v>516619.28467081196</v>
      </c>
      <c r="T62" s="576">
        <v>427335.70610343723</v>
      </c>
      <c r="U62" s="576">
        <v>1253.3253585548737</v>
      </c>
      <c r="V62" s="576">
        <v>48736.92904699798</v>
      </c>
      <c r="W62" s="576">
        <v>14556.275918768884</v>
      </c>
      <c r="X62" s="576">
        <v>119914.46124171691</v>
      </c>
      <c r="Y62" s="576">
        <v>267636.24113379355</v>
      </c>
      <c r="Z62" s="576">
        <v>21315.947936227163</v>
      </c>
      <c r="AA62" s="576">
        <v>18247.059443241593</v>
      </c>
      <c r="AB62" s="577">
        <v>2498.199705975721</v>
      </c>
      <c r="AC62" s="577"/>
      <c r="AD62" s="577"/>
      <c r="AE62" s="577"/>
      <c r="AF62" s="577"/>
      <c r="AG62" s="577"/>
      <c r="AH62" s="577"/>
      <c r="AI62" s="538"/>
      <c r="AJ62" s="538"/>
      <c r="AK62" s="538"/>
      <c r="AL62" s="538"/>
      <c r="AM62" s="538"/>
      <c r="AN62" s="538"/>
      <c r="AO62" s="538"/>
      <c r="AP62" s="538"/>
      <c r="AQ62" s="538"/>
      <c r="AR62" s="538"/>
      <c r="AS62" s="538"/>
      <c r="AT62" s="538"/>
    </row>
    <row r="63" spans="1:46" s="534" customFormat="1" ht="11.25">
      <c r="A63" s="568">
        <v>39</v>
      </c>
      <c r="B63" s="580" t="s">
        <v>500</v>
      </c>
      <c r="C63" s="581" t="s">
        <v>501</v>
      </c>
      <c r="D63" s="535" t="s">
        <v>153</v>
      </c>
      <c r="E63" s="559" t="s">
        <v>257</v>
      </c>
      <c r="F63" s="564">
        <v>6604.000000000094</v>
      </c>
      <c r="G63" s="576">
        <v>3405.044151123574</v>
      </c>
      <c r="H63" s="576">
        <v>843.3371470135313</v>
      </c>
      <c r="I63" s="576">
        <v>998.5130331026764</v>
      </c>
      <c r="J63" s="576">
        <v>616.1452235025201</v>
      </c>
      <c r="K63" s="576">
        <v>569.5014027093504</v>
      </c>
      <c r="L63" s="576">
        <v>0</v>
      </c>
      <c r="M63" s="564">
        <v>143.0567613065152</v>
      </c>
      <c r="N63" s="576">
        <v>25.423854634118975</v>
      </c>
      <c r="O63" s="576">
        <v>2.9784266078072723</v>
      </c>
      <c r="P63" s="576">
        <v>3405.044151123574</v>
      </c>
      <c r="Q63" s="576">
        <v>843.3371470135313</v>
      </c>
      <c r="R63" s="576">
        <v>998.5130331026764</v>
      </c>
      <c r="S63" s="576">
        <v>616.1452235025201</v>
      </c>
      <c r="T63" s="576">
        <v>509.75783772638755</v>
      </c>
      <c r="U63" s="576">
        <v>1.4978196898347536</v>
      </c>
      <c r="V63" s="576">
        <v>58.2457452931281</v>
      </c>
      <c r="W63" s="576">
        <v>0</v>
      </c>
      <c r="X63" s="576">
        <v>143.0567613065152</v>
      </c>
      <c r="Y63" s="576">
        <v>0</v>
      </c>
      <c r="Z63" s="576">
        <v>25.423854634118975</v>
      </c>
      <c r="AA63" s="576">
        <v>0</v>
      </c>
      <c r="AB63" s="577">
        <v>2.9784266078072723</v>
      </c>
      <c r="AC63" s="577"/>
      <c r="AD63" s="577"/>
      <c r="AE63" s="577"/>
      <c r="AF63" s="577"/>
      <c r="AG63" s="577"/>
      <c r="AH63" s="577"/>
      <c r="AI63" s="538"/>
      <c r="AJ63" s="538"/>
      <c r="AK63" s="538"/>
      <c r="AL63" s="538"/>
      <c r="AM63" s="538"/>
      <c r="AN63" s="538"/>
      <c r="AO63" s="538"/>
      <c r="AP63" s="538"/>
      <c r="AQ63" s="538"/>
      <c r="AR63" s="538"/>
      <c r="AS63" s="538"/>
      <c r="AT63" s="538"/>
    </row>
    <row r="64" spans="1:46" s="534" customFormat="1" ht="11.25">
      <c r="A64" s="568">
        <v>40</v>
      </c>
      <c r="B64" s="580" t="s">
        <v>509</v>
      </c>
      <c r="C64" s="581" t="s">
        <v>510</v>
      </c>
      <c r="D64" s="535" t="s">
        <v>153</v>
      </c>
      <c r="E64" s="559" t="s">
        <v>257</v>
      </c>
      <c r="F64" s="564">
        <v>5819659.000000082</v>
      </c>
      <c r="G64" s="576">
        <v>3000635.348195589</v>
      </c>
      <c r="H64" s="576">
        <v>743176.0474941884</v>
      </c>
      <c r="I64" s="576">
        <v>879922.0714284205</v>
      </c>
      <c r="J64" s="576">
        <v>542967.1555517039</v>
      </c>
      <c r="K64" s="576">
        <v>501863.10778166197</v>
      </c>
      <c r="L64" s="576">
        <v>0</v>
      </c>
      <c r="M64" s="564">
        <v>126066.25809332417</v>
      </c>
      <c r="N64" s="576">
        <v>22404.32532346187</v>
      </c>
      <c r="O64" s="576">
        <v>2624.6861317330504</v>
      </c>
      <c r="P64" s="576">
        <v>3000635.348195589</v>
      </c>
      <c r="Q64" s="576">
        <v>743176.0474941884</v>
      </c>
      <c r="R64" s="576">
        <v>879922.0714284205</v>
      </c>
      <c r="S64" s="576">
        <v>542967.1555517039</v>
      </c>
      <c r="T64" s="576">
        <v>449215.1405428393</v>
      </c>
      <c r="U64" s="576">
        <v>1319.927292296189</v>
      </c>
      <c r="V64" s="576">
        <v>51328.03994652644</v>
      </c>
      <c r="W64" s="576">
        <v>0</v>
      </c>
      <c r="X64" s="576">
        <v>126066.25809332417</v>
      </c>
      <c r="Y64" s="576">
        <v>0</v>
      </c>
      <c r="Z64" s="576">
        <v>22404.32532346187</v>
      </c>
      <c r="AA64" s="576">
        <v>0</v>
      </c>
      <c r="AB64" s="577">
        <v>2624.6861317330504</v>
      </c>
      <c r="AC64" s="577"/>
      <c r="AD64" s="577"/>
      <c r="AE64" s="577"/>
      <c r="AF64" s="577"/>
      <c r="AG64" s="577"/>
      <c r="AH64" s="577"/>
      <c r="AI64" s="538"/>
      <c r="AJ64" s="538"/>
      <c r="AK64" s="538"/>
      <c r="AL64" s="538"/>
      <c r="AM64" s="538"/>
      <c r="AN64" s="538"/>
      <c r="AO64" s="538"/>
      <c r="AP64" s="538"/>
      <c r="AQ64" s="538"/>
      <c r="AR64" s="538"/>
      <c r="AS64" s="538"/>
      <c r="AT64" s="538"/>
    </row>
    <row r="65" spans="1:46" s="534" customFormat="1" ht="11.25">
      <c r="A65" s="568">
        <v>41</v>
      </c>
      <c r="B65" s="580" t="s">
        <v>517</v>
      </c>
      <c r="C65" s="581" t="s">
        <v>518</v>
      </c>
      <c r="D65" s="535" t="s">
        <v>153</v>
      </c>
      <c r="E65" s="572" t="s">
        <v>381</v>
      </c>
      <c r="F65" s="584">
        <v>459382.99999999185</v>
      </c>
      <c r="G65" s="576">
        <v>215123.2224641299</v>
      </c>
      <c r="H65" s="576">
        <v>53241.66016723519</v>
      </c>
      <c r="I65" s="576">
        <v>63002.10426811795</v>
      </c>
      <c r="J65" s="576">
        <v>38889.97781979058</v>
      </c>
      <c r="K65" s="576">
        <v>35919.96032779627</v>
      </c>
      <c r="L65" s="576">
        <v>39814.31512200541</v>
      </c>
      <c r="M65" s="564">
        <v>9024.6401850377</v>
      </c>
      <c r="N65" s="576">
        <v>1604.5398601378176</v>
      </c>
      <c r="O65" s="576">
        <v>2762.5797857410403</v>
      </c>
      <c r="P65" s="576">
        <v>215123.2224641299</v>
      </c>
      <c r="Q65" s="576">
        <v>53241.66016723519</v>
      </c>
      <c r="R65" s="576">
        <v>63002.10426811795</v>
      </c>
      <c r="S65" s="576">
        <v>38889.97781979058</v>
      </c>
      <c r="T65" s="576">
        <v>32163.576663434615</v>
      </c>
      <c r="U65" s="576">
        <v>94.17969250785859</v>
      </c>
      <c r="V65" s="576">
        <v>3662.203971853795</v>
      </c>
      <c r="W65" s="576">
        <v>2053.7332544674605</v>
      </c>
      <c r="X65" s="576">
        <v>9024.6401850377</v>
      </c>
      <c r="Y65" s="576">
        <v>37760.581867537956</v>
      </c>
      <c r="Z65" s="576">
        <v>1604.5398601378176</v>
      </c>
      <c r="AA65" s="576">
        <v>2574.462931587465</v>
      </c>
      <c r="AB65" s="577">
        <v>188.11685415357528</v>
      </c>
      <c r="AC65" s="577"/>
      <c r="AD65" s="577"/>
      <c r="AE65" s="577"/>
      <c r="AF65" s="577"/>
      <c r="AG65" s="577"/>
      <c r="AH65" s="577"/>
      <c r="AI65" s="538"/>
      <c r="AJ65" s="538"/>
      <c r="AK65" s="538"/>
      <c r="AL65" s="538"/>
      <c r="AM65" s="538"/>
      <c r="AN65" s="538"/>
      <c r="AO65" s="538"/>
      <c r="AP65" s="538"/>
      <c r="AQ65" s="538"/>
      <c r="AR65" s="538"/>
      <c r="AS65" s="538"/>
      <c r="AT65" s="538"/>
    </row>
    <row r="66" spans="1:46" s="534" customFormat="1" ht="11.25">
      <c r="A66" s="568">
        <v>42</v>
      </c>
      <c r="B66" s="582" t="s">
        <v>873</v>
      </c>
      <c r="C66" s="583" t="s">
        <v>537</v>
      </c>
      <c r="D66" s="535" t="s">
        <v>153</v>
      </c>
      <c r="E66" s="559" t="s">
        <v>257</v>
      </c>
      <c r="F66" s="584">
        <v>-47900444.000000685</v>
      </c>
      <c r="G66" s="576">
        <v>-24697626.69267449</v>
      </c>
      <c r="H66" s="576">
        <v>-6116932.735257636</v>
      </c>
      <c r="I66" s="576">
        <v>-7242461.784585843</v>
      </c>
      <c r="J66" s="576">
        <v>-4469053.569692602</v>
      </c>
      <c r="K66" s="576">
        <v>-4130734.4107208797</v>
      </c>
      <c r="L66" s="576">
        <v>0</v>
      </c>
      <c r="M66" s="564">
        <v>-1037626.0423658538</v>
      </c>
      <c r="N66" s="576">
        <v>-184405.50047936954</v>
      </c>
      <c r="O66" s="576">
        <v>-21603.26422401306</v>
      </c>
      <c r="P66" s="576">
        <v>-24697626.69267449</v>
      </c>
      <c r="Q66" s="576">
        <v>-6116932.735257636</v>
      </c>
      <c r="R66" s="576">
        <v>-7242461.784585843</v>
      </c>
      <c r="S66" s="576">
        <v>-4469053.569692602</v>
      </c>
      <c r="T66" s="576">
        <v>-3697399.5698930826</v>
      </c>
      <c r="U66" s="576">
        <v>-10864.056356000454</v>
      </c>
      <c r="V66" s="576">
        <v>-422470.7844717969</v>
      </c>
      <c r="W66" s="576">
        <v>0</v>
      </c>
      <c r="X66" s="576">
        <v>-1037626.0423658538</v>
      </c>
      <c r="Y66" s="576">
        <v>0</v>
      </c>
      <c r="Z66" s="576">
        <v>-184405.50047936954</v>
      </c>
      <c r="AA66" s="576">
        <v>0</v>
      </c>
      <c r="AB66" s="577">
        <v>-21603.26422401306</v>
      </c>
      <c r="AC66" s="577"/>
      <c r="AD66" s="577"/>
      <c r="AE66" s="577"/>
      <c r="AF66" s="577"/>
      <c r="AG66" s="577"/>
      <c r="AH66" s="577"/>
      <c r="AI66" s="538"/>
      <c r="AJ66" s="538"/>
      <c r="AK66" s="538"/>
      <c r="AL66" s="538"/>
      <c r="AM66" s="538"/>
      <c r="AN66" s="538"/>
      <c r="AO66" s="538"/>
      <c r="AP66" s="538"/>
      <c r="AQ66" s="538"/>
      <c r="AR66" s="538"/>
      <c r="AS66" s="538"/>
      <c r="AT66" s="538"/>
    </row>
    <row r="67" spans="1:46" s="534" customFormat="1" ht="11.25">
      <c r="A67" s="568">
        <v>43</v>
      </c>
      <c r="B67" s="582" t="s">
        <v>874</v>
      </c>
      <c r="C67" s="583" t="s">
        <v>539</v>
      </c>
      <c r="D67" s="535" t="s">
        <v>153</v>
      </c>
      <c r="E67" s="559" t="s">
        <v>257</v>
      </c>
      <c r="F67" s="584">
        <v>-33322048.000000477</v>
      </c>
      <c r="G67" s="576">
        <v>-17180957.699251816</v>
      </c>
      <c r="H67" s="576">
        <v>-4255257.554961834</v>
      </c>
      <c r="I67" s="576">
        <v>-5038234.284929281</v>
      </c>
      <c r="J67" s="576">
        <v>-3108906.8310905066</v>
      </c>
      <c r="K67" s="576">
        <v>-2873554.3726753946</v>
      </c>
      <c r="L67" s="576">
        <v>0</v>
      </c>
      <c r="M67" s="564">
        <v>-721826.8120805939</v>
      </c>
      <c r="N67" s="576">
        <v>-128282.08728999623</v>
      </c>
      <c r="O67" s="576">
        <v>-15028.357721052562</v>
      </c>
      <c r="P67" s="576">
        <v>-17180957.699251816</v>
      </c>
      <c r="Q67" s="576">
        <v>-4255257.554961834</v>
      </c>
      <c r="R67" s="576">
        <v>-5038234.284929281</v>
      </c>
      <c r="S67" s="576">
        <v>-3108906.8310905066</v>
      </c>
      <c r="T67" s="576">
        <v>-2572104.0486212745</v>
      </c>
      <c r="U67" s="576">
        <v>-7557.604421565532</v>
      </c>
      <c r="V67" s="576">
        <v>-293892.71963255433</v>
      </c>
      <c r="W67" s="576">
        <v>0</v>
      </c>
      <c r="X67" s="576">
        <v>-721826.8120805939</v>
      </c>
      <c r="Y67" s="576">
        <v>0</v>
      </c>
      <c r="Z67" s="576">
        <v>-128282.08728999623</v>
      </c>
      <c r="AA67" s="576">
        <v>0</v>
      </c>
      <c r="AB67" s="577">
        <v>-15028.357721052562</v>
      </c>
      <c r="AC67" s="577"/>
      <c r="AD67" s="577"/>
      <c r="AE67" s="577"/>
      <c r="AF67" s="577"/>
      <c r="AG67" s="577"/>
      <c r="AH67" s="577"/>
      <c r="AI67" s="538"/>
      <c r="AJ67" s="538"/>
      <c r="AK67" s="538"/>
      <c r="AL67" s="538"/>
      <c r="AM67" s="538"/>
      <c r="AN67" s="538"/>
      <c r="AO67" s="538"/>
      <c r="AP67" s="538"/>
      <c r="AQ67" s="538"/>
      <c r="AR67" s="538"/>
      <c r="AS67" s="538"/>
      <c r="AT67" s="538"/>
    </row>
    <row r="68" spans="1:46" s="534" customFormat="1" ht="11.25">
      <c r="A68" s="568">
        <v>44</v>
      </c>
      <c r="B68" s="582" t="s">
        <v>875</v>
      </c>
      <c r="C68" s="581" t="s">
        <v>541</v>
      </c>
      <c r="D68" s="535" t="s">
        <v>153</v>
      </c>
      <c r="E68" s="572" t="s">
        <v>381</v>
      </c>
      <c r="F68" s="584">
        <v>-127040307.99999776</v>
      </c>
      <c r="G68" s="576">
        <v>-59491362.196240574</v>
      </c>
      <c r="H68" s="576">
        <v>-14723742.293634921</v>
      </c>
      <c r="I68" s="576">
        <v>-17422949.3274018</v>
      </c>
      <c r="J68" s="576">
        <v>-10754848.917655561</v>
      </c>
      <c r="K68" s="576">
        <v>-9933503.902824048</v>
      </c>
      <c r="L68" s="576">
        <v>-11010470.252291935</v>
      </c>
      <c r="M68" s="564">
        <v>-2495723.761428626</v>
      </c>
      <c r="N68" s="576">
        <v>-443728.3008517626</v>
      </c>
      <c r="O68" s="576">
        <v>-763979.0476685376</v>
      </c>
      <c r="P68" s="576">
        <v>-59491362.196240574</v>
      </c>
      <c r="Q68" s="576">
        <v>-14723742.293634921</v>
      </c>
      <c r="R68" s="576">
        <v>-17422949.3274018</v>
      </c>
      <c r="S68" s="576">
        <v>-10754848.917655561</v>
      </c>
      <c r="T68" s="576">
        <v>-8894692.850419685</v>
      </c>
      <c r="U68" s="576">
        <v>-26044.971502087905</v>
      </c>
      <c r="V68" s="576">
        <v>-1012766.0809022742</v>
      </c>
      <c r="W68" s="576">
        <v>-567950.7191110437</v>
      </c>
      <c r="X68" s="576">
        <v>-2495723.761428626</v>
      </c>
      <c r="Y68" s="576">
        <v>-10442519.533180892</v>
      </c>
      <c r="Z68" s="576">
        <v>-443728.3008517626</v>
      </c>
      <c r="AA68" s="576">
        <v>-711956.1754863686</v>
      </c>
      <c r="AB68" s="577">
        <v>-52022.872182168874</v>
      </c>
      <c r="AC68" s="577"/>
      <c r="AD68" s="577"/>
      <c r="AE68" s="577"/>
      <c r="AF68" s="577"/>
      <c r="AG68" s="577"/>
      <c r="AH68" s="577"/>
      <c r="AI68" s="538"/>
      <c r="AJ68" s="538"/>
      <c r="AK68" s="538"/>
      <c r="AL68" s="538"/>
      <c r="AM68" s="538"/>
      <c r="AN68" s="538"/>
      <c r="AO68" s="538"/>
      <c r="AP68" s="538"/>
      <c r="AQ68" s="538"/>
      <c r="AR68" s="538"/>
      <c r="AS68" s="538"/>
      <c r="AT68" s="538"/>
    </row>
    <row r="69" spans="1:46" s="534" customFormat="1" ht="22.5">
      <c r="A69" s="568">
        <v>45</v>
      </c>
      <c r="B69" s="582" t="s">
        <v>876</v>
      </c>
      <c r="C69" s="581" t="s">
        <v>877</v>
      </c>
      <c r="D69" s="529"/>
      <c r="E69" s="559" t="s">
        <v>153</v>
      </c>
      <c r="F69" s="564">
        <f aca="true" t="shared" si="13" ref="F69:AB69">(F$59+F$60+F$61+F$62+F$63+F$64+F$65+F$66+F$67+F$68)</f>
        <v>420850980.99999905</v>
      </c>
      <c r="G69" s="576">
        <f t="shared" si="13"/>
        <v>206547929.13953736</v>
      </c>
      <c r="H69" s="576">
        <f t="shared" si="13"/>
        <v>51137809.506733835</v>
      </c>
      <c r="I69" s="576">
        <f t="shared" si="13"/>
        <v>60529914.28653537</v>
      </c>
      <c r="J69" s="576">
        <f t="shared" si="13"/>
        <v>37357351.526328236</v>
      </c>
      <c r="K69" s="576">
        <f t="shared" si="13"/>
        <v>34516835.52273756</v>
      </c>
      <c r="L69" s="576">
        <f t="shared" si="13"/>
        <v>19130769.860655792</v>
      </c>
      <c r="M69" s="564">
        <f t="shared" si="13"/>
        <v>8671311.674521228</v>
      </c>
      <c r="N69" s="576">
        <f t="shared" si="13"/>
        <v>1541386.7902186802</v>
      </c>
      <c r="O69" s="576">
        <f t="shared" si="13"/>
        <v>1417672.6927308938</v>
      </c>
      <c r="P69" s="576">
        <f t="shared" si="13"/>
        <v>206547929.13953736</v>
      </c>
      <c r="Q69" s="576">
        <f t="shared" si="13"/>
        <v>51137809.506733835</v>
      </c>
      <c r="R69" s="576">
        <f t="shared" si="13"/>
        <v>60529914.28653537</v>
      </c>
      <c r="S69" s="576">
        <f t="shared" si="13"/>
        <v>37357351.526328236</v>
      </c>
      <c r="T69" s="576">
        <f t="shared" si="13"/>
        <v>30901516.0649105</v>
      </c>
      <c r="U69" s="576">
        <f t="shared" si="13"/>
        <v>90640.9664696889</v>
      </c>
      <c r="V69" s="576">
        <f t="shared" si="13"/>
        <v>3524678.491357383</v>
      </c>
      <c r="W69" s="576">
        <f t="shared" si="13"/>
        <v>986818.3874567589</v>
      </c>
      <c r="X69" s="576">
        <f t="shared" si="13"/>
        <v>8671311.674521228</v>
      </c>
      <c r="Y69" s="576">
        <f t="shared" si="13"/>
        <v>18143951.473199036</v>
      </c>
      <c r="Z69" s="576">
        <f t="shared" si="13"/>
        <v>1541386.7902186802</v>
      </c>
      <c r="AA69" s="576">
        <f t="shared" si="13"/>
        <v>1237028.8854163333</v>
      </c>
      <c r="AB69" s="577">
        <f t="shared" si="13"/>
        <v>180643.80731456046</v>
      </c>
      <c r="AC69" s="577"/>
      <c r="AD69" s="577"/>
      <c r="AE69" s="577"/>
      <c r="AF69" s="577"/>
      <c r="AG69" s="577"/>
      <c r="AH69" s="577"/>
      <c r="AI69" s="538"/>
      <c r="AJ69" s="538"/>
      <c r="AK69" s="538"/>
      <c r="AL69" s="538"/>
      <c r="AM69" s="538"/>
      <c r="AN69" s="538"/>
      <c r="AO69" s="538"/>
      <c r="AP69" s="538"/>
      <c r="AQ69" s="538"/>
      <c r="AR69" s="538"/>
      <c r="AS69" s="538"/>
      <c r="AT69" s="538"/>
    </row>
    <row r="70" spans="1:46" s="534" customFormat="1" ht="11.25">
      <c r="A70" s="568"/>
      <c r="B70" s="582" t="s">
        <v>878</v>
      </c>
      <c r="C70" s="568"/>
      <c r="D70" s="529"/>
      <c r="E70" s="568"/>
      <c r="F70" s="576"/>
      <c r="G70" s="576"/>
      <c r="H70" s="576"/>
      <c r="I70" s="576"/>
      <c r="J70" s="576"/>
      <c r="K70" s="576"/>
      <c r="L70" s="576"/>
      <c r="M70" s="564"/>
      <c r="N70" s="576"/>
      <c r="O70" s="576"/>
      <c r="P70" s="576"/>
      <c r="Q70" s="576"/>
      <c r="R70" s="576"/>
      <c r="S70" s="576"/>
      <c r="T70" s="576"/>
      <c r="U70" s="576"/>
      <c r="V70" s="576"/>
      <c r="W70" s="576"/>
      <c r="X70" s="576"/>
      <c r="Y70" s="576"/>
      <c r="Z70" s="576"/>
      <c r="AA70" s="576"/>
      <c r="AB70" s="577"/>
      <c r="AC70" s="577"/>
      <c r="AD70" s="577"/>
      <c r="AE70" s="577"/>
      <c r="AF70" s="577"/>
      <c r="AG70" s="577"/>
      <c r="AH70" s="577"/>
      <c r="AI70" s="538"/>
      <c r="AJ70" s="538"/>
      <c r="AK70" s="538"/>
      <c r="AL70" s="538"/>
      <c r="AM70" s="538"/>
      <c r="AN70" s="538"/>
      <c r="AO70" s="538"/>
      <c r="AP70" s="538"/>
      <c r="AQ70" s="538"/>
      <c r="AR70" s="538"/>
      <c r="AS70" s="538"/>
      <c r="AT70" s="538"/>
    </row>
    <row r="71" spans="1:46" s="534" customFormat="1" ht="11.25">
      <c r="A71" s="568">
        <v>46</v>
      </c>
      <c r="B71" s="582" t="s">
        <v>879</v>
      </c>
      <c r="C71" s="559" t="s">
        <v>560</v>
      </c>
      <c r="D71" s="535" t="s">
        <v>153</v>
      </c>
      <c r="E71" s="559" t="s">
        <v>342</v>
      </c>
      <c r="F71" s="564">
        <v>-142907029</v>
      </c>
      <c r="G71" s="576">
        <v>-89596041.75469548</v>
      </c>
      <c r="H71" s="576">
        <v>-16798228.204339586</v>
      </c>
      <c r="I71" s="576">
        <v>-14695930.225772148</v>
      </c>
      <c r="J71" s="576">
        <v>-7442903.462703149</v>
      </c>
      <c r="K71" s="576">
        <v>-8595511.08348939</v>
      </c>
      <c r="L71" s="576">
        <v>-2233445.468370913</v>
      </c>
      <c r="M71" s="564">
        <v>-1032177.2289682588</v>
      </c>
      <c r="N71" s="576">
        <v>-2184454.435946687</v>
      </c>
      <c r="O71" s="576">
        <v>-328337.1357143975</v>
      </c>
      <c r="P71" s="576">
        <v>-89596041.75469548</v>
      </c>
      <c r="Q71" s="576">
        <v>-16798228.204339586</v>
      </c>
      <c r="R71" s="576">
        <v>-14695930.225772148</v>
      </c>
      <c r="S71" s="576">
        <v>-7442903.462703149</v>
      </c>
      <c r="T71" s="576">
        <v>-6390011.743656592</v>
      </c>
      <c r="U71" s="576">
        <v>-46214.78099897966</v>
      </c>
      <c r="V71" s="576">
        <v>-2159284.558833818</v>
      </c>
      <c r="W71" s="576">
        <v>-280415.90300740587</v>
      </c>
      <c r="X71" s="576">
        <v>-1032177.2289682588</v>
      </c>
      <c r="Y71" s="576">
        <v>-1953029.5653635075</v>
      </c>
      <c r="Z71" s="576">
        <v>-2184454.435946687</v>
      </c>
      <c r="AA71" s="576">
        <v>-231856.86394108617</v>
      </c>
      <c r="AB71" s="577">
        <v>-96480.27177331134</v>
      </c>
      <c r="AC71" s="577"/>
      <c r="AD71" s="577"/>
      <c r="AE71" s="577"/>
      <c r="AF71" s="577"/>
      <c r="AG71" s="577"/>
      <c r="AH71" s="577"/>
      <c r="AI71" s="538"/>
      <c r="AJ71" s="538"/>
      <c r="AK71" s="538"/>
      <c r="AL71" s="538"/>
      <c r="AM71" s="538"/>
      <c r="AN71" s="538"/>
      <c r="AO71" s="538"/>
      <c r="AP71" s="538"/>
      <c r="AQ71" s="538"/>
      <c r="AR71" s="538"/>
      <c r="AS71" s="538"/>
      <c r="AT71" s="538"/>
    </row>
    <row r="72" spans="1:46" s="534" customFormat="1" ht="11.25">
      <c r="A72" s="568">
        <v>47</v>
      </c>
      <c r="B72" s="580" t="s">
        <v>880</v>
      </c>
      <c r="C72" s="560" t="s">
        <v>881</v>
      </c>
      <c r="D72" s="529"/>
      <c r="E72" s="559" t="s">
        <v>153</v>
      </c>
      <c r="F72" s="564">
        <f aca="true" t="shared" si="14" ref="F72:AB72">(F$55*F$71)</f>
        <v>-34241990.74010076</v>
      </c>
      <c r="G72" s="576">
        <f t="shared" si="14"/>
        <v>-16751796.9924245</v>
      </c>
      <c r="H72" s="576">
        <f t="shared" si="14"/>
        <v>-4147364.481913437</v>
      </c>
      <c r="I72" s="576">
        <f t="shared" si="14"/>
        <v>-4908986.5266928915</v>
      </c>
      <c r="J72" s="576">
        <f t="shared" si="14"/>
        <v>-3029723.3238335177</v>
      </c>
      <c r="K72" s="576">
        <f t="shared" si="14"/>
        <v>-2799286.899533407</v>
      </c>
      <c r="L72" s="576">
        <f t="shared" si="14"/>
        <v>-1654923.2212076962</v>
      </c>
      <c r="M72" s="564">
        <f t="shared" si="14"/>
        <v>-703240.5697368778</v>
      </c>
      <c r="N72" s="576">
        <f t="shared" si="14"/>
        <v>-125007.76983801411</v>
      </c>
      <c r="O72" s="576">
        <f t="shared" si="14"/>
        <v>-121660.95492041824</v>
      </c>
      <c r="P72" s="576">
        <f t="shared" si="14"/>
        <v>-16751796.9924245</v>
      </c>
      <c r="Q72" s="576">
        <f t="shared" si="14"/>
        <v>-4147364.481913437</v>
      </c>
      <c r="R72" s="576">
        <f t="shared" si="14"/>
        <v>-4908986.5266928915</v>
      </c>
      <c r="S72" s="576">
        <f t="shared" si="14"/>
        <v>-3029723.3238335177</v>
      </c>
      <c r="T72" s="576">
        <f t="shared" si="14"/>
        <v>-2506118.130517395</v>
      </c>
      <c r="U72" s="576">
        <f t="shared" si="14"/>
        <v>-7350.1496824403075</v>
      </c>
      <c r="V72" s="576">
        <f t="shared" si="14"/>
        <v>-285818.6193335719</v>
      </c>
      <c r="W72" s="576">
        <f t="shared" si="14"/>
        <v>-85365.54861158847</v>
      </c>
      <c r="X72" s="576">
        <f t="shared" si="14"/>
        <v>-703240.5697368778</v>
      </c>
      <c r="Y72" s="576">
        <f t="shared" si="14"/>
        <v>-1569557.6725961082</v>
      </c>
      <c r="Z72" s="576">
        <f t="shared" si="14"/>
        <v>-125007.76983801411</v>
      </c>
      <c r="AA72" s="576">
        <f t="shared" si="14"/>
        <v>-107010.2166662094</v>
      </c>
      <c r="AB72" s="577">
        <f t="shared" si="14"/>
        <v>-14650.738254208854</v>
      </c>
      <c r="AC72" s="577"/>
      <c r="AD72" s="577"/>
      <c r="AE72" s="577"/>
      <c r="AF72" s="577"/>
      <c r="AG72" s="577"/>
      <c r="AH72" s="577"/>
      <c r="AI72" s="538"/>
      <c r="AJ72" s="538"/>
      <c r="AK72" s="538"/>
      <c r="AL72" s="538"/>
      <c r="AM72" s="538"/>
      <c r="AN72" s="538"/>
      <c r="AO72" s="538"/>
      <c r="AP72" s="538"/>
      <c r="AQ72" s="538"/>
      <c r="AR72" s="538"/>
      <c r="AS72" s="538"/>
      <c r="AT72" s="538"/>
    </row>
    <row r="73" spans="1:46" s="534" customFormat="1" ht="11.25">
      <c r="A73" s="568"/>
      <c r="B73" s="580"/>
      <c r="C73" s="560"/>
      <c r="D73" s="529"/>
      <c r="E73" s="559"/>
      <c r="F73" s="564"/>
      <c r="G73" s="576"/>
      <c r="H73" s="576"/>
      <c r="I73" s="576"/>
      <c r="J73" s="576"/>
      <c r="K73" s="576"/>
      <c r="L73" s="576"/>
      <c r="M73" s="564"/>
      <c r="N73" s="576"/>
      <c r="O73" s="576"/>
      <c r="P73" s="576"/>
      <c r="Q73" s="576"/>
      <c r="R73" s="576"/>
      <c r="S73" s="576"/>
      <c r="T73" s="576"/>
      <c r="U73" s="576"/>
      <c r="V73" s="576"/>
      <c r="W73" s="576"/>
      <c r="X73" s="576"/>
      <c r="Y73" s="576"/>
      <c r="Z73" s="576"/>
      <c r="AA73" s="576"/>
      <c r="AB73" s="577"/>
      <c r="AC73" s="577"/>
      <c r="AD73" s="577"/>
      <c r="AE73" s="577"/>
      <c r="AF73" s="577"/>
      <c r="AG73" s="577"/>
      <c r="AH73" s="577"/>
      <c r="AI73" s="538"/>
      <c r="AJ73" s="538"/>
      <c r="AK73" s="538"/>
      <c r="AL73" s="538"/>
      <c r="AM73" s="538"/>
      <c r="AN73" s="538"/>
      <c r="AO73" s="538"/>
      <c r="AP73" s="538"/>
      <c r="AQ73" s="538"/>
      <c r="AR73" s="538"/>
      <c r="AS73" s="538"/>
      <c r="AT73" s="538"/>
    </row>
    <row r="74" spans="1:46" s="534" customFormat="1" ht="11.25">
      <c r="A74" s="568">
        <v>48</v>
      </c>
      <c r="B74" s="578" t="s">
        <v>882</v>
      </c>
      <c r="C74" s="586" t="s">
        <v>883</v>
      </c>
      <c r="D74" s="529"/>
      <c r="E74" s="559" t="s">
        <v>153</v>
      </c>
      <c r="F74" s="564">
        <f aca="true" t="shared" si="15" ref="F74:AB74">(F$69+F$72)</f>
        <v>386608990.2598983</v>
      </c>
      <c r="G74" s="576">
        <f t="shared" si="15"/>
        <v>189796132.14711288</v>
      </c>
      <c r="H74" s="576">
        <f t="shared" si="15"/>
        <v>46990445.024820395</v>
      </c>
      <c r="I74" s="576">
        <f t="shared" si="15"/>
        <v>55620927.75984248</v>
      </c>
      <c r="J74" s="576">
        <f t="shared" si="15"/>
        <v>34327628.20249472</v>
      </c>
      <c r="K74" s="576">
        <f t="shared" si="15"/>
        <v>31717548.623204157</v>
      </c>
      <c r="L74" s="576">
        <f t="shared" si="15"/>
        <v>17475846.639448095</v>
      </c>
      <c r="M74" s="564">
        <f t="shared" si="15"/>
        <v>7968071.104784351</v>
      </c>
      <c r="N74" s="576">
        <f t="shared" si="15"/>
        <v>1416379.020380666</v>
      </c>
      <c r="O74" s="576">
        <f t="shared" si="15"/>
        <v>1296011.7378104755</v>
      </c>
      <c r="P74" s="576">
        <f t="shared" si="15"/>
        <v>189796132.14711288</v>
      </c>
      <c r="Q74" s="576">
        <f t="shared" si="15"/>
        <v>46990445.024820395</v>
      </c>
      <c r="R74" s="576">
        <f t="shared" si="15"/>
        <v>55620927.75984248</v>
      </c>
      <c r="S74" s="576">
        <f t="shared" si="15"/>
        <v>34327628.20249472</v>
      </c>
      <c r="T74" s="576">
        <f t="shared" si="15"/>
        <v>28395397.934393108</v>
      </c>
      <c r="U74" s="576">
        <f t="shared" si="15"/>
        <v>83290.8167872486</v>
      </c>
      <c r="V74" s="576">
        <f t="shared" si="15"/>
        <v>3238859.872023811</v>
      </c>
      <c r="W74" s="576">
        <f t="shared" si="15"/>
        <v>901452.8388451705</v>
      </c>
      <c r="X74" s="576">
        <f t="shared" si="15"/>
        <v>7968071.104784351</v>
      </c>
      <c r="Y74" s="576">
        <f t="shared" si="15"/>
        <v>16574393.800602928</v>
      </c>
      <c r="Z74" s="576">
        <f t="shared" si="15"/>
        <v>1416379.020380666</v>
      </c>
      <c r="AA74" s="576">
        <f t="shared" si="15"/>
        <v>1130018.668750124</v>
      </c>
      <c r="AB74" s="577">
        <f t="shared" si="15"/>
        <v>165993.0690603516</v>
      </c>
      <c r="AC74" s="577"/>
      <c r="AD74" s="577"/>
      <c r="AE74" s="577"/>
      <c r="AF74" s="577"/>
      <c r="AG74" s="577"/>
      <c r="AH74" s="577"/>
      <c r="AI74" s="538"/>
      <c r="AJ74" s="538"/>
      <c r="AK74" s="538"/>
      <c r="AL74" s="538"/>
      <c r="AM74" s="538"/>
      <c r="AN74" s="538"/>
      <c r="AO74" s="538"/>
      <c r="AP74" s="538"/>
      <c r="AQ74" s="538"/>
      <c r="AR74" s="538"/>
      <c r="AS74" s="538"/>
      <c r="AT74" s="538"/>
    </row>
    <row r="75" spans="1:46" s="534" customFormat="1" ht="11.25">
      <c r="A75" s="568">
        <v>49</v>
      </c>
      <c r="B75" s="585" t="s">
        <v>884</v>
      </c>
      <c r="C75" s="586" t="s">
        <v>885</v>
      </c>
      <c r="D75" s="529"/>
      <c r="E75" s="559" t="s">
        <v>153</v>
      </c>
      <c r="F75" s="564">
        <f aca="true" t="shared" si="16" ref="F75:AB75">(F$74*F$40)</f>
        <v>40477961.28008067</v>
      </c>
      <c r="G75" s="576">
        <f t="shared" si="16"/>
        <v>19871655.035738565</v>
      </c>
      <c r="H75" s="576">
        <f t="shared" si="16"/>
        <v>4919899.594082813</v>
      </c>
      <c r="I75" s="576">
        <f t="shared" si="16"/>
        <v>5823511.136436706</v>
      </c>
      <c r="J75" s="576">
        <f t="shared" si="16"/>
        <v>3594102.672789594</v>
      </c>
      <c r="K75" s="576">
        <f t="shared" si="16"/>
        <v>3320827.340838754</v>
      </c>
      <c r="L75" s="576">
        <f t="shared" si="16"/>
        <v>1829721.1431443086</v>
      </c>
      <c r="M75" s="564">
        <f t="shared" si="16"/>
        <v>834257.0446682282</v>
      </c>
      <c r="N75" s="576">
        <f t="shared" si="16"/>
        <v>148294.883433377</v>
      </c>
      <c r="O75" s="576">
        <f t="shared" si="16"/>
        <v>135692.42894831873</v>
      </c>
      <c r="P75" s="576">
        <f t="shared" si="16"/>
        <v>19871655.035738565</v>
      </c>
      <c r="Q75" s="576">
        <f t="shared" si="16"/>
        <v>4919899.594082813</v>
      </c>
      <c r="R75" s="576">
        <f t="shared" si="16"/>
        <v>5823511.136436706</v>
      </c>
      <c r="S75" s="576">
        <f t="shared" si="16"/>
        <v>3594102.672789594</v>
      </c>
      <c r="T75" s="576">
        <f t="shared" si="16"/>
        <v>2972998.1637213607</v>
      </c>
      <c r="U75" s="576">
        <f t="shared" si="16"/>
        <v>8720.548517596777</v>
      </c>
      <c r="V75" s="576">
        <f t="shared" si="16"/>
        <v>339108.6285997983</v>
      </c>
      <c r="W75" s="576">
        <f t="shared" si="16"/>
        <v>94382.11222678465</v>
      </c>
      <c r="X75" s="576">
        <f t="shared" si="16"/>
        <v>834257.0446682282</v>
      </c>
      <c r="Y75" s="576">
        <f t="shared" si="16"/>
        <v>1735339.0309175244</v>
      </c>
      <c r="Z75" s="576">
        <f t="shared" si="16"/>
        <v>148294.883433377</v>
      </c>
      <c r="AA75" s="576">
        <f t="shared" si="16"/>
        <v>118312.95461775604</v>
      </c>
      <c r="AB75" s="577">
        <f t="shared" si="16"/>
        <v>17379.47433056271</v>
      </c>
      <c r="AC75" s="577"/>
      <c r="AD75" s="577"/>
      <c r="AE75" s="577"/>
      <c r="AF75" s="577"/>
      <c r="AG75" s="577"/>
      <c r="AH75" s="577"/>
      <c r="AI75" s="538"/>
      <c r="AJ75" s="538"/>
      <c r="AK75" s="538"/>
      <c r="AL75" s="538"/>
      <c r="AM75" s="538"/>
      <c r="AN75" s="538"/>
      <c r="AO75" s="538"/>
      <c r="AP75" s="538"/>
      <c r="AQ75" s="538"/>
      <c r="AR75" s="538"/>
      <c r="AS75" s="538"/>
      <c r="AT75" s="538"/>
    </row>
    <row r="76" spans="1:46" s="534" customFormat="1" ht="11.25">
      <c r="A76" s="568"/>
      <c r="B76" s="571"/>
      <c r="C76" s="568"/>
      <c r="D76" s="529"/>
      <c r="E76" s="568"/>
      <c r="F76" s="576"/>
      <c r="G76" s="576"/>
      <c r="H76" s="576"/>
      <c r="I76" s="576"/>
      <c r="J76" s="576"/>
      <c r="K76" s="576"/>
      <c r="L76" s="576"/>
      <c r="M76" s="564"/>
      <c r="N76" s="576"/>
      <c r="O76" s="576"/>
      <c r="P76" s="576"/>
      <c r="Q76" s="576"/>
      <c r="R76" s="576"/>
      <c r="S76" s="576"/>
      <c r="T76" s="576"/>
      <c r="U76" s="576"/>
      <c r="V76" s="576"/>
      <c r="W76" s="576"/>
      <c r="X76" s="576"/>
      <c r="Y76" s="576"/>
      <c r="Z76" s="576"/>
      <c r="AA76" s="576"/>
      <c r="AB76" s="577"/>
      <c r="AC76" s="577"/>
      <c r="AD76" s="577"/>
      <c r="AE76" s="577"/>
      <c r="AF76" s="577"/>
      <c r="AG76" s="577"/>
      <c r="AH76" s="577"/>
      <c r="AI76" s="538"/>
      <c r="AJ76" s="538"/>
      <c r="AK76" s="538"/>
      <c r="AL76" s="538"/>
      <c r="AM76" s="538"/>
      <c r="AN76" s="538"/>
      <c r="AO76" s="538"/>
      <c r="AP76" s="538"/>
      <c r="AQ76" s="538"/>
      <c r="AR76" s="538"/>
      <c r="AS76" s="538"/>
      <c r="AT76" s="538"/>
    </row>
    <row r="77" spans="1:46" s="534" customFormat="1" ht="11.25">
      <c r="A77" s="568"/>
      <c r="B77" s="570" t="s">
        <v>886</v>
      </c>
      <c r="C77" s="568"/>
      <c r="D77" s="529"/>
      <c r="E77" s="568"/>
      <c r="F77" s="576"/>
      <c r="G77" s="576"/>
      <c r="H77" s="576"/>
      <c r="I77" s="576"/>
      <c r="J77" s="576"/>
      <c r="K77" s="576"/>
      <c r="L77" s="576"/>
      <c r="M77" s="564"/>
      <c r="N77" s="576"/>
      <c r="O77" s="576"/>
      <c r="P77" s="576"/>
      <c r="Q77" s="576"/>
      <c r="R77" s="576"/>
      <c r="S77" s="576"/>
      <c r="T77" s="576"/>
      <c r="U77" s="576"/>
      <c r="V77" s="576"/>
      <c r="W77" s="576"/>
      <c r="X77" s="576"/>
      <c r="Y77" s="576"/>
      <c r="Z77" s="576"/>
      <c r="AA77" s="576"/>
      <c r="AB77" s="577"/>
      <c r="AC77" s="577"/>
      <c r="AD77" s="577"/>
      <c r="AE77" s="577"/>
      <c r="AF77" s="577"/>
      <c r="AG77" s="577"/>
      <c r="AH77" s="577"/>
      <c r="AI77" s="538"/>
      <c r="AJ77" s="538"/>
      <c r="AK77" s="538"/>
      <c r="AL77" s="538"/>
      <c r="AM77" s="538"/>
      <c r="AN77" s="538"/>
      <c r="AO77" s="538"/>
      <c r="AP77" s="538"/>
      <c r="AQ77" s="538"/>
      <c r="AR77" s="538"/>
      <c r="AS77" s="538"/>
      <c r="AT77" s="538"/>
    </row>
    <row r="78" spans="1:46" s="534" customFormat="1" ht="11.25">
      <c r="A78" s="568"/>
      <c r="B78" s="599" t="s">
        <v>887</v>
      </c>
      <c r="C78" s="568"/>
      <c r="D78" s="529"/>
      <c r="E78" s="568"/>
      <c r="F78" s="576"/>
      <c r="G78" s="576"/>
      <c r="H78" s="576"/>
      <c r="I78" s="576"/>
      <c r="J78" s="576"/>
      <c r="K78" s="576"/>
      <c r="L78" s="576"/>
      <c r="M78" s="564"/>
      <c r="N78" s="576"/>
      <c r="O78" s="576"/>
      <c r="P78" s="576"/>
      <c r="Q78" s="576"/>
      <c r="R78" s="576"/>
      <c r="S78" s="576"/>
      <c r="T78" s="576"/>
      <c r="U78" s="576"/>
      <c r="V78" s="576"/>
      <c r="W78" s="576"/>
      <c r="X78" s="576"/>
      <c r="Y78" s="576"/>
      <c r="Z78" s="576"/>
      <c r="AA78" s="576"/>
      <c r="AB78" s="577"/>
      <c r="AC78" s="577"/>
      <c r="AD78" s="577"/>
      <c r="AE78" s="577"/>
      <c r="AF78" s="577"/>
      <c r="AG78" s="577"/>
      <c r="AH78" s="577"/>
      <c r="AI78" s="538"/>
      <c r="AJ78" s="538"/>
      <c r="AK78" s="538"/>
      <c r="AL78" s="538"/>
      <c r="AM78" s="538"/>
      <c r="AN78" s="538"/>
      <c r="AO78" s="538"/>
      <c r="AP78" s="538"/>
      <c r="AQ78" s="538"/>
      <c r="AR78" s="538"/>
      <c r="AS78" s="538"/>
      <c r="AT78" s="538"/>
    </row>
    <row r="79" spans="1:46" s="534" customFormat="1" ht="11.25">
      <c r="A79" s="568">
        <v>50</v>
      </c>
      <c r="B79" s="563" t="s">
        <v>385</v>
      </c>
      <c r="C79" s="568" t="s">
        <v>386</v>
      </c>
      <c r="D79" s="529" t="s">
        <v>153</v>
      </c>
      <c r="E79" s="568" t="s">
        <v>386</v>
      </c>
      <c r="F79" s="576">
        <v>385759</v>
      </c>
      <c r="G79" s="576">
        <v>0</v>
      </c>
      <c r="H79" s="576">
        <v>0</v>
      </c>
      <c r="I79" s="576">
        <v>0</v>
      </c>
      <c r="J79" s="576">
        <v>0</v>
      </c>
      <c r="K79" s="576">
        <v>0</v>
      </c>
      <c r="L79" s="576">
        <v>0</v>
      </c>
      <c r="M79" s="564">
        <v>290454.2470577561</v>
      </c>
      <c r="N79" s="576">
        <v>0</v>
      </c>
      <c r="O79" s="576">
        <v>95304.75294224388</v>
      </c>
      <c r="P79" s="576">
        <v>0</v>
      </c>
      <c r="Q79" s="576">
        <v>0</v>
      </c>
      <c r="R79" s="576">
        <v>0</v>
      </c>
      <c r="S79" s="576">
        <v>0</v>
      </c>
      <c r="T79" s="576">
        <v>0</v>
      </c>
      <c r="U79" s="576">
        <v>0</v>
      </c>
      <c r="V79" s="576">
        <v>0</v>
      </c>
      <c r="W79" s="576">
        <v>0</v>
      </c>
      <c r="X79" s="576">
        <v>290454.2470577561</v>
      </c>
      <c r="Y79" s="576">
        <v>0</v>
      </c>
      <c r="Z79" s="576">
        <v>0</v>
      </c>
      <c r="AA79" s="576">
        <v>94670.7545857528</v>
      </c>
      <c r="AB79" s="577">
        <v>633.9983564910825</v>
      </c>
      <c r="AC79" s="577"/>
      <c r="AD79" s="577"/>
      <c r="AE79" s="577"/>
      <c r="AF79" s="577"/>
      <c r="AG79" s="577"/>
      <c r="AH79" s="577"/>
      <c r="AI79" s="538"/>
      <c r="AJ79" s="538"/>
      <c r="AK79" s="538"/>
      <c r="AL79" s="538"/>
      <c r="AM79" s="538"/>
      <c r="AN79" s="538"/>
      <c r="AO79" s="538"/>
      <c r="AP79" s="538"/>
      <c r="AQ79" s="538"/>
      <c r="AR79" s="538"/>
      <c r="AS79" s="538"/>
      <c r="AT79" s="538"/>
    </row>
    <row r="80" spans="1:46" s="534" customFormat="1" ht="11.25">
      <c r="A80" s="568">
        <v>51</v>
      </c>
      <c r="B80" s="563" t="s">
        <v>387</v>
      </c>
      <c r="C80" s="568" t="s">
        <v>388</v>
      </c>
      <c r="D80" s="529" t="s">
        <v>153</v>
      </c>
      <c r="E80" s="568" t="s">
        <v>389</v>
      </c>
      <c r="F80" s="576">
        <v>10920492</v>
      </c>
      <c r="G80" s="576">
        <v>4342884.964256566</v>
      </c>
      <c r="H80" s="576">
        <v>1387627.4583518482</v>
      </c>
      <c r="I80" s="576">
        <v>1979855.17465109</v>
      </c>
      <c r="J80" s="576">
        <v>1945532.2230495955</v>
      </c>
      <c r="K80" s="576">
        <v>1171389.3558677633</v>
      </c>
      <c r="L80" s="576">
        <v>55084.6648718623</v>
      </c>
      <c r="M80" s="564">
        <v>0</v>
      </c>
      <c r="N80" s="576">
        <v>38118.15895127503</v>
      </c>
      <c r="O80" s="576">
        <v>0</v>
      </c>
      <c r="P80" s="576">
        <v>4342884.964256566</v>
      </c>
      <c r="Q80" s="576">
        <v>1387627.4583518482</v>
      </c>
      <c r="R80" s="576">
        <v>1979855.17465109</v>
      </c>
      <c r="S80" s="576">
        <v>1945532.2230495955</v>
      </c>
      <c r="T80" s="576">
        <v>985617.1024353417</v>
      </c>
      <c r="U80" s="576">
        <v>9.284280007617527</v>
      </c>
      <c r="V80" s="576">
        <v>185762.96915241404</v>
      </c>
      <c r="W80" s="576">
        <v>55084.6648718623</v>
      </c>
      <c r="X80" s="576">
        <v>0</v>
      </c>
      <c r="Y80" s="576">
        <v>0</v>
      </c>
      <c r="Z80" s="576">
        <v>38118.15895127503</v>
      </c>
      <c r="AA80" s="576">
        <v>0</v>
      </c>
      <c r="AB80" s="577">
        <v>0</v>
      </c>
      <c r="AC80" s="577"/>
      <c r="AD80" s="577"/>
      <c r="AE80" s="577"/>
      <c r="AF80" s="577"/>
      <c r="AG80" s="577"/>
      <c r="AH80" s="577"/>
      <c r="AI80" s="538"/>
      <c r="AJ80" s="538"/>
      <c r="AK80" s="538"/>
      <c r="AL80" s="538"/>
      <c r="AM80" s="538"/>
      <c r="AN80" s="538"/>
      <c r="AO80" s="538"/>
      <c r="AP80" s="538"/>
      <c r="AQ80" s="538"/>
      <c r="AR80" s="538"/>
      <c r="AS80" s="538"/>
      <c r="AT80" s="538"/>
    </row>
    <row r="81" spans="1:46" s="534" customFormat="1" ht="11.25">
      <c r="A81" s="568">
        <v>52</v>
      </c>
      <c r="B81" s="563" t="s">
        <v>390</v>
      </c>
      <c r="C81" s="568" t="s">
        <v>391</v>
      </c>
      <c r="D81" s="529" t="s">
        <v>153</v>
      </c>
      <c r="E81" s="568" t="s">
        <v>391</v>
      </c>
      <c r="F81" s="576">
        <v>329556</v>
      </c>
      <c r="G81" s="576">
        <v>0</v>
      </c>
      <c r="H81" s="576">
        <v>0</v>
      </c>
      <c r="I81" s="576">
        <v>0</v>
      </c>
      <c r="J81" s="576">
        <v>0</v>
      </c>
      <c r="K81" s="576">
        <v>0</v>
      </c>
      <c r="L81" s="576">
        <v>166141</v>
      </c>
      <c r="M81" s="564">
        <v>145789</v>
      </c>
      <c r="N81" s="576">
        <v>0</v>
      </c>
      <c r="O81" s="576">
        <v>17626</v>
      </c>
      <c r="P81" s="576">
        <v>0</v>
      </c>
      <c r="Q81" s="576">
        <v>0</v>
      </c>
      <c r="R81" s="576">
        <v>0</v>
      </c>
      <c r="S81" s="576">
        <v>0</v>
      </c>
      <c r="T81" s="576">
        <v>0</v>
      </c>
      <c r="U81" s="576">
        <v>0</v>
      </c>
      <c r="V81" s="576">
        <v>0</v>
      </c>
      <c r="W81" s="576">
        <v>0</v>
      </c>
      <c r="X81" s="576">
        <v>145789</v>
      </c>
      <c r="Y81" s="576">
        <v>166141</v>
      </c>
      <c r="Z81" s="576">
        <v>0</v>
      </c>
      <c r="AA81" s="576">
        <v>17547</v>
      </c>
      <c r="AB81" s="577">
        <v>79</v>
      </c>
      <c r="AC81" s="577"/>
      <c r="AD81" s="577"/>
      <c r="AE81" s="577"/>
      <c r="AF81" s="577"/>
      <c r="AG81" s="577"/>
      <c r="AH81" s="577"/>
      <c r="AI81" s="538"/>
      <c r="AJ81" s="538"/>
      <c r="AK81" s="538"/>
      <c r="AL81" s="538"/>
      <c r="AM81" s="538"/>
      <c r="AN81" s="538"/>
      <c r="AO81" s="538"/>
      <c r="AP81" s="538"/>
      <c r="AQ81" s="538"/>
      <c r="AR81" s="538"/>
      <c r="AS81" s="538"/>
      <c r="AT81" s="538"/>
    </row>
    <row r="82" spans="1:46" s="534" customFormat="1" ht="11.25">
      <c r="A82" s="568">
        <v>53</v>
      </c>
      <c r="B82" s="563" t="s">
        <v>392</v>
      </c>
      <c r="C82" s="568" t="s">
        <v>393</v>
      </c>
      <c r="D82" s="529" t="s">
        <v>153</v>
      </c>
      <c r="E82" s="560" t="s">
        <v>394</v>
      </c>
      <c r="F82" s="576">
        <v>3490244</v>
      </c>
      <c r="G82" s="576">
        <v>1760391.9961885915</v>
      </c>
      <c r="H82" s="576">
        <v>462126.11175387644</v>
      </c>
      <c r="I82" s="576">
        <v>538352.4522604956</v>
      </c>
      <c r="J82" s="576">
        <v>403334.41377356945</v>
      </c>
      <c r="K82" s="576">
        <v>297052.45101564046</v>
      </c>
      <c r="L82" s="576">
        <v>12299.139109799455</v>
      </c>
      <c r="M82" s="564">
        <v>0</v>
      </c>
      <c r="N82" s="576">
        <v>16687.435898026997</v>
      </c>
      <c r="O82" s="576">
        <v>0</v>
      </c>
      <c r="P82" s="576">
        <v>1760391.9961885915</v>
      </c>
      <c r="Q82" s="576">
        <v>462126.11175387644</v>
      </c>
      <c r="R82" s="576">
        <v>538352.4522604956</v>
      </c>
      <c r="S82" s="576">
        <v>403334.41377356945</v>
      </c>
      <c r="T82" s="576">
        <v>220062.8118499762</v>
      </c>
      <c r="U82" s="576">
        <v>0</v>
      </c>
      <c r="V82" s="576">
        <v>76989.63916566425</v>
      </c>
      <c r="W82" s="576">
        <v>12299.139109799455</v>
      </c>
      <c r="X82" s="576">
        <v>0</v>
      </c>
      <c r="Y82" s="576">
        <v>0</v>
      </c>
      <c r="Z82" s="576">
        <v>16687.435898026997</v>
      </c>
      <c r="AA82" s="576">
        <v>0</v>
      </c>
      <c r="AB82" s="577">
        <v>0</v>
      </c>
      <c r="AC82" s="577"/>
      <c r="AD82" s="577"/>
      <c r="AE82" s="577"/>
      <c r="AF82" s="577"/>
      <c r="AG82" s="577"/>
      <c r="AH82" s="577"/>
      <c r="AI82" s="538"/>
      <c r="AJ82" s="538"/>
      <c r="AK82" s="538"/>
      <c r="AL82" s="538"/>
      <c r="AM82" s="538"/>
      <c r="AN82" s="538"/>
      <c r="AO82" s="538"/>
      <c r="AP82" s="538"/>
      <c r="AQ82" s="538"/>
      <c r="AR82" s="538"/>
      <c r="AS82" s="538"/>
      <c r="AT82" s="538"/>
    </row>
    <row r="83" spans="1:46" s="534" customFormat="1" ht="11.25">
      <c r="A83" s="568">
        <v>54</v>
      </c>
      <c r="B83" s="563" t="s">
        <v>395</v>
      </c>
      <c r="C83" s="568" t="s">
        <v>396</v>
      </c>
      <c r="D83" s="529" t="s">
        <v>153</v>
      </c>
      <c r="E83" s="568" t="s">
        <v>396</v>
      </c>
      <c r="F83" s="576">
        <v>13302762</v>
      </c>
      <c r="G83" s="576">
        <v>0</v>
      </c>
      <c r="H83" s="576">
        <v>0</v>
      </c>
      <c r="I83" s="576">
        <v>0</v>
      </c>
      <c r="J83" s="576">
        <v>0</v>
      </c>
      <c r="K83" s="576">
        <v>0</v>
      </c>
      <c r="L83" s="576">
        <v>6154715.537335514</v>
      </c>
      <c r="M83" s="564">
        <v>5061415.619521448</v>
      </c>
      <c r="N83" s="576">
        <v>0</v>
      </c>
      <c r="O83" s="576">
        <v>2086630.8431430375</v>
      </c>
      <c r="P83" s="576">
        <v>0</v>
      </c>
      <c r="Q83" s="576">
        <v>0</v>
      </c>
      <c r="R83" s="576">
        <v>0</v>
      </c>
      <c r="S83" s="576">
        <v>0</v>
      </c>
      <c r="T83" s="576">
        <v>0</v>
      </c>
      <c r="U83" s="576">
        <v>0</v>
      </c>
      <c r="V83" s="576">
        <v>0</v>
      </c>
      <c r="W83" s="576">
        <v>0</v>
      </c>
      <c r="X83" s="576">
        <v>5061415.619521448</v>
      </c>
      <c r="Y83" s="576">
        <v>6154715.537335514</v>
      </c>
      <c r="Z83" s="576">
        <v>0</v>
      </c>
      <c r="AA83" s="576">
        <v>2048375.8460187558</v>
      </c>
      <c r="AB83" s="577">
        <v>38254.997124281625</v>
      </c>
      <c r="AC83" s="577"/>
      <c r="AD83" s="577"/>
      <c r="AE83" s="577"/>
      <c r="AF83" s="577"/>
      <c r="AG83" s="577"/>
      <c r="AH83" s="577"/>
      <c r="AI83" s="538"/>
      <c r="AJ83" s="538"/>
      <c r="AK83" s="538"/>
      <c r="AL83" s="538"/>
      <c r="AM83" s="538"/>
      <c r="AN83" s="538"/>
      <c r="AO83" s="538"/>
      <c r="AP83" s="538"/>
      <c r="AQ83" s="538"/>
      <c r="AR83" s="538"/>
      <c r="AS83" s="538"/>
      <c r="AT83" s="538"/>
    </row>
    <row r="84" spans="1:46" s="534" customFormat="1" ht="11.25">
      <c r="A84" s="568">
        <v>55</v>
      </c>
      <c r="B84" s="563" t="s">
        <v>397</v>
      </c>
      <c r="C84" s="568" t="s">
        <v>398</v>
      </c>
      <c r="D84" s="529" t="s">
        <v>153</v>
      </c>
      <c r="E84" s="560" t="s">
        <v>399</v>
      </c>
      <c r="F84" s="576">
        <v>152875820</v>
      </c>
      <c r="G84" s="576">
        <v>83927046.57378258</v>
      </c>
      <c r="H84" s="576">
        <v>19532811.288951617</v>
      </c>
      <c r="I84" s="576">
        <v>20301760.70037723</v>
      </c>
      <c r="J84" s="576">
        <v>12385699.84955187</v>
      </c>
      <c r="K84" s="576">
        <v>14967011.895425469</v>
      </c>
      <c r="L84" s="576">
        <v>640515.1170624506</v>
      </c>
      <c r="M84" s="564">
        <v>0</v>
      </c>
      <c r="N84" s="576">
        <v>1120974.5748487897</v>
      </c>
      <c r="O84" s="576">
        <v>0</v>
      </c>
      <c r="P84" s="576">
        <v>83927046.57378258</v>
      </c>
      <c r="Q84" s="576">
        <v>19532811.288951617</v>
      </c>
      <c r="R84" s="576">
        <v>20301760.70037723</v>
      </c>
      <c r="S84" s="576">
        <v>12385699.84955187</v>
      </c>
      <c r="T84" s="576">
        <v>11460679.624838835</v>
      </c>
      <c r="U84" s="576">
        <v>1000.2092391023041</v>
      </c>
      <c r="V84" s="576">
        <v>3505332.0613475307</v>
      </c>
      <c r="W84" s="576">
        <v>640515.1170624506</v>
      </c>
      <c r="X84" s="576">
        <v>0</v>
      </c>
      <c r="Y84" s="576">
        <v>0</v>
      </c>
      <c r="Z84" s="576">
        <v>1120974.5748487897</v>
      </c>
      <c r="AA84" s="576">
        <v>0</v>
      </c>
      <c r="AB84" s="577">
        <v>0</v>
      </c>
      <c r="AC84" s="577"/>
      <c r="AD84" s="577"/>
      <c r="AE84" s="577"/>
      <c r="AF84" s="577"/>
      <c r="AG84" s="577"/>
      <c r="AH84" s="577"/>
      <c r="AI84" s="538"/>
      <c r="AJ84" s="538"/>
      <c r="AK84" s="538"/>
      <c r="AL84" s="538"/>
      <c r="AM84" s="538"/>
      <c r="AN84" s="538"/>
      <c r="AO84" s="538"/>
      <c r="AP84" s="538"/>
      <c r="AQ84" s="538"/>
      <c r="AR84" s="538"/>
      <c r="AS84" s="538"/>
      <c r="AT84" s="538"/>
    </row>
    <row r="85" spans="1:46" s="534" customFormat="1" ht="11.25">
      <c r="A85" s="568">
        <v>56</v>
      </c>
      <c r="B85" s="563" t="s">
        <v>400</v>
      </c>
      <c r="C85" s="560" t="s">
        <v>401</v>
      </c>
      <c r="D85" s="529" t="s">
        <v>153</v>
      </c>
      <c r="E85" s="568" t="s">
        <v>402</v>
      </c>
      <c r="F85" s="576">
        <v>208096099</v>
      </c>
      <c r="G85" s="576">
        <v>140368412.12370464</v>
      </c>
      <c r="H85" s="576">
        <v>24925783.727923296</v>
      </c>
      <c r="I85" s="576">
        <v>19244960.135203306</v>
      </c>
      <c r="J85" s="576">
        <v>7771262.2875326965</v>
      </c>
      <c r="K85" s="576">
        <v>14424089.129510198</v>
      </c>
      <c r="L85" s="576">
        <v>538505.9552673172</v>
      </c>
      <c r="M85" s="564">
        <v>0</v>
      </c>
      <c r="N85" s="576">
        <v>687837.7990164465</v>
      </c>
      <c r="O85" s="576">
        <v>135247.84184213777</v>
      </c>
      <c r="P85" s="576">
        <v>140368412.12370464</v>
      </c>
      <c r="Q85" s="576">
        <v>24925783.727923296</v>
      </c>
      <c r="R85" s="576">
        <v>19244960.135203306</v>
      </c>
      <c r="S85" s="576">
        <v>7771262.2875326965</v>
      </c>
      <c r="T85" s="576">
        <v>9734530.729832275</v>
      </c>
      <c r="U85" s="576">
        <v>229486.3840139183</v>
      </c>
      <c r="V85" s="576">
        <v>4460072.015664005</v>
      </c>
      <c r="W85" s="576">
        <v>538505.9552673172</v>
      </c>
      <c r="X85" s="576">
        <v>0</v>
      </c>
      <c r="Y85" s="576">
        <v>0</v>
      </c>
      <c r="Z85" s="576">
        <v>687837.7990164465</v>
      </c>
      <c r="AA85" s="576">
        <v>0</v>
      </c>
      <c r="AB85" s="577">
        <v>135247.84184213777</v>
      </c>
      <c r="AC85" s="577"/>
      <c r="AD85" s="577"/>
      <c r="AE85" s="577"/>
      <c r="AF85" s="577"/>
      <c r="AG85" s="577"/>
      <c r="AH85" s="577"/>
      <c r="AI85" s="538"/>
      <c r="AJ85" s="538"/>
      <c r="AK85" s="538"/>
      <c r="AL85" s="538"/>
      <c r="AM85" s="538"/>
      <c r="AN85" s="538"/>
      <c r="AO85" s="538"/>
      <c r="AP85" s="538"/>
      <c r="AQ85" s="538"/>
      <c r="AR85" s="538"/>
      <c r="AS85" s="538"/>
      <c r="AT85" s="538"/>
    </row>
    <row r="86" spans="1:46" s="534" customFormat="1" ht="11.25">
      <c r="A86" s="568">
        <v>57</v>
      </c>
      <c r="B86" s="563" t="s">
        <v>403</v>
      </c>
      <c r="C86" s="560" t="s">
        <v>404</v>
      </c>
      <c r="D86" s="529" t="s">
        <v>153</v>
      </c>
      <c r="E86" s="568" t="s">
        <v>402</v>
      </c>
      <c r="F86" s="576">
        <v>216860741</v>
      </c>
      <c r="G86" s="576">
        <v>146280482.9711871</v>
      </c>
      <c r="H86" s="576">
        <v>25975613.936151627</v>
      </c>
      <c r="I86" s="576">
        <v>20055524.03668869</v>
      </c>
      <c r="J86" s="576">
        <v>8098574.198547064</v>
      </c>
      <c r="K86" s="576">
        <v>15031606.416012758</v>
      </c>
      <c r="L86" s="576">
        <v>561186.8797799197</v>
      </c>
      <c r="M86" s="564">
        <v>0</v>
      </c>
      <c r="N86" s="576">
        <v>716808.3183650436</v>
      </c>
      <c r="O86" s="576">
        <v>140944.24326780293</v>
      </c>
      <c r="P86" s="576">
        <v>146280482.9711871</v>
      </c>
      <c r="Q86" s="576">
        <v>25975613.936151627</v>
      </c>
      <c r="R86" s="576">
        <v>20055524.03668869</v>
      </c>
      <c r="S86" s="576">
        <v>8098574.198547064</v>
      </c>
      <c r="T86" s="576">
        <v>10144532.057560088</v>
      </c>
      <c r="U86" s="576">
        <v>239151.94722928887</v>
      </c>
      <c r="V86" s="576">
        <v>4647922.411223382</v>
      </c>
      <c r="W86" s="576">
        <v>561186.8797799197</v>
      </c>
      <c r="X86" s="576">
        <v>0</v>
      </c>
      <c r="Y86" s="576">
        <v>0</v>
      </c>
      <c r="Z86" s="576">
        <v>716808.3183650436</v>
      </c>
      <c r="AA86" s="576">
        <v>0</v>
      </c>
      <c r="AB86" s="577">
        <v>140944.24326780293</v>
      </c>
      <c r="AC86" s="577"/>
      <c r="AD86" s="577"/>
      <c r="AE86" s="577"/>
      <c r="AF86" s="577"/>
      <c r="AG86" s="577"/>
      <c r="AH86" s="577"/>
      <c r="AI86" s="538"/>
      <c r="AJ86" s="538"/>
      <c r="AK86" s="538"/>
      <c r="AL86" s="538"/>
      <c r="AM86" s="538"/>
      <c r="AN86" s="538"/>
      <c r="AO86" s="538"/>
      <c r="AP86" s="538"/>
      <c r="AQ86" s="538"/>
      <c r="AR86" s="538"/>
      <c r="AS86" s="538"/>
      <c r="AT86" s="538"/>
    </row>
    <row r="87" spans="1:46" s="534" customFormat="1" ht="11.25">
      <c r="A87" s="568">
        <v>58</v>
      </c>
      <c r="B87" s="563" t="s">
        <v>405</v>
      </c>
      <c r="C87" s="560" t="s">
        <v>406</v>
      </c>
      <c r="D87" s="529" t="s">
        <v>153</v>
      </c>
      <c r="E87" s="560" t="s">
        <v>407</v>
      </c>
      <c r="F87" s="576">
        <v>355483712</v>
      </c>
      <c r="G87" s="576">
        <v>237923780.20031738</v>
      </c>
      <c r="H87" s="576">
        <v>39155148.099462286</v>
      </c>
      <c r="I87" s="576">
        <v>35689346.551933296</v>
      </c>
      <c r="J87" s="576">
        <v>18301756.563484956</v>
      </c>
      <c r="K87" s="576">
        <v>21991493.48908493</v>
      </c>
      <c r="L87" s="576">
        <v>770073.1355605585</v>
      </c>
      <c r="M87" s="564">
        <v>0</v>
      </c>
      <c r="N87" s="576">
        <v>1147078.265730697</v>
      </c>
      <c r="O87" s="576">
        <v>505035.6944259122</v>
      </c>
      <c r="P87" s="576">
        <v>237923780.20031738</v>
      </c>
      <c r="Q87" s="576">
        <v>39155148.099462286</v>
      </c>
      <c r="R87" s="576">
        <v>35689346.551933296</v>
      </c>
      <c r="S87" s="576">
        <v>18301756.563484956</v>
      </c>
      <c r="T87" s="576">
        <v>13781002.063988643</v>
      </c>
      <c r="U87" s="576">
        <v>100629.18887999935</v>
      </c>
      <c r="V87" s="576">
        <v>8109862.236216286</v>
      </c>
      <c r="W87" s="576">
        <v>770073.1355605585</v>
      </c>
      <c r="X87" s="576">
        <v>0</v>
      </c>
      <c r="Y87" s="576">
        <v>0</v>
      </c>
      <c r="Z87" s="576">
        <v>1147078.265730697</v>
      </c>
      <c r="AA87" s="576">
        <v>0</v>
      </c>
      <c r="AB87" s="577">
        <v>505035.6944259122</v>
      </c>
      <c r="AC87" s="577"/>
      <c r="AD87" s="577"/>
      <c r="AE87" s="577"/>
      <c r="AF87" s="577"/>
      <c r="AG87" s="577"/>
      <c r="AH87" s="577"/>
      <c r="AI87" s="538"/>
      <c r="AJ87" s="538"/>
      <c r="AK87" s="538"/>
      <c r="AL87" s="538"/>
      <c r="AM87" s="538"/>
      <c r="AN87" s="538"/>
      <c r="AO87" s="538"/>
      <c r="AP87" s="538"/>
      <c r="AQ87" s="538"/>
      <c r="AR87" s="538"/>
      <c r="AS87" s="538"/>
      <c r="AT87" s="538"/>
    </row>
    <row r="88" spans="1:46" s="534" customFormat="1" ht="11.25">
      <c r="A88" s="568">
        <v>59</v>
      </c>
      <c r="B88" s="563" t="s">
        <v>408</v>
      </c>
      <c r="C88" s="560" t="s">
        <v>409</v>
      </c>
      <c r="D88" s="529" t="s">
        <v>153</v>
      </c>
      <c r="E88" s="560" t="s">
        <v>407</v>
      </c>
      <c r="F88" s="576">
        <v>401950093</v>
      </c>
      <c r="G88" s="576">
        <v>269023537.08523536</v>
      </c>
      <c r="H88" s="576">
        <v>44273239.21948817</v>
      </c>
      <c r="I88" s="576">
        <v>40354411.978399776</v>
      </c>
      <c r="J88" s="576">
        <v>20694036.05405172</v>
      </c>
      <c r="K88" s="576">
        <v>24866069.962571397</v>
      </c>
      <c r="L88" s="576">
        <v>870731.788845977</v>
      </c>
      <c r="M88" s="564">
        <v>0</v>
      </c>
      <c r="N88" s="576">
        <v>1297016.4314834552</v>
      </c>
      <c r="O88" s="576">
        <v>571050.4799241407</v>
      </c>
      <c r="P88" s="576">
        <v>269023537.08523536</v>
      </c>
      <c r="Q88" s="576">
        <v>44273239.21948817</v>
      </c>
      <c r="R88" s="576">
        <v>40354411.978399776</v>
      </c>
      <c r="S88" s="576">
        <v>20694036.05405172</v>
      </c>
      <c r="T88" s="576">
        <v>15582359.681372482</v>
      </c>
      <c r="U88" s="576">
        <v>113782.74295962766</v>
      </c>
      <c r="V88" s="576">
        <v>9169927.53823929</v>
      </c>
      <c r="W88" s="576">
        <v>870731.788845977</v>
      </c>
      <c r="X88" s="576">
        <v>0</v>
      </c>
      <c r="Y88" s="576">
        <v>0</v>
      </c>
      <c r="Z88" s="576">
        <v>1297016.4314834552</v>
      </c>
      <c r="AA88" s="576">
        <v>0</v>
      </c>
      <c r="AB88" s="577">
        <v>571050.4799241407</v>
      </c>
      <c r="AC88" s="577"/>
      <c r="AD88" s="577"/>
      <c r="AE88" s="577"/>
      <c r="AF88" s="577"/>
      <c r="AG88" s="577"/>
      <c r="AH88" s="577"/>
      <c r="AI88" s="538"/>
      <c r="AJ88" s="538"/>
      <c r="AK88" s="538"/>
      <c r="AL88" s="538"/>
      <c r="AM88" s="538"/>
      <c r="AN88" s="538"/>
      <c r="AO88" s="538"/>
      <c r="AP88" s="538"/>
      <c r="AQ88" s="538"/>
      <c r="AR88" s="538"/>
      <c r="AS88" s="538"/>
      <c r="AT88" s="538"/>
    </row>
    <row r="89" spans="1:46" s="534" customFormat="1" ht="11.25">
      <c r="A89" s="568">
        <v>60</v>
      </c>
      <c r="B89" s="563" t="s">
        <v>429</v>
      </c>
      <c r="C89" s="568" t="s">
        <v>430</v>
      </c>
      <c r="D89" s="529" t="s">
        <v>153</v>
      </c>
      <c r="E89" s="568" t="s">
        <v>301</v>
      </c>
      <c r="F89" s="576">
        <v>4920488</v>
      </c>
      <c r="G89" s="576">
        <v>3302530.0533085903</v>
      </c>
      <c r="H89" s="576">
        <v>559009.9159246618</v>
      </c>
      <c r="I89" s="576">
        <v>480002.07417522825</v>
      </c>
      <c r="J89" s="576">
        <v>228321.8923952121</v>
      </c>
      <c r="K89" s="576">
        <v>317575.6478828642</v>
      </c>
      <c r="L89" s="576">
        <v>11404.51034219674</v>
      </c>
      <c r="M89" s="564">
        <v>0</v>
      </c>
      <c r="N89" s="576">
        <v>16016.435070262318</v>
      </c>
      <c r="O89" s="576">
        <v>5627.470900984494</v>
      </c>
      <c r="P89" s="576">
        <v>3302530.0533085903</v>
      </c>
      <c r="Q89" s="576">
        <v>559009.9159246618</v>
      </c>
      <c r="R89" s="576">
        <v>480002.07417522825</v>
      </c>
      <c r="S89" s="576">
        <v>228321.8923952121</v>
      </c>
      <c r="T89" s="576">
        <v>204921.07242976298</v>
      </c>
      <c r="U89" s="576">
        <v>2842.4959526772377</v>
      </c>
      <c r="V89" s="576">
        <v>109812.07950042402</v>
      </c>
      <c r="W89" s="576">
        <v>11404.51034219674</v>
      </c>
      <c r="X89" s="576">
        <v>0</v>
      </c>
      <c r="Y89" s="576">
        <v>0</v>
      </c>
      <c r="Z89" s="576">
        <v>16016.435070262318</v>
      </c>
      <c r="AA89" s="576">
        <v>0</v>
      </c>
      <c r="AB89" s="577">
        <v>5627.470900984494</v>
      </c>
      <c r="AC89" s="577"/>
      <c r="AD89" s="577"/>
      <c r="AE89" s="577"/>
      <c r="AF89" s="577"/>
      <c r="AG89" s="577"/>
      <c r="AH89" s="577"/>
      <c r="AI89" s="538"/>
      <c r="AJ89" s="538"/>
      <c r="AK89" s="538"/>
      <c r="AL89" s="538"/>
      <c r="AM89" s="538"/>
      <c r="AN89" s="538"/>
      <c r="AO89" s="538"/>
      <c r="AP89" s="538"/>
      <c r="AQ89" s="538"/>
      <c r="AR89" s="538"/>
      <c r="AS89" s="538"/>
      <c r="AT89" s="538"/>
    </row>
    <row r="90" spans="1:46" s="534" customFormat="1" ht="22.5">
      <c r="A90" s="568">
        <v>61</v>
      </c>
      <c r="B90" s="563" t="s">
        <v>888</v>
      </c>
      <c r="C90" s="586" t="s">
        <v>889</v>
      </c>
      <c r="D90" s="529"/>
      <c r="E90" s="559" t="s">
        <v>153</v>
      </c>
      <c r="F90" s="576">
        <f aca="true" t="shared" si="17" ref="F90:AB90">(F$79+F$80+F$81+F$82+F$83+F$84+F$85+F$86+F$87+F$88+F$89)</f>
        <v>1368615766</v>
      </c>
      <c r="G90" s="576">
        <f t="shared" si="17"/>
        <v>886929065.9679809</v>
      </c>
      <c r="H90" s="576">
        <f t="shared" si="17"/>
        <v>156271359.7580074</v>
      </c>
      <c r="I90" s="576">
        <f t="shared" si="17"/>
        <v>138644213.10368913</v>
      </c>
      <c r="J90" s="576">
        <f t="shared" si="17"/>
        <v>69828517.4823867</v>
      </c>
      <c r="K90" s="576">
        <f t="shared" si="17"/>
        <v>93066288.34737101</v>
      </c>
      <c r="L90" s="576">
        <f t="shared" si="17"/>
        <v>9780657.728175597</v>
      </c>
      <c r="M90" s="564">
        <f t="shared" si="17"/>
        <v>5497658.866579205</v>
      </c>
      <c r="N90" s="576">
        <f t="shared" si="17"/>
        <v>5040537.419363996</v>
      </c>
      <c r="O90" s="576">
        <f t="shared" si="17"/>
        <v>3557467.3264462594</v>
      </c>
      <c r="P90" s="576">
        <f t="shared" si="17"/>
        <v>886929065.9679809</v>
      </c>
      <c r="Q90" s="576">
        <f t="shared" si="17"/>
        <v>156271359.7580074</v>
      </c>
      <c r="R90" s="576">
        <f t="shared" si="17"/>
        <v>138644213.10368913</v>
      </c>
      <c r="S90" s="576">
        <f t="shared" si="17"/>
        <v>69828517.4823867</v>
      </c>
      <c r="T90" s="576">
        <f t="shared" si="17"/>
        <v>62113705.144307405</v>
      </c>
      <c r="U90" s="576">
        <f t="shared" si="17"/>
        <v>686902.2525546213</v>
      </c>
      <c r="V90" s="576">
        <f t="shared" si="17"/>
        <v>30265680.950508997</v>
      </c>
      <c r="W90" s="576">
        <f t="shared" si="17"/>
        <v>3459801.1908400813</v>
      </c>
      <c r="X90" s="576">
        <f t="shared" si="17"/>
        <v>5497658.866579205</v>
      </c>
      <c r="Y90" s="576">
        <f t="shared" si="17"/>
        <v>6320856.537335514</v>
      </c>
      <c r="Z90" s="576">
        <f t="shared" si="17"/>
        <v>5040537.419363996</v>
      </c>
      <c r="AA90" s="576">
        <f t="shared" si="17"/>
        <v>2160593.6006045085</v>
      </c>
      <c r="AB90" s="577">
        <f t="shared" si="17"/>
        <v>1396873.7258417509</v>
      </c>
      <c r="AC90" s="577"/>
      <c r="AD90" s="577"/>
      <c r="AE90" s="577"/>
      <c r="AF90" s="577"/>
      <c r="AG90" s="577"/>
      <c r="AH90" s="577"/>
      <c r="AI90" s="538"/>
      <c r="AJ90" s="538"/>
      <c r="AK90" s="538"/>
      <c r="AL90" s="538"/>
      <c r="AM90" s="538"/>
      <c r="AN90" s="538"/>
      <c r="AO90" s="538"/>
      <c r="AP90" s="538"/>
      <c r="AQ90" s="538"/>
      <c r="AR90" s="538"/>
      <c r="AS90" s="538"/>
      <c r="AT90" s="538"/>
    </row>
    <row r="91" spans="1:46" s="534" customFormat="1" ht="11.25">
      <c r="A91" s="568"/>
      <c r="B91" s="574"/>
      <c r="C91" s="560"/>
      <c r="D91" s="529"/>
      <c r="E91" s="568"/>
      <c r="F91" s="576"/>
      <c r="G91" s="576"/>
      <c r="H91" s="576"/>
      <c r="I91" s="576"/>
      <c r="J91" s="576"/>
      <c r="K91" s="576"/>
      <c r="L91" s="576"/>
      <c r="M91" s="564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  <c r="AB91" s="577"/>
      <c r="AC91" s="577"/>
      <c r="AD91" s="577"/>
      <c r="AE91" s="577"/>
      <c r="AF91" s="577"/>
      <c r="AG91" s="577"/>
      <c r="AH91" s="577"/>
      <c r="AI91" s="538"/>
      <c r="AJ91" s="538"/>
      <c r="AK91" s="538"/>
      <c r="AL91" s="538"/>
      <c r="AM91" s="538"/>
      <c r="AN91" s="538"/>
      <c r="AO91" s="538"/>
      <c r="AP91" s="538"/>
      <c r="AQ91" s="538"/>
      <c r="AR91" s="538"/>
      <c r="AS91" s="538"/>
      <c r="AT91" s="538"/>
    </row>
    <row r="92" spans="1:46" s="534" customFormat="1" ht="11.25">
      <c r="A92" s="568"/>
      <c r="B92" s="599" t="s">
        <v>890</v>
      </c>
      <c r="C92" s="560"/>
      <c r="D92" s="529"/>
      <c r="E92" s="568"/>
      <c r="F92" s="576"/>
      <c r="G92" s="576"/>
      <c r="H92" s="576"/>
      <c r="I92" s="576"/>
      <c r="J92" s="576"/>
      <c r="K92" s="576"/>
      <c r="L92" s="576"/>
      <c r="M92" s="564"/>
      <c r="N92" s="576"/>
      <c r="O92" s="576"/>
      <c r="P92" s="576"/>
      <c r="Q92" s="576"/>
      <c r="R92" s="576"/>
      <c r="S92" s="576"/>
      <c r="T92" s="576"/>
      <c r="U92" s="576"/>
      <c r="V92" s="576"/>
      <c r="W92" s="576"/>
      <c r="X92" s="576"/>
      <c r="Y92" s="576"/>
      <c r="Z92" s="576"/>
      <c r="AA92" s="576"/>
      <c r="AB92" s="577"/>
      <c r="AC92" s="577"/>
      <c r="AD92" s="577"/>
      <c r="AE92" s="577"/>
      <c r="AF92" s="577"/>
      <c r="AG92" s="577"/>
      <c r="AH92" s="577"/>
      <c r="AI92" s="538"/>
      <c r="AJ92" s="538"/>
      <c r="AK92" s="538"/>
      <c r="AL92" s="538"/>
      <c r="AM92" s="538"/>
      <c r="AN92" s="538"/>
      <c r="AO92" s="538"/>
      <c r="AP92" s="538"/>
      <c r="AQ92" s="538"/>
      <c r="AR92" s="538"/>
      <c r="AS92" s="538"/>
      <c r="AT92" s="538"/>
    </row>
    <row r="93" spans="1:46" s="534" customFormat="1" ht="11.25">
      <c r="A93" s="568">
        <v>62</v>
      </c>
      <c r="B93" s="563" t="s">
        <v>410</v>
      </c>
      <c r="C93" s="568" t="s">
        <v>155</v>
      </c>
      <c r="D93" s="529" t="s">
        <v>153</v>
      </c>
      <c r="E93" s="568" t="s">
        <v>411</v>
      </c>
      <c r="F93" s="576">
        <v>105758754.55</v>
      </c>
      <c r="G93" s="576">
        <v>82612064.63545485</v>
      </c>
      <c r="H93" s="576">
        <v>18015999.843498196</v>
      </c>
      <c r="I93" s="576">
        <v>5030213.927969274</v>
      </c>
      <c r="J93" s="576">
        <v>100476.14307767818</v>
      </c>
      <c r="K93" s="576">
        <v>0</v>
      </c>
      <c r="L93" s="576">
        <v>0</v>
      </c>
      <c r="M93" s="564">
        <v>0</v>
      </c>
      <c r="N93" s="576">
        <v>0</v>
      </c>
      <c r="O93" s="576">
        <v>0</v>
      </c>
      <c r="P93" s="576">
        <v>82612064.63545485</v>
      </c>
      <c r="Q93" s="576">
        <v>18015999.843498196</v>
      </c>
      <c r="R93" s="576">
        <v>5030213.927969274</v>
      </c>
      <c r="S93" s="576">
        <v>100476.14307767818</v>
      </c>
      <c r="T93" s="576">
        <v>0</v>
      </c>
      <c r="U93" s="576">
        <v>0</v>
      </c>
      <c r="V93" s="576">
        <v>0</v>
      </c>
      <c r="W93" s="576">
        <v>0</v>
      </c>
      <c r="X93" s="576">
        <v>0</v>
      </c>
      <c r="Y93" s="576">
        <v>0</v>
      </c>
      <c r="Z93" s="576">
        <v>0</v>
      </c>
      <c r="AA93" s="576">
        <v>0</v>
      </c>
      <c r="AB93" s="577">
        <v>0</v>
      </c>
      <c r="AC93" s="577"/>
      <c r="AD93" s="577"/>
      <c r="AE93" s="577"/>
      <c r="AF93" s="577"/>
      <c r="AG93" s="577"/>
      <c r="AH93" s="577"/>
      <c r="AI93" s="538"/>
      <c r="AJ93" s="538"/>
      <c r="AK93" s="538"/>
      <c r="AL93" s="538"/>
      <c r="AM93" s="538"/>
      <c r="AN93" s="538"/>
      <c r="AO93" s="538"/>
      <c r="AP93" s="538"/>
      <c r="AQ93" s="538"/>
      <c r="AR93" s="538"/>
      <c r="AS93" s="538"/>
      <c r="AT93" s="538"/>
    </row>
    <row r="94" spans="1:46" s="534" customFormat="1" ht="11.25">
      <c r="A94" s="568">
        <v>63</v>
      </c>
      <c r="B94" s="563" t="s">
        <v>412</v>
      </c>
      <c r="C94" s="568" t="s">
        <v>157</v>
      </c>
      <c r="D94" s="529" t="s">
        <v>153</v>
      </c>
      <c r="E94" s="560" t="s">
        <v>413</v>
      </c>
      <c r="F94" s="576">
        <v>182686313.83</v>
      </c>
      <c r="G94" s="576">
        <v>121287393.80767848</v>
      </c>
      <c r="H94" s="576">
        <v>28164133.686892368</v>
      </c>
      <c r="I94" s="576">
        <v>24431478.30364764</v>
      </c>
      <c r="J94" s="576">
        <v>8803308.031781526</v>
      </c>
      <c r="K94" s="576">
        <v>0</v>
      </c>
      <c r="L94" s="576">
        <v>0</v>
      </c>
      <c r="M94" s="564">
        <v>0</v>
      </c>
      <c r="N94" s="576">
        <v>0</v>
      </c>
      <c r="O94" s="576">
        <v>0</v>
      </c>
      <c r="P94" s="576">
        <v>121287393.80767848</v>
      </c>
      <c r="Q94" s="576">
        <v>28164133.686892368</v>
      </c>
      <c r="R94" s="576">
        <v>24431478.30364764</v>
      </c>
      <c r="S94" s="576">
        <v>8803308.031781526</v>
      </c>
      <c r="T94" s="576">
        <v>0</v>
      </c>
      <c r="U94" s="576">
        <v>0</v>
      </c>
      <c r="V94" s="576">
        <v>0</v>
      </c>
      <c r="W94" s="576">
        <v>0</v>
      </c>
      <c r="X94" s="576">
        <v>0</v>
      </c>
      <c r="Y94" s="576">
        <v>0</v>
      </c>
      <c r="Z94" s="576">
        <v>0</v>
      </c>
      <c r="AA94" s="576">
        <v>0</v>
      </c>
      <c r="AB94" s="577">
        <v>0</v>
      </c>
      <c r="AC94" s="577"/>
      <c r="AD94" s="577"/>
      <c r="AE94" s="577"/>
      <c r="AF94" s="577"/>
      <c r="AG94" s="577"/>
      <c r="AH94" s="577"/>
      <c r="AI94" s="538"/>
      <c r="AJ94" s="538"/>
      <c r="AK94" s="538"/>
      <c r="AL94" s="538"/>
      <c r="AM94" s="538"/>
      <c r="AN94" s="538"/>
      <c r="AO94" s="538"/>
      <c r="AP94" s="538"/>
      <c r="AQ94" s="538"/>
      <c r="AR94" s="538"/>
      <c r="AS94" s="538"/>
      <c r="AT94" s="538"/>
    </row>
    <row r="95" spans="1:46" s="534" customFormat="1" ht="11.25">
      <c r="A95" s="568">
        <v>64</v>
      </c>
      <c r="B95" s="596" t="s">
        <v>414</v>
      </c>
      <c r="C95" s="572" t="s">
        <v>159</v>
      </c>
      <c r="D95" s="529" t="s">
        <v>153</v>
      </c>
      <c r="E95" s="559" t="s">
        <v>415</v>
      </c>
      <c r="F95" s="576">
        <v>805349.62</v>
      </c>
      <c r="G95" s="576">
        <v>0</v>
      </c>
      <c r="H95" s="576">
        <v>275.6</v>
      </c>
      <c r="I95" s="576">
        <v>0</v>
      </c>
      <c r="J95" s="576">
        <v>0</v>
      </c>
      <c r="K95" s="576">
        <v>784078.03</v>
      </c>
      <c r="L95" s="576">
        <v>0</v>
      </c>
      <c r="M95" s="564">
        <v>6226.6</v>
      </c>
      <c r="N95" s="576">
        <v>0</v>
      </c>
      <c r="O95" s="576">
        <v>14769.39</v>
      </c>
      <c r="P95" s="576">
        <v>0</v>
      </c>
      <c r="Q95" s="576">
        <v>275.6</v>
      </c>
      <c r="R95" s="576">
        <v>0</v>
      </c>
      <c r="S95" s="576">
        <v>0</v>
      </c>
      <c r="T95" s="576">
        <v>679544.57</v>
      </c>
      <c r="U95" s="576">
        <v>0</v>
      </c>
      <c r="V95" s="576">
        <v>104533.46</v>
      </c>
      <c r="W95" s="576">
        <v>0</v>
      </c>
      <c r="X95" s="576">
        <v>6226.6</v>
      </c>
      <c r="Y95" s="576">
        <v>0</v>
      </c>
      <c r="Z95" s="576">
        <v>0</v>
      </c>
      <c r="AA95" s="576">
        <v>0</v>
      </c>
      <c r="AB95" s="577">
        <v>14769.39</v>
      </c>
      <c r="AC95" s="577"/>
      <c r="AD95" s="577"/>
      <c r="AE95" s="577"/>
      <c r="AF95" s="577"/>
      <c r="AG95" s="577"/>
      <c r="AH95" s="577"/>
      <c r="AI95" s="538"/>
      <c r="AJ95" s="538"/>
      <c r="AK95" s="538"/>
      <c r="AL95" s="538"/>
      <c r="AM95" s="538"/>
      <c r="AN95" s="538"/>
      <c r="AO95" s="538"/>
      <c r="AP95" s="538"/>
      <c r="AQ95" s="538"/>
      <c r="AR95" s="538"/>
      <c r="AS95" s="538"/>
      <c r="AT95" s="538"/>
    </row>
    <row r="96" spans="1:46" s="534" customFormat="1" ht="11.25">
      <c r="A96" s="568">
        <v>65</v>
      </c>
      <c r="B96" s="563" t="s">
        <v>416</v>
      </c>
      <c r="C96" s="568" t="s">
        <v>162</v>
      </c>
      <c r="D96" s="529" t="s">
        <v>153</v>
      </c>
      <c r="E96" s="568" t="s">
        <v>417</v>
      </c>
      <c r="F96" s="576">
        <v>44307633.00000063</v>
      </c>
      <c r="G96" s="576">
        <v>39141700.30417685</v>
      </c>
      <c r="H96" s="576">
        <v>4885650.192904162</v>
      </c>
      <c r="I96" s="576">
        <v>268009.77793970506</v>
      </c>
      <c r="J96" s="576">
        <v>12272.724979912238</v>
      </c>
      <c r="K96" s="576">
        <v>0</v>
      </c>
      <c r="L96" s="576">
        <v>0</v>
      </c>
      <c r="M96" s="564">
        <v>0</v>
      </c>
      <c r="N96" s="576">
        <v>0</v>
      </c>
      <c r="O96" s="576">
        <v>0</v>
      </c>
      <c r="P96" s="576">
        <v>39141700.30417685</v>
      </c>
      <c r="Q96" s="576">
        <v>4885650.192904162</v>
      </c>
      <c r="R96" s="576">
        <v>268009.77793970506</v>
      </c>
      <c r="S96" s="576">
        <v>12272.724979912238</v>
      </c>
      <c r="T96" s="576">
        <v>0</v>
      </c>
      <c r="U96" s="576">
        <v>0</v>
      </c>
      <c r="V96" s="576">
        <v>0</v>
      </c>
      <c r="W96" s="576">
        <v>0</v>
      </c>
      <c r="X96" s="576">
        <v>0</v>
      </c>
      <c r="Y96" s="576">
        <v>0</v>
      </c>
      <c r="Z96" s="576">
        <v>0</v>
      </c>
      <c r="AA96" s="576">
        <v>0</v>
      </c>
      <c r="AB96" s="577">
        <v>0</v>
      </c>
      <c r="AC96" s="577"/>
      <c r="AD96" s="577"/>
      <c r="AE96" s="577"/>
      <c r="AF96" s="577"/>
      <c r="AG96" s="577"/>
      <c r="AH96" s="577"/>
      <c r="AI96" s="538"/>
      <c r="AJ96" s="538"/>
      <c r="AK96" s="538"/>
      <c r="AL96" s="538"/>
      <c r="AM96" s="538"/>
      <c r="AN96" s="538"/>
      <c r="AO96" s="538"/>
      <c r="AP96" s="538"/>
      <c r="AQ96" s="538"/>
      <c r="AR96" s="538"/>
      <c r="AS96" s="538"/>
      <c r="AT96" s="538"/>
    </row>
    <row r="97" spans="1:46" s="534" customFormat="1" ht="11.25">
      <c r="A97" s="568">
        <v>66</v>
      </c>
      <c r="B97" s="563" t="s">
        <v>418</v>
      </c>
      <c r="C97" s="568" t="s">
        <v>161</v>
      </c>
      <c r="D97" s="529" t="s">
        <v>153</v>
      </c>
      <c r="E97" s="568" t="s">
        <v>253</v>
      </c>
      <c r="F97" s="576">
        <v>118671188</v>
      </c>
      <c r="G97" s="576">
        <v>118671188</v>
      </c>
      <c r="H97" s="576">
        <v>0</v>
      </c>
      <c r="I97" s="576">
        <v>0</v>
      </c>
      <c r="J97" s="576">
        <v>0</v>
      </c>
      <c r="K97" s="576">
        <v>0</v>
      </c>
      <c r="L97" s="576">
        <v>0</v>
      </c>
      <c r="M97" s="564">
        <v>0</v>
      </c>
      <c r="N97" s="576">
        <v>0</v>
      </c>
      <c r="O97" s="576">
        <v>0</v>
      </c>
      <c r="P97" s="576">
        <v>118671188</v>
      </c>
      <c r="Q97" s="576">
        <v>0</v>
      </c>
      <c r="R97" s="576">
        <v>0</v>
      </c>
      <c r="S97" s="576">
        <v>0</v>
      </c>
      <c r="T97" s="576">
        <v>0</v>
      </c>
      <c r="U97" s="576">
        <v>0</v>
      </c>
      <c r="V97" s="576">
        <v>0</v>
      </c>
      <c r="W97" s="576">
        <v>0</v>
      </c>
      <c r="X97" s="576">
        <v>0</v>
      </c>
      <c r="Y97" s="576">
        <v>0</v>
      </c>
      <c r="Z97" s="576">
        <v>0</v>
      </c>
      <c r="AA97" s="576">
        <v>0</v>
      </c>
      <c r="AB97" s="577">
        <v>0</v>
      </c>
      <c r="AC97" s="577"/>
      <c r="AD97" s="577"/>
      <c r="AE97" s="577"/>
      <c r="AF97" s="577"/>
      <c r="AG97" s="577"/>
      <c r="AH97" s="577"/>
      <c r="AI97" s="538"/>
      <c r="AJ97" s="538"/>
      <c r="AK97" s="538"/>
      <c r="AL97" s="538"/>
      <c r="AM97" s="538"/>
      <c r="AN97" s="538"/>
      <c r="AO97" s="538"/>
      <c r="AP97" s="538"/>
      <c r="AQ97" s="538"/>
      <c r="AR97" s="538"/>
      <c r="AS97" s="538"/>
      <c r="AT97" s="538"/>
    </row>
    <row r="98" spans="1:46" s="534" customFormat="1" ht="11.25">
      <c r="A98" s="568">
        <v>67</v>
      </c>
      <c r="B98" s="574" t="s">
        <v>891</v>
      </c>
      <c r="C98" s="560" t="s">
        <v>422</v>
      </c>
      <c r="D98" s="529" t="s">
        <v>153</v>
      </c>
      <c r="E98" s="560" t="s">
        <v>423</v>
      </c>
      <c r="F98" s="576">
        <v>228855.00000000326</v>
      </c>
      <c r="G98" s="576">
        <v>0</v>
      </c>
      <c r="H98" s="576">
        <v>0</v>
      </c>
      <c r="I98" s="576">
        <v>0</v>
      </c>
      <c r="J98" s="576">
        <v>0</v>
      </c>
      <c r="K98" s="576">
        <v>0</v>
      </c>
      <c r="L98" s="576">
        <v>228855.00000000326</v>
      </c>
      <c r="M98" s="564">
        <v>0</v>
      </c>
      <c r="N98" s="576">
        <v>0</v>
      </c>
      <c r="O98" s="576">
        <v>0</v>
      </c>
      <c r="P98" s="576">
        <v>0</v>
      </c>
      <c r="Q98" s="576">
        <v>0</v>
      </c>
      <c r="R98" s="576">
        <v>0</v>
      </c>
      <c r="S98" s="576">
        <v>0</v>
      </c>
      <c r="T98" s="576">
        <v>0</v>
      </c>
      <c r="U98" s="576">
        <v>0</v>
      </c>
      <c r="V98" s="576">
        <v>0</v>
      </c>
      <c r="W98" s="576">
        <v>0</v>
      </c>
      <c r="X98" s="576">
        <v>0</v>
      </c>
      <c r="Y98" s="576">
        <v>228855.00000000326</v>
      </c>
      <c r="Z98" s="576">
        <v>0</v>
      </c>
      <c r="AA98" s="576">
        <v>0</v>
      </c>
      <c r="AB98" s="577">
        <v>0</v>
      </c>
      <c r="AC98" s="577"/>
      <c r="AD98" s="577"/>
      <c r="AE98" s="577"/>
      <c r="AF98" s="577"/>
      <c r="AG98" s="577"/>
      <c r="AH98" s="577"/>
      <c r="AI98" s="538"/>
      <c r="AJ98" s="538"/>
      <c r="AK98" s="538"/>
      <c r="AL98" s="538"/>
      <c r="AM98" s="538"/>
      <c r="AN98" s="538"/>
      <c r="AO98" s="538"/>
      <c r="AP98" s="538"/>
      <c r="AQ98" s="538"/>
      <c r="AR98" s="538"/>
      <c r="AS98" s="538"/>
      <c r="AT98" s="538"/>
    </row>
    <row r="99" spans="1:46" s="534" customFormat="1" ht="11.25">
      <c r="A99" s="568">
        <v>68</v>
      </c>
      <c r="B99" s="563" t="s">
        <v>427</v>
      </c>
      <c r="C99" s="568" t="s">
        <v>428</v>
      </c>
      <c r="D99" s="529" t="s">
        <v>153</v>
      </c>
      <c r="E99" s="568" t="s">
        <v>311</v>
      </c>
      <c r="F99" s="576">
        <v>32062175</v>
      </c>
      <c r="G99" s="576">
        <v>0</v>
      </c>
      <c r="H99" s="576">
        <v>0</v>
      </c>
      <c r="I99" s="576">
        <v>0</v>
      </c>
      <c r="J99" s="576">
        <v>0</v>
      </c>
      <c r="K99" s="576">
        <v>0</v>
      </c>
      <c r="L99" s="576">
        <v>0</v>
      </c>
      <c r="M99" s="564">
        <v>0</v>
      </c>
      <c r="N99" s="576">
        <v>32062175</v>
      </c>
      <c r="O99" s="576">
        <v>0</v>
      </c>
      <c r="P99" s="576">
        <v>0</v>
      </c>
      <c r="Q99" s="576">
        <v>0</v>
      </c>
      <c r="R99" s="576">
        <v>0</v>
      </c>
      <c r="S99" s="576">
        <v>0</v>
      </c>
      <c r="T99" s="576">
        <v>0</v>
      </c>
      <c r="U99" s="576">
        <v>0</v>
      </c>
      <c r="V99" s="576">
        <v>0</v>
      </c>
      <c r="W99" s="576">
        <v>0</v>
      </c>
      <c r="X99" s="576">
        <v>0</v>
      </c>
      <c r="Y99" s="576">
        <v>0</v>
      </c>
      <c r="Z99" s="576">
        <v>32062175</v>
      </c>
      <c r="AA99" s="576">
        <v>0</v>
      </c>
      <c r="AB99" s="577">
        <v>0</v>
      </c>
      <c r="AC99" s="577"/>
      <c r="AD99" s="577"/>
      <c r="AE99" s="577"/>
      <c r="AF99" s="577"/>
      <c r="AG99" s="577"/>
      <c r="AH99" s="577"/>
      <c r="AI99" s="538"/>
      <c r="AJ99" s="538"/>
      <c r="AK99" s="538"/>
      <c r="AL99" s="538"/>
      <c r="AM99" s="538"/>
      <c r="AN99" s="538"/>
      <c r="AO99" s="538"/>
      <c r="AP99" s="538"/>
      <c r="AQ99" s="538"/>
      <c r="AR99" s="538"/>
      <c r="AS99" s="538"/>
      <c r="AT99" s="538"/>
    </row>
    <row r="100" spans="1:46" s="534" customFormat="1" ht="11.25">
      <c r="A100" s="568">
        <v>69</v>
      </c>
      <c r="B100" s="578" t="s">
        <v>486</v>
      </c>
      <c r="C100" s="586" t="s">
        <v>487</v>
      </c>
      <c r="D100" s="535" t="s">
        <v>153</v>
      </c>
      <c r="E100" s="568" t="s">
        <v>488</v>
      </c>
      <c r="F100" s="576">
        <v>-8171904.000000116</v>
      </c>
      <c r="G100" s="576">
        <v>-7775597.98613644</v>
      </c>
      <c r="H100" s="576">
        <v>-216967.44351926778</v>
      </c>
      <c r="I100" s="576">
        <v>-140739.27768539422</v>
      </c>
      <c r="J100" s="576">
        <v>-8578.274216625165</v>
      </c>
      <c r="K100" s="576">
        <v>-28093.08328529034</v>
      </c>
      <c r="L100" s="576">
        <v>0</v>
      </c>
      <c r="M100" s="564">
        <v>0</v>
      </c>
      <c r="N100" s="576">
        <v>-1927.9351570982524</v>
      </c>
      <c r="O100" s="576">
        <v>0</v>
      </c>
      <c r="P100" s="576">
        <v>-7775597.98613644</v>
      </c>
      <c r="Q100" s="576">
        <v>-216967.44351926778</v>
      </c>
      <c r="R100" s="576">
        <v>-140739.27768539422</v>
      </c>
      <c r="S100" s="576">
        <v>-8578.274216625165</v>
      </c>
      <c r="T100" s="576">
        <v>-23835.18613966414</v>
      </c>
      <c r="U100" s="576">
        <v>-4257.897145626202</v>
      </c>
      <c r="V100" s="576">
        <v>0</v>
      </c>
      <c r="W100" s="576">
        <v>0</v>
      </c>
      <c r="X100" s="576">
        <v>0</v>
      </c>
      <c r="Y100" s="576">
        <v>0</v>
      </c>
      <c r="Z100" s="576">
        <v>-1927.9351570982524</v>
      </c>
      <c r="AA100" s="576">
        <v>0</v>
      </c>
      <c r="AB100" s="577">
        <v>0</v>
      </c>
      <c r="AC100" s="577"/>
      <c r="AD100" s="577"/>
      <c r="AE100" s="577"/>
      <c r="AF100" s="577"/>
      <c r="AG100" s="577"/>
      <c r="AH100" s="577"/>
      <c r="AI100" s="538"/>
      <c r="AJ100" s="538"/>
      <c r="AK100" s="538"/>
      <c r="AL100" s="538"/>
      <c r="AM100" s="538"/>
      <c r="AN100" s="538"/>
      <c r="AO100" s="538"/>
      <c r="AP100" s="538"/>
      <c r="AQ100" s="538"/>
      <c r="AR100" s="538"/>
      <c r="AS100" s="538"/>
      <c r="AT100" s="538"/>
    </row>
    <row r="101" spans="1:46" s="534" customFormat="1" ht="11.25">
      <c r="A101" s="568">
        <v>70</v>
      </c>
      <c r="B101" s="600" t="s">
        <v>570</v>
      </c>
      <c r="C101" s="579" t="s">
        <v>115</v>
      </c>
      <c r="D101" s="535" t="s">
        <v>153</v>
      </c>
      <c r="E101" s="568" t="s">
        <v>290</v>
      </c>
      <c r="F101" s="576">
        <v>-18311497</v>
      </c>
      <c r="G101" s="576">
        <v>-16279007.604150172</v>
      </c>
      <c r="H101" s="576">
        <v>-1896515.4435867944</v>
      </c>
      <c r="I101" s="576">
        <v>-126049.86243134546</v>
      </c>
      <c r="J101" s="576">
        <v>-9924.089831688449</v>
      </c>
      <c r="K101" s="576">
        <v>0</v>
      </c>
      <c r="L101" s="576">
        <v>0</v>
      </c>
      <c r="M101" s="564">
        <v>0</v>
      </c>
      <c r="N101" s="576">
        <v>0</v>
      </c>
      <c r="O101" s="576">
        <v>0</v>
      </c>
      <c r="P101" s="576">
        <v>-16279007.604150172</v>
      </c>
      <c r="Q101" s="576">
        <v>-1896515.4435867944</v>
      </c>
      <c r="R101" s="576">
        <v>-126049.86243134546</v>
      </c>
      <c r="S101" s="576">
        <v>-9924.089831688449</v>
      </c>
      <c r="T101" s="576">
        <v>0</v>
      </c>
      <c r="U101" s="576">
        <v>0</v>
      </c>
      <c r="V101" s="576">
        <v>0</v>
      </c>
      <c r="W101" s="576">
        <v>0</v>
      </c>
      <c r="X101" s="576">
        <v>0</v>
      </c>
      <c r="Y101" s="576">
        <v>0</v>
      </c>
      <c r="Z101" s="576">
        <v>0</v>
      </c>
      <c r="AA101" s="576">
        <v>0</v>
      </c>
      <c r="AB101" s="577">
        <v>0</v>
      </c>
      <c r="AC101" s="577"/>
      <c r="AD101" s="577"/>
      <c r="AE101" s="577"/>
      <c r="AF101" s="577"/>
      <c r="AG101" s="577"/>
      <c r="AH101" s="577"/>
      <c r="AI101" s="538"/>
      <c r="AJ101" s="538"/>
      <c r="AK101" s="538"/>
      <c r="AL101" s="538"/>
      <c r="AM101" s="538"/>
      <c r="AN101" s="538"/>
      <c r="AO101" s="538"/>
      <c r="AP101" s="538"/>
      <c r="AQ101" s="538"/>
      <c r="AR101" s="538"/>
      <c r="AS101" s="538"/>
      <c r="AT101" s="538"/>
    </row>
    <row r="102" spans="1:46" s="534" customFormat="1" ht="22.5">
      <c r="A102" s="568">
        <v>71</v>
      </c>
      <c r="B102" s="574" t="s">
        <v>892</v>
      </c>
      <c r="C102" s="586" t="s">
        <v>893</v>
      </c>
      <c r="D102" s="529"/>
      <c r="E102" s="559" t="s">
        <v>153</v>
      </c>
      <c r="F102" s="576">
        <f aca="true" t="shared" si="18" ref="F102:AB102">(F$93+F$94+F$95+F$96+F$97+F$98+F$99+F$100+F$101)</f>
        <v>458036868.00000054</v>
      </c>
      <c r="G102" s="576">
        <f t="shared" si="18"/>
        <v>337657741.15702355</v>
      </c>
      <c r="H102" s="576">
        <f t="shared" si="18"/>
        <v>48952576.43618866</v>
      </c>
      <c r="I102" s="576">
        <f t="shared" si="18"/>
        <v>29462912.86943988</v>
      </c>
      <c r="J102" s="576">
        <f t="shared" si="18"/>
        <v>8897554.535790803</v>
      </c>
      <c r="K102" s="576">
        <f t="shared" si="18"/>
        <v>755984.9467147097</v>
      </c>
      <c r="L102" s="576">
        <f t="shared" si="18"/>
        <v>228855.00000000326</v>
      </c>
      <c r="M102" s="564">
        <f t="shared" si="18"/>
        <v>6226.6</v>
      </c>
      <c r="N102" s="576">
        <f t="shared" si="18"/>
        <v>32060247.064842902</v>
      </c>
      <c r="O102" s="576">
        <f t="shared" si="18"/>
        <v>14769.39</v>
      </c>
      <c r="P102" s="576">
        <f t="shared" si="18"/>
        <v>337657741.15702355</v>
      </c>
      <c r="Q102" s="576">
        <f t="shared" si="18"/>
        <v>48952576.43618866</v>
      </c>
      <c r="R102" s="576">
        <f t="shared" si="18"/>
        <v>29462912.86943988</v>
      </c>
      <c r="S102" s="576">
        <f t="shared" si="18"/>
        <v>8897554.535790803</v>
      </c>
      <c r="T102" s="576">
        <f t="shared" si="18"/>
        <v>655709.3838603358</v>
      </c>
      <c r="U102" s="576">
        <f t="shared" si="18"/>
        <v>-4257.897145626202</v>
      </c>
      <c r="V102" s="576">
        <f t="shared" si="18"/>
        <v>104533.46</v>
      </c>
      <c r="W102" s="576">
        <f t="shared" si="18"/>
        <v>0</v>
      </c>
      <c r="X102" s="576">
        <f t="shared" si="18"/>
        <v>6226.6</v>
      </c>
      <c r="Y102" s="576">
        <f t="shared" si="18"/>
        <v>228855.00000000326</v>
      </c>
      <c r="Z102" s="576">
        <f t="shared" si="18"/>
        <v>32060247.064842902</v>
      </c>
      <c r="AA102" s="576">
        <f t="shared" si="18"/>
        <v>0</v>
      </c>
      <c r="AB102" s="577">
        <f t="shared" si="18"/>
        <v>14769.39</v>
      </c>
      <c r="AC102" s="577"/>
      <c r="AD102" s="577"/>
      <c r="AE102" s="577"/>
      <c r="AF102" s="577"/>
      <c r="AG102" s="577"/>
      <c r="AH102" s="577"/>
      <c r="AI102" s="538"/>
      <c r="AJ102" s="538"/>
      <c r="AK102" s="538"/>
      <c r="AL102" s="538"/>
      <c r="AM102" s="538"/>
      <c r="AN102" s="538"/>
      <c r="AO102" s="538"/>
      <c r="AP102" s="538"/>
      <c r="AQ102" s="538"/>
      <c r="AR102" s="538"/>
      <c r="AS102" s="538"/>
      <c r="AT102" s="538"/>
    </row>
    <row r="103" spans="1:46" s="534" customFormat="1" ht="11.25">
      <c r="A103" s="568"/>
      <c r="B103" s="563"/>
      <c r="C103" s="568"/>
      <c r="D103" s="529"/>
      <c r="E103" s="568"/>
      <c r="F103" s="576"/>
      <c r="G103" s="576"/>
      <c r="H103" s="576"/>
      <c r="I103" s="576"/>
      <c r="J103" s="576"/>
      <c r="K103" s="576"/>
      <c r="L103" s="576"/>
      <c r="M103" s="564"/>
      <c r="N103" s="576"/>
      <c r="O103" s="576"/>
      <c r="P103" s="576"/>
      <c r="Q103" s="576"/>
      <c r="R103" s="576"/>
      <c r="S103" s="576"/>
      <c r="T103" s="576"/>
      <c r="U103" s="576"/>
      <c r="V103" s="576"/>
      <c r="W103" s="576"/>
      <c r="X103" s="576"/>
      <c r="Y103" s="576"/>
      <c r="Z103" s="576"/>
      <c r="AA103" s="576"/>
      <c r="AB103" s="577"/>
      <c r="AC103" s="577"/>
      <c r="AD103" s="577"/>
      <c r="AE103" s="577"/>
      <c r="AF103" s="577"/>
      <c r="AG103" s="577"/>
      <c r="AH103" s="577"/>
      <c r="AI103" s="538"/>
      <c r="AJ103" s="538"/>
      <c r="AK103" s="538"/>
      <c r="AL103" s="538"/>
      <c r="AM103" s="538"/>
      <c r="AN103" s="538"/>
      <c r="AO103" s="538"/>
      <c r="AP103" s="538"/>
      <c r="AQ103" s="538"/>
      <c r="AR103" s="538"/>
      <c r="AS103" s="538"/>
      <c r="AT103" s="538"/>
    </row>
    <row r="104" spans="1:46" s="534" customFormat="1" ht="11.25">
      <c r="A104" s="568"/>
      <c r="B104" s="574" t="s">
        <v>894</v>
      </c>
      <c r="C104" s="568"/>
      <c r="D104" s="529"/>
      <c r="E104" s="568"/>
      <c r="F104" s="576"/>
      <c r="G104" s="576"/>
      <c r="H104" s="576"/>
      <c r="I104" s="576"/>
      <c r="J104" s="576"/>
      <c r="K104" s="576"/>
      <c r="L104" s="576"/>
      <c r="M104" s="564"/>
      <c r="N104" s="576"/>
      <c r="O104" s="576"/>
      <c r="P104" s="576"/>
      <c r="Q104" s="576"/>
      <c r="R104" s="576"/>
      <c r="S104" s="576"/>
      <c r="T104" s="576"/>
      <c r="U104" s="576"/>
      <c r="V104" s="576"/>
      <c r="W104" s="576"/>
      <c r="X104" s="576"/>
      <c r="Y104" s="576"/>
      <c r="Z104" s="576"/>
      <c r="AA104" s="576"/>
      <c r="AB104" s="577"/>
      <c r="AC104" s="577"/>
      <c r="AD104" s="577"/>
      <c r="AE104" s="577"/>
      <c r="AF104" s="577"/>
      <c r="AG104" s="577"/>
      <c r="AH104" s="577"/>
      <c r="AI104" s="538"/>
      <c r="AJ104" s="538"/>
      <c r="AK104" s="538"/>
      <c r="AL104" s="538"/>
      <c r="AM104" s="538"/>
      <c r="AN104" s="538"/>
      <c r="AO104" s="538"/>
      <c r="AP104" s="538"/>
      <c r="AQ104" s="538"/>
      <c r="AR104" s="538"/>
      <c r="AS104" s="538"/>
      <c r="AT104" s="538"/>
    </row>
    <row r="105" spans="1:46" s="534" customFormat="1" ht="11.25">
      <c r="A105" s="568">
        <v>72</v>
      </c>
      <c r="B105" s="563" t="s">
        <v>419</v>
      </c>
      <c r="C105" s="568" t="s">
        <v>152</v>
      </c>
      <c r="D105" s="529" t="s">
        <v>153</v>
      </c>
      <c r="E105" s="568" t="s">
        <v>420</v>
      </c>
      <c r="F105" s="576">
        <v>101059650</v>
      </c>
      <c r="G105" s="576">
        <v>60256261.47392773</v>
      </c>
      <c r="H105" s="576">
        <v>20539408.624782957</v>
      </c>
      <c r="I105" s="576">
        <v>7942260.043668393</v>
      </c>
      <c r="J105" s="576">
        <v>762487.7375539306</v>
      </c>
      <c r="K105" s="576">
        <v>10572760.083051749</v>
      </c>
      <c r="L105" s="576">
        <v>413065.7818368558</v>
      </c>
      <c r="M105" s="564">
        <v>422192.86916549667</v>
      </c>
      <c r="N105" s="576">
        <v>0</v>
      </c>
      <c r="O105" s="576">
        <v>151213.38601288933</v>
      </c>
      <c r="P105" s="576">
        <v>60256261.47392773</v>
      </c>
      <c r="Q105" s="576">
        <v>20539408.624782957</v>
      </c>
      <c r="R105" s="576">
        <v>7942260.043668393</v>
      </c>
      <c r="S105" s="576">
        <v>762487.7375539306</v>
      </c>
      <c r="T105" s="576">
        <v>7177587.989427878</v>
      </c>
      <c r="U105" s="576">
        <v>13277.685460863324</v>
      </c>
      <c r="V105" s="576">
        <v>3381894.4081630083</v>
      </c>
      <c r="W105" s="576">
        <v>54199.596622489065</v>
      </c>
      <c r="X105" s="576">
        <v>422192.86916549667</v>
      </c>
      <c r="Y105" s="576">
        <v>358866.18521436676</v>
      </c>
      <c r="Z105" s="576">
        <v>0</v>
      </c>
      <c r="AA105" s="576">
        <v>88626.70045527889</v>
      </c>
      <c r="AB105" s="577">
        <v>62586.68555761043</v>
      </c>
      <c r="AC105" s="577"/>
      <c r="AD105" s="577"/>
      <c r="AE105" s="577"/>
      <c r="AF105" s="577"/>
      <c r="AG105" s="577"/>
      <c r="AH105" s="577"/>
      <c r="AI105" s="538"/>
      <c r="AJ105" s="538"/>
      <c r="AK105" s="538"/>
      <c r="AL105" s="538"/>
      <c r="AM105" s="538"/>
      <c r="AN105" s="538"/>
      <c r="AO105" s="538"/>
      <c r="AP105" s="538"/>
      <c r="AQ105" s="538"/>
      <c r="AR105" s="538"/>
      <c r="AS105" s="538"/>
      <c r="AT105" s="538"/>
    </row>
    <row r="106" spans="1:46" s="534" customFormat="1" ht="11.25">
      <c r="A106" s="568">
        <v>73</v>
      </c>
      <c r="B106" s="600" t="s">
        <v>568</v>
      </c>
      <c r="C106" s="568" t="s">
        <v>113</v>
      </c>
      <c r="D106" s="535" t="s">
        <v>153</v>
      </c>
      <c r="E106" s="568" t="s">
        <v>569</v>
      </c>
      <c r="F106" s="576">
        <v>-7387296</v>
      </c>
      <c r="G106" s="576">
        <v>-6734737.949031091</v>
      </c>
      <c r="H106" s="576">
        <v>-456014.3128892378</v>
      </c>
      <c r="I106" s="576">
        <v>-175093.83282551795</v>
      </c>
      <c r="J106" s="576">
        <v>-21449.905254152</v>
      </c>
      <c r="K106" s="576">
        <v>0</v>
      </c>
      <c r="L106" s="576">
        <v>0</v>
      </c>
      <c r="M106" s="564">
        <v>0</v>
      </c>
      <c r="N106" s="576">
        <v>0</v>
      </c>
      <c r="O106" s="576">
        <v>0</v>
      </c>
      <c r="P106" s="576">
        <v>-6734737.949031091</v>
      </c>
      <c r="Q106" s="576">
        <v>-456014.3128892378</v>
      </c>
      <c r="R106" s="576">
        <v>-175093.83282551795</v>
      </c>
      <c r="S106" s="576">
        <v>-21449.905254152</v>
      </c>
      <c r="T106" s="576">
        <v>0</v>
      </c>
      <c r="U106" s="576">
        <v>0</v>
      </c>
      <c r="V106" s="576">
        <v>0</v>
      </c>
      <c r="W106" s="576">
        <v>0</v>
      </c>
      <c r="X106" s="576">
        <v>0</v>
      </c>
      <c r="Y106" s="576">
        <v>0</v>
      </c>
      <c r="Z106" s="576">
        <v>0</v>
      </c>
      <c r="AA106" s="576">
        <v>0</v>
      </c>
      <c r="AB106" s="577">
        <v>0</v>
      </c>
      <c r="AC106" s="577"/>
      <c r="AD106" s="577"/>
      <c r="AE106" s="577"/>
      <c r="AF106" s="577"/>
      <c r="AG106" s="577"/>
      <c r="AH106" s="577"/>
      <c r="AI106" s="538"/>
      <c r="AJ106" s="538"/>
      <c r="AK106" s="538"/>
      <c r="AL106" s="538"/>
      <c r="AM106" s="538"/>
      <c r="AN106" s="538"/>
      <c r="AO106" s="538"/>
      <c r="AP106" s="538"/>
      <c r="AQ106" s="538"/>
      <c r="AR106" s="538"/>
      <c r="AS106" s="538"/>
      <c r="AT106" s="538"/>
    </row>
    <row r="107" spans="1:46" s="534" customFormat="1" ht="11.25">
      <c r="A107" s="568">
        <v>74</v>
      </c>
      <c r="B107" s="600" t="s">
        <v>895</v>
      </c>
      <c r="C107" s="560" t="s">
        <v>896</v>
      </c>
      <c r="D107" s="535"/>
      <c r="E107" s="535" t="s">
        <v>153</v>
      </c>
      <c r="F107" s="576">
        <f aca="true" t="shared" si="19" ref="F107:AB107">(F$105+F$106)</f>
        <v>93672354</v>
      </c>
      <c r="G107" s="576">
        <f t="shared" si="19"/>
        <v>53521523.52489664</v>
      </c>
      <c r="H107" s="576">
        <f t="shared" si="19"/>
        <v>20083394.31189372</v>
      </c>
      <c r="I107" s="576">
        <f t="shared" si="19"/>
        <v>7767166.210842875</v>
      </c>
      <c r="J107" s="576">
        <f t="shared" si="19"/>
        <v>741037.8322997786</v>
      </c>
      <c r="K107" s="576">
        <f t="shared" si="19"/>
        <v>10572760.083051749</v>
      </c>
      <c r="L107" s="576">
        <f t="shared" si="19"/>
        <v>413065.7818368558</v>
      </c>
      <c r="M107" s="564">
        <f t="shared" si="19"/>
        <v>422192.86916549667</v>
      </c>
      <c r="N107" s="576">
        <f t="shared" si="19"/>
        <v>0</v>
      </c>
      <c r="O107" s="576">
        <f t="shared" si="19"/>
        <v>151213.38601288933</v>
      </c>
      <c r="P107" s="576">
        <f t="shared" si="19"/>
        <v>53521523.52489664</v>
      </c>
      <c r="Q107" s="576">
        <f t="shared" si="19"/>
        <v>20083394.31189372</v>
      </c>
      <c r="R107" s="576">
        <f t="shared" si="19"/>
        <v>7767166.210842875</v>
      </c>
      <c r="S107" s="576">
        <f t="shared" si="19"/>
        <v>741037.8322997786</v>
      </c>
      <c r="T107" s="576">
        <f t="shared" si="19"/>
        <v>7177587.989427878</v>
      </c>
      <c r="U107" s="576">
        <f t="shared" si="19"/>
        <v>13277.685460863324</v>
      </c>
      <c r="V107" s="576">
        <f t="shared" si="19"/>
        <v>3381894.4081630083</v>
      </c>
      <c r="W107" s="576">
        <f t="shared" si="19"/>
        <v>54199.596622489065</v>
      </c>
      <c r="X107" s="576">
        <f t="shared" si="19"/>
        <v>422192.86916549667</v>
      </c>
      <c r="Y107" s="576">
        <f t="shared" si="19"/>
        <v>358866.18521436676</v>
      </c>
      <c r="Z107" s="576">
        <f t="shared" si="19"/>
        <v>0</v>
      </c>
      <c r="AA107" s="576">
        <f t="shared" si="19"/>
        <v>88626.70045527889</v>
      </c>
      <c r="AB107" s="577">
        <f t="shared" si="19"/>
        <v>62586.68555761043</v>
      </c>
      <c r="AC107" s="577"/>
      <c r="AD107" s="577"/>
      <c r="AE107" s="577"/>
      <c r="AF107" s="577"/>
      <c r="AG107" s="577"/>
      <c r="AH107" s="577"/>
      <c r="AI107" s="538"/>
      <c r="AJ107" s="538"/>
      <c r="AK107" s="538"/>
      <c r="AL107" s="538"/>
      <c r="AM107" s="538"/>
      <c r="AN107" s="538"/>
      <c r="AO107" s="538"/>
      <c r="AP107" s="538"/>
      <c r="AQ107" s="538"/>
      <c r="AR107" s="538"/>
      <c r="AS107" s="538"/>
      <c r="AT107" s="538"/>
    </row>
    <row r="108" spans="1:46" s="534" customFormat="1" ht="11.25">
      <c r="A108" s="568"/>
      <c r="B108" s="600"/>
      <c r="C108" s="568"/>
      <c r="D108" s="535"/>
      <c r="E108" s="568"/>
      <c r="F108" s="576"/>
      <c r="G108" s="576"/>
      <c r="H108" s="576"/>
      <c r="I108" s="576"/>
      <c r="J108" s="576"/>
      <c r="K108" s="576"/>
      <c r="L108" s="576"/>
      <c r="M108" s="564"/>
      <c r="N108" s="576"/>
      <c r="O108" s="576"/>
      <c r="P108" s="576"/>
      <c r="Q108" s="576"/>
      <c r="R108" s="576"/>
      <c r="S108" s="576"/>
      <c r="T108" s="576"/>
      <c r="U108" s="576"/>
      <c r="V108" s="576"/>
      <c r="W108" s="576"/>
      <c r="X108" s="576"/>
      <c r="Y108" s="576"/>
      <c r="Z108" s="576"/>
      <c r="AA108" s="576"/>
      <c r="AB108" s="577"/>
      <c r="AC108" s="577"/>
      <c r="AD108" s="577"/>
      <c r="AE108" s="577"/>
      <c r="AF108" s="577"/>
      <c r="AG108" s="577"/>
      <c r="AH108" s="577"/>
      <c r="AI108" s="538"/>
      <c r="AJ108" s="538"/>
      <c r="AK108" s="538"/>
      <c r="AL108" s="538"/>
      <c r="AM108" s="538"/>
      <c r="AN108" s="538"/>
      <c r="AO108" s="538"/>
      <c r="AP108" s="538"/>
      <c r="AQ108" s="538"/>
      <c r="AR108" s="538"/>
      <c r="AS108" s="538"/>
      <c r="AT108" s="538"/>
    </row>
    <row r="109" spans="1:46" s="534" customFormat="1" ht="11.25">
      <c r="A109" s="568">
        <v>75</v>
      </c>
      <c r="B109" s="563" t="s">
        <v>897</v>
      </c>
      <c r="C109" s="586" t="s">
        <v>898</v>
      </c>
      <c r="D109" s="529"/>
      <c r="E109" s="559" t="s">
        <v>153</v>
      </c>
      <c r="F109" s="576">
        <f aca="true" t="shared" si="20" ref="F109:AB109">(F$90+F$102+F$107)</f>
        <v>1920324988.0000005</v>
      </c>
      <c r="G109" s="576">
        <f t="shared" si="20"/>
        <v>1278108330.649901</v>
      </c>
      <c r="H109" s="576">
        <f t="shared" si="20"/>
        <v>225307330.5060898</v>
      </c>
      <c r="I109" s="576">
        <f t="shared" si="20"/>
        <v>175874292.18397188</v>
      </c>
      <c r="J109" s="576">
        <f t="shared" si="20"/>
        <v>79467109.85047728</v>
      </c>
      <c r="K109" s="576">
        <f t="shared" si="20"/>
        <v>104395033.37713748</v>
      </c>
      <c r="L109" s="576">
        <f t="shared" si="20"/>
        <v>10422578.510012457</v>
      </c>
      <c r="M109" s="564">
        <f t="shared" si="20"/>
        <v>5926078.335744701</v>
      </c>
      <c r="N109" s="576">
        <f t="shared" si="20"/>
        <v>37100784.4842069</v>
      </c>
      <c r="O109" s="576">
        <f t="shared" si="20"/>
        <v>3723450.102459149</v>
      </c>
      <c r="P109" s="576">
        <f t="shared" si="20"/>
        <v>1278108330.649901</v>
      </c>
      <c r="Q109" s="576">
        <f t="shared" si="20"/>
        <v>225307330.5060898</v>
      </c>
      <c r="R109" s="576">
        <f t="shared" si="20"/>
        <v>175874292.18397188</v>
      </c>
      <c r="S109" s="576">
        <f t="shared" si="20"/>
        <v>79467109.85047728</v>
      </c>
      <c r="T109" s="576">
        <f t="shared" si="20"/>
        <v>69947002.51759562</v>
      </c>
      <c r="U109" s="576">
        <f t="shared" si="20"/>
        <v>695922.0408698583</v>
      </c>
      <c r="V109" s="576">
        <f t="shared" si="20"/>
        <v>33752108.81867201</v>
      </c>
      <c r="W109" s="576">
        <f t="shared" si="20"/>
        <v>3514000.7874625702</v>
      </c>
      <c r="X109" s="576">
        <f t="shared" si="20"/>
        <v>5926078.335744701</v>
      </c>
      <c r="Y109" s="576">
        <f t="shared" si="20"/>
        <v>6908577.722549884</v>
      </c>
      <c r="Z109" s="576">
        <f t="shared" si="20"/>
        <v>37100784.4842069</v>
      </c>
      <c r="AA109" s="576">
        <f t="shared" si="20"/>
        <v>2249220.3010597876</v>
      </c>
      <c r="AB109" s="577">
        <f t="shared" si="20"/>
        <v>1474229.801399361</v>
      </c>
      <c r="AC109" s="577"/>
      <c r="AD109" s="577"/>
      <c r="AE109" s="577"/>
      <c r="AF109" s="577"/>
      <c r="AG109" s="577"/>
      <c r="AH109" s="577"/>
      <c r="AI109" s="538"/>
      <c r="AJ109" s="538"/>
      <c r="AK109" s="538"/>
      <c r="AL109" s="538"/>
      <c r="AM109" s="538"/>
      <c r="AN109" s="538"/>
      <c r="AO109" s="538"/>
      <c r="AP109" s="538"/>
      <c r="AQ109" s="538"/>
      <c r="AR109" s="538"/>
      <c r="AS109" s="538"/>
      <c r="AT109" s="538"/>
    </row>
    <row r="110" spans="1:46" s="534" customFormat="1" ht="11.25">
      <c r="A110" s="568"/>
      <c r="B110" s="563"/>
      <c r="C110" s="586"/>
      <c r="D110" s="529"/>
      <c r="E110" s="559"/>
      <c r="F110" s="601"/>
      <c r="G110" s="601"/>
      <c r="H110" s="601"/>
      <c r="I110" s="601"/>
      <c r="J110" s="601"/>
      <c r="K110" s="601"/>
      <c r="L110" s="601"/>
      <c r="M110" s="569"/>
      <c r="N110" s="601"/>
      <c r="O110" s="601"/>
      <c r="P110" s="601"/>
      <c r="Q110" s="601"/>
      <c r="R110" s="601"/>
      <c r="S110" s="601"/>
      <c r="T110" s="601"/>
      <c r="U110" s="601"/>
      <c r="V110" s="597"/>
      <c r="W110" s="597"/>
      <c r="X110" s="597"/>
      <c r="Y110" s="597"/>
      <c r="Z110" s="597"/>
      <c r="AA110" s="597"/>
      <c r="AB110" s="577"/>
      <c r="AC110" s="577"/>
      <c r="AD110" s="577"/>
      <c r="AE110" s="577"/>
      <c r="AF110" s="577"/>
      <c r="AG110" s="577"/>
      <c r="AH110" s="577"/>
      <c r="AI110" s="538"/>
      <c r="AJ110" s="538"/>
      <c r="AK110" s="538"/>
      <c r="AL110" s="538"/>
      <c r="AM110" s="538"/>
      <c r="AN110" s="538"/>
      <c r="AO110" s="538"/>
      <c r="AP110" s="538"/>
      <c r="AQ110" s="538"/>
      <c r="AR110" s="538"/>
      <c r="AS110" s="538"/>
      <c r="AT110" s="538"/>
    </row>
    <row r="111" spans="1:46" s="534" customFormat="1" ht="11.25">
      <c r="A111" s="568">
        <v>76</v>
      </c>
      <c r="B111" s="563" t="s">
        <v>899</v>
      </c>
      <c r="C111" s="560" t="s">
        <v>900</v>
      </c>
      <c r="D111" s="529"/>
      <c r="E111" s="559" t="s">
        <v>153</v>
      </c>
      <c r="F111" s="598">
        <f aca="true" t="shared" si="21" ref="F111:AB111">(F$90/F$109)</f>
        <v>0.7127000765768298</v>
      </c>
      <c r="G111" s="598">
        <f t="shared" si="21"/>
        <v>0.6939388819388959</v>
      </c>
      <c r="H111" s="598">
        <f t="shared" si="21"/>
        <v>0.6935919901362622</v>
      </c>
      <c r="I111" s="598">
        <f t="shared" si="21"/>
        <v>0.7883142634550675</v>
      </c>
      <c r="J111" s="598">
        <f t="shared" si="21"/>
        <v>0.8787096650900449</v>
      </c>
      <c r="K111" s="598">
        <f t="shared" si="21"/>
        <v>0.8914819540423896</v>
      </c>
      <c r="L111" s="598">
        <f t="shared" si="21"/>
        <v>0.9384105592277191</v>
      </c>
      <c r="M111" s="598">
        <f t="shared" si="21"/>
        <v>0.9277060739171517</v>
      </c>
      <c r="N111" s="598">
        <f t="shared" si="21"/>
        <v>0.1358606695098228</v>
      </c>
      <c r="O111" s="598">
        <f t="shared" si="21"/>
        <v>0.9554223176233069</v>
      </c>
      <c r="P111" s="598">
        <f t="shared" si="21"/>
        <v>0.6939388819388959</v>
      </c>
      <c r="Q111" s="598">
        <f t="shared" si="21"/>
        <v>0.6935919901362622</v>
      </c>
      <c r="R111" s="598">
        <f t="shared" si="21"/>
        <v>0.7883142634550675</v>
      </c>
      <c r="S111" s="598">
        <f t="shared" si="21"/>
        <v>0.8787096650900449</v>
      </c>
      <c r="T111" s="598">
        <f t="shared" si="21"/>
        <v>0.8880109641393468</v>
      </c>
      <c r="U111" s="598">
        <f t="shared" si="21"/>
        <v>0.9870390822742691</v>
      </c>
      <c r="V111" s="598">
        <f t="shared" si="21"/>
        <v>0.8967048877777295</v>
      </c>
      <c r="W111" s="598">
        <f t="shared" si="21"/>
        <v>0.9845761000350755</v>
      </c>
      <c r="X111" s="598">
        <f t="shared" si="21"/>
        <v>0.9277060739171517</v>
      </c>
      <c r="Y111" s="598">
        <f t="shared" si="21"/>
        <v>0.9149287727782198</v>
      </c>
      <c r="Z111" s="598">
        <f t="shared" si="21"/>
        <v>0.1358606695098228</v>
      </c>
      <c r="AA111" s="598">
        <f t="shared" si="21"/>
        <v>0.960596700815158</v>
      </c>
      <c r="AB111" s="577">
        <f t="shared" si="21"/>
        <v>0.9475278036815002</v>
      </c>
      <c r="AC111" s="577"/>
      <c r="AD111" s="577"/>
      <c r="AE111" s="577"/>
      <c r="AF111" s="577"/>
      <c r="AG111" s="577"/>
      <c r="AH111" s="577"/>
      <c r="AI111" s="538"/>
      <c r="AJ111" s="538"/>
      <c r="AK111" s="538"/>
      <c r="AL111" s="538"/>
      <c r="AM111" s="538"/>
      <c r="AN111" s="538"/>
      <c r="AO111" s="538"/>
      <c r="AP111" s="538"/>
      <c r="AQ111" s="538"/>
      <c r="AR111" s="538"/>
      <c r="AS111" s="538"/>
      <c r="AT111" s="538"/>
    </row>
    <row r="112" spans="1:46" s="534" customFormat="1" ht="11.25">
      <c r="A112" s="568">
        <v>77</v>
      </c>
      <c r="B112" s="563" t="s">
        <v>901</v>
      </c>
      <c r="C112" s="560" t="s">
        <v>902</v>
      </c>
      <c r="D112" s="529"/>
      <c r="E112" s="559" t="s">
        <v>153</v>
      </c>
      <c r="F112" s="598">
        <f aca="true" t="shared" si="22" ref="F112:AB112">(F$102/F$109)</f>
        <v>0.23852049567768288</v>
      </c>
      <c r="G112" s="598">
        <f t="shared" si="22"/>
        <v>0.26418554128766936</v>
      </c>
      <c r="H112" s="598">
        <f t="shared" si="22"/>
        <v>0.21727023406753082</v>
      </c>
      <c r="I112" s="598">
        <f t="shared" si="22"/>
        <v>0.16752256684916997</v>
      </c>
      <c r="J112" s="598">
        <f t="shared" si="22"/>
        <v>0.11196524640863562</v>
      </c>
      <c r="K112" s="598">
        <f t="shared" si="22"/>
        <v>0.007241579625571253</v>
      </c>
      <c r="L112" s="598">
        <f t="shared" si="22"/>
        <v>0.021957618240069244</v>
      </c>
      <c r="M112" s="598">
        <f t="shared" si="22"/>
        <v>0.0010507117265802282</v>
      </c>
      <c r="N112" s="598">
        <f t="shared" si="22"/>
        <v>0.8641393304901771</v>
      </c>
      <c r="O112" s="598">
        <f t="shared" si="22"/>
        <v>0.003966587329918983</v>
      </c>
      <c r="P112" s="598">
        <f t="shared" si="22"/>
        <v>0.26418554128766936</v>
      </c>
      <c r="Q112" s="598">
        <f t="shared" si="22"/>
        <v>0.21727023406753082</v>
      </c>
      <c r="R112" s="598">
        <f t="shared" si="22"/>
        <v>0.16752256684916997</v>
      </c>
      <c r="S112" s="598">
        <f t="shared" si="22"/>
        <v>0.11196524640863562</v>
      </c>
      <c r="T112" s="598">
        <f t="shared" si="22"/>
        <v>0.009374374315688336</v>
      </c>
      <c r="U112" s="598">
        <f t="shared" si="22"/>
        <v>-0.0061183536309671995</v>
      </c>
      <c r="V112" s="598">
        <f t="shared" si="22"/>
        <v>0.0030970941863689132</v>
      </c>
      <c r="W112" s="598">
        <f t="shared" si="22"/>
        <v>0</v>
      </c>
      <c r="X112" s="598">
        <f t="shared" si="22"/>
        <v>0.0010507117265802282</v>
      </c>
      <c r="Y112" s="598">
        <f t="shared" si="22"/>
        <v>0.033126210515517694</v>
      </c>
      <c r="Z112" s="598">
        <f t="shared" si="22"/>
        <v>0.8641393304901771</v>
      </c>
      <c r="AA112" s="598">
        <f t="shared" si="22"/>
        <v>0</v>
      </c>
      <c r="AB112" s="577">
        <f t="shared" si="22"/>
        <v>0.01001837704405424</v>
      </c>
      <c r="AC112" s="577"/>
      <c r="AD112" s="577"/>
      <c r="AE112" s="577"/>
      <c r="AF112" s="577"/>
      <c r="AG112" s="577"/>
      <c r="AH112" s="577"/>
      <c r="AI112" s="538"/>
      <c r="AJ112" s="538"/>
      <c r="AK112" s="538"/>
      <c r="AL112" s="538"/>
      <c r="AM112" s="538"/>
      <c r="AN112" s="538"/>
      <c r="AO112" s="538"/>
      <c r="AP112" s="538"/>
      <c r="AQ112" s="538"/>
      <c r="AR112" s="538"/>
      <c r="AS112" s="538"/>
      <c r="AT112" s="538"/>
    </row>
    <row r="113" spans="1:46" s="534" customFormat="1" ht="11.25">
      <c r="A113" s="568">
        <v>78</v>
      </c>
      <c r="B113" s="563" t="s">
        <v>903</v>
      </c>
      <c r="C113" s="560" t="s">
        <v>904</v>
      </c>
      <c r="D113" s="529"/>
      <c r="E113" s="559" t="s">
        <v>153</v>
      </c>
      <c r="F113" s="598">
        <f aca="true" t="shared" si="23" ref="F113:AB113">(F$107/F$109)</f>
        <v>0.04877942774548741</v>
      </c>
      <c r="G113" s="598">
        <f t="shared" si="23"/>
        <v>0.0418755767734349</v>
      </c>
      <c r="H113" s="598">
        <f t="shared" si="23"/>
        <v>0.0891377757962069</v>
      </c>
      <c r="I113" s="598">
        <f t="shared" si="23"/>
        <v>0.04416316969576255</v>
      </c>
      <c r="J113" s="598">
        <f t="shared" si="23"/>
        <v>0.009325088501319492</v>
      </c>
      <c r="K113" s="598">
        <f t="shared" si="23"/>
        <v>0.10127646633203898</v>
      </c>
      <c r="L113" s="598">
        <f t="shared" si="23"/>
        <v>0.03963182253221157</v>
      </c>
      <c r="M113" s="598">
        <f t="shared" si="23"/>
        <v>0.07124321435626817</v>
      </c>
      <c r="N113" s="598">
        <f t="shared" si="23"/>
        <v>0</v>
      </c>
      <c r="O113" s="598">
        <f t="shared" si="23"/>
        <v>0.04061109504677412</v>
      </c>
      <c r="P113" s="598">
        <f t="shared" si="23"/>
        <v>0.0418755767734349</v>
      </c>
      <c r="Q113" s="598">
        <f t="shared" si="23"/>
        <v>0.0891377757962069</v>
      </c>
      <c r="R113" s="598">
        <f t="shared" si="23"/>
        <v>0.04416316969576255</v>
      </c>
      <c r="S113" s="598">
        <f t="shared" si="23"/>
        <v>0.009325088501319492</v>
      </c>
      <c r="T113" s="598">
        <f t="shared" si="23"/>
        <v>0.10261466154496483</v>
      </c>
      <c r="U113" s="598">
        <f t="shared" si="23"/>
        <v>0.01907927135669832</v>
      </c>
      <c r="V113" s="598">
        <f t="shared" si="23"/>
        <v>0.1001980180359015</v>
      </c>
      <c r="W113" s="598">
        <f t="shared" si="23"/>
        <v>0.015423899964924631</v>
      </c>
      <c r="X113" s="598">
        <f t="shared" si="23"/>
        <v>0.07124321435626817</v>
      </c>
      <c r="Y113" s="598">
        <f t="shared" si="23"/>
        <v>0.05194501670626252</v>
      </c>
      <c r="Z113" s="598">
        <f t="shared" si="23"/>
        <v>0</v>
      </c>
      <c r="AA113" s="598">
        <f t="shared" si="23"/>
        <v>0.03940329918484186</v>
      </c>
      <c r="AB113" s="577">
        <f t="shared" si="23"/>
        <v>0.042453819274445685</v>
      </c>
      <c r="AC113" s="577"/>
      <c r="AD113" s="577"/>
      <c r="AE113" s="577"/>
      <c r="AF113" s="577"/>
      <c r="AG113" s="577"/>
      <c r="AH113" s="577"/>
      <c r="AI113" s="538"/>
      <c r="AJ113" s="538"/>
      <c r="AK113" s="538"/>
      <c r="AL113" s="538"/>
      <c r="AM113" s="538"/>
      <c r="AN113" s="538"/>
      <c r="AO113" s="538"/>
      <c r="AP113" s="538"/>
      <c r="AQ113" s="538"/>
      <c r="AR113" s="538"/>
      <c r="AS113" s="538"/>
      <c r="AT113" s="538"/>
    </row>
    <row r="114" spans="1:46" s="534" customFormat="1" ht="11.25">
      <c r="A114" s="568"/>
      <c r="B114" s="574"/>
      <c r="C114" s="568"/>
      <c r="D114" s="529"/>
      <c r="E114" s="568"/>
      <c r="F114" s="576"/>
      <c r="G114" s="576"/>
      <c r="H114" s="576"/>
      <c r="I114" s="576"/>
      <c r="J114" s="576"/>
      <c r="K114" s="576"/>
      <c r="L114" s="576"/>
      <c r="M114" s="564"/>
      <c r="N114" s="602"/>
      <c r="O114" s="576"/>
      <c r="P114" s="576"/>
      <c r="Q114" s="576"/>
      <c r="R114" s="576"/>
      <c r="S114" s="576"/>
      <c r="T114" s="576"/>
      <c r="U114" s="576"/>
      <c r="V114" s="597"/>
      <c r="W114" s="597"/>
      <c r="X114" s="597"/>
      <c r="Y114" s="597"/>
      <c r="Z114" s="597"/>
      <c r="AA114" s="597"/>
      <c r="AB114" s="577"/>
      <c r="AC114" s="577"/>
      <c r="AD114" s="577"/>
      <c r="AE114" s="577"/>
      <c r="AF114" s="577"/>
      <c r="AG114" s="577"/>
      <c r="AH114" s="577"/>
      <c r="AI114" s="538"/>
      <c r="AJ114" s="538"/>
      <c r="AK114" s="538"/>
      <c r="AL114" s="538"/>
      <c r="AM114" s="538"/>
      <c r="AN114" s="538"/>
      <c r="AO114" s="538"/>
      <c r="AP114" s="538"/>
      <c r="AQ114" s="538"/>
      <c r="AR114" s="538"/>
      <c r="AS114" s="538"/>
      <c r="AT114" s="538"/>
    </row>
    <row r="115" spans="1:46" s="534" customFormat="1" ht="11.25">
      <c r="A115" s="568"/>
      <c r="B115" s="603" t="s">
        <v>905</v>
      </c>
      <c r="C115" s="568"/>
      <c r="D115" s="529"/>
      <c r="E115" s="568"/>
      <c r="F115" s="576"/>
      <c r="G115" s="576"/>
      <c r="H115" s="576"/>
      <c r="I115" s="576"/>
      <c r="J115" s="576"/>
      <c r="K115" s="576"/>
      <c r="L115" s="576"/>
      <c r="M115" s="564"/>
      <c r="N115" s="576"/>
      <c r="O115" s="576"/>
      <c r="P115" s="576"/>
      <c r="Q115" s="576"/>
      <c r="R115" s="576"/>
      <c r="S115" s="576"/>
      <c r="T115" s="576"/>
      <c r="U115" s="576"/>
      <c r="V115" s="597"/>
      <c r="W115" s="597"/>
      <c r="X115" s="597"/>
      <c r="Y115" s="597"/>
      <c r="Z115" s="597"/>
      <c r="AA115" s="597"/>
      <c r="AB115" s="577"/>
      <c r="AC115" s="577"/>
      <c r="AD115" s="577"/>
      <c r="AE115" s="577"/>
      <c r="AF115" s="577"/>
      <c r="AG115" s="577"/>
      <c r="AH115" s="577"/>
      <c r="AI115" s="538"/>
      <c r="AJ115" s="538"/>
      <c r="AK115" s="538"/>
      <c r="AL115" s="538"/>
      <c r="AM115" s="538"/>
      <c r="AN115" s="538"/>
      <c r="AO115" s="538"/>
      <c r="AP115" s="538"/>
      <c r="AQ115" s="538"/>
      <c r="AR115" s="538"/>
      <c r="AS115" s="538"/>
      <c r="AT115" s="538"/>
    </row>
    <row r="116" spans="1:46" s="534" customFormat="1" ht="11.25">
      <c r="A116" s="568">
        <v>79</v>
      </c>
      <c r="B116" s="580" t="s">
        <v>906</v>
      </c>
      <c r="C116" s="560" t="s">
        <v>907</v>
      </c>
      <c r="D116" s="529"/>
      <c r="E116" s="559" t="s">
        <v>153</v>
      </c>
      <c r="F116" s="564">
        <f aca="true" t="shared" si="24" ref="F116:AB116">(F$71)</f>
        <v>-142907029</v>
      </c>
      <c r="G116" s="576">
        <f t="shared" si="24"/>
        <v>-89596041.75469548</v>
      </c>
      <c r="H116" s="576">
        <f t="shared" si="24"/>
        <v>-16798228.204339586</v>
      </c>
      <c r="I116" s="576">
        <f t="shared" si="24"/>
        <v>-14695930.225772148</v>
      </c>
      <c r="J116" s="576">
        <f t="shared" si="24"/>
        <v>-7442903.462703149</v>
      </c>
      <c r="K116" s="576">
        <f t="shared" si="24"/>
        <v>-8595511.08348939</v>
      </c>
      <c r="L116" s="576">
        <f t="shared" si="24"/>
        <v>-2233445.468370913</v>
      </c>
      <c r="M116" s="564">
        <f t="shared" si="24"/>
        <v>-1032177.2289682588</v>
      </c>
      <c r="N116" s="576">
        <f t="shared" si="24"/>
        <v>-2184454.435946687</v>
      </c>
      <c r="O116" s="576">
        <f t="shared" si="24"/>
        <v>-328337.1357143975</v>
      </c>
      <c r="P116" s="576">
        <f t="shared" si="24"/>
        <v>-89596041.75469548</v>
      </c>
      <c r="Q116" s="576">
        <f t="shared" si="24"/>
        <v>-16798228.204339586</v>
      </c>
      <c r="R116" s="576">
        <f t="shared" si="24"/>
        <v>-14695930.225772148</v>
      </c>
      <c r="S116" s="576">
        <f t="shared" si="24"/>
        <v>-7442903.462703149</v>
      </c>
      <c r="T116" s="576">
        <f t="shared" si="24"/>
        <v>-6390011.743656592</v>
      </c>
      <c r="U116" s="576">
        <f t="shared" si="24"/>
        <v>-46214.78099897966</v>
      </c>
      <c r="V116" s="576">
        <f t="shared" si="24"/>
        <v>-2159284.558833818</v>
      </c>
      <c r="W116" s="576">
        <f t="shared" si="24"/>
        <v>-280415.90300740587</v>
      </c>
      <c r="X116" s="576">
        <f t="shared" si="24"/>
        <v>-1032177.2289682588</v>
      </c>
      <c r="Y116" s="576">
        <f t="shared" si="24"/>
        <v>-1953029.5653635075</v>
      </c>
      <c r="Z116" s="576">
        <f t="shared" si="24"/>
        <v>-2184454.435946687</v>
      </c>
      <c r="AA116" s="576">
        <f t="shared" si="24"/>
        <v>-231856.86394108617</v>
      </c>
      <c r="AB116" s="577">
        <f t="shared" si="24"/>
        <v>-96480.27177331134</v>
      </c>
      <c r="AC116" s="577"/>
      <c r="AD116" s="577"/>
      <c r="AE116" s="577"/>
      <c r="AF116" s="577"/>
      <c r="AG116" s="577"/>
      <c r="AH116" s="577"/>
      <c r="AI116" s="538"/>
      <c r="AJ116" s="538"/>
      <c r="AK116" s="538"/>
      <c r="AL116" s="538"/>
      <c r="AM116" s="538"/>
      <c r="AN116" s="538"/>
      <c r="AO116" s="538"/>
      <c r="AP116" s="538"/>
      <c r="AQ116" s="538"/>
      <c r="AR116" s="538"/>
      <c r="AS116" s="538"/>
      <c r="AT116" s="538"/>
    </row>
    <row r="117" spans="1:46" ht="11.25">
      <c r="A117" s="568">
        <v>80</v>
      </c>
      <c r="B117" s="580" t="s">
        <v>908</v>
      </c>
      <c r="C117" s="560" t="s">
        <v>909</v>
      </c>
      <c r="E117" s="559" t="s">
        <v>153</v>
      </c>
      <c r="F117" s="564">
        <f aca="true" t="shared" si="25" ref="F117:AB117">(F$116*F$56)</f>
        <v>-108665038.25989924</v>
      </c>
      <c r="G117" s="537">
        <f t="shared" si="25"/>
        <v>-72844244.76227099</v>
      </c>
      <c r="H117" s="537">
        <f t="shared" si="25"/>
        <v>-12650863.72242615</v>
      </c>
      <c r="I117" s="537">
        <f t="shared" si="25"/>
        <v>-9786943.699079255</v>
      </c>
      <c r="J117" s="537">
        <f t="shared" si="25"/>
        <v>-4413180.138869631</v>
      </c>
      <c r="K117" s="537">
        <f t="shared" si="25"/>
        <v>-5796224.183955982</v>
      </c>
      <c r="L117" s="537">
        <f t="shared" si="25"/>
        <v>-578522.2471632168</v>
      </c>
      <c r="M117" s="564">
        <f t="shared" si="25"/>
        <v>-328936.6592313809</v>
      </c>
      <c r="N117" s="537">
        <f t="shared" si="25"/>
        <v>-2059446.666108673</v>
      </c>
      <c r="O117" s="537">
        <f t="shared" si="25"/>
        <v>-206676.1807939792</v>
      </c>
      <c r="P117" s="537">
        <f t="shared" si="25"/>
        <v>-72844244.76227099</v>
      </c>
      <c r="Q117" s="537">
        <f t="shared" si="25"/>
        <v>-12650863.72242615</v>
      </c>
      <c r="R117" s="537">
        <f t="shared" si="25"/>
        <v>-9786943.699079255</v>
      </c>
      <c r="S117" s="537">
        <f t="shared" si="25"/>
        <v>-4413180.138869631</v>
      </c>
      <c r="T117" s="537">
        <f t="shared" si="25"/>
        <v>-3883893.613139197</v>
      </c>
      <c r="U117" s="537">
        <f t="shared" si="25"/>
        <v>-38864.63131653936</v>
      </c>
      <c r="V117" s="537">
        <f t="shared" si="25"/>
        <v>-1873465.939500246</v>
      </c>
      <c r="W117" s="537">
        <f t="shared" si="25"/>
        <v>-195050.35439581738</v>
      </c>
      <c r="X117" s="537">
        <f t="shared" si="25"/>
        <v>-328936.6592313809</v>
      </c>
      <c r="Y117" s="537">
        <f t="shared" si="25"/>
        <v>-383471.8927673995</v>
      </c>
      <c r="Z117" s="537">
        <f t="shared" si="25"/>
        <v>-2059446.666108673</v>
      </c>
      <c r="AA117" s="537">
        <f t="shared" si="25"/>
        <v>-124846.64727487677</v>
      </c>
      <c r="AB117" s="604">
        <f t="shared" si="25"/>
        <v>-81829.53351910248</v>
      </c>
      <c r="AC117" s="604"/>
      <c r="AD117" s="604"/>
      <c r="AE117" s="604"/>
      <c r="AF117" s="604"/>
      <c r="AG117" s="604"/>
      <c r="AH117" s="604"/>
      <c r="AI117" s="531"/>
      <c r="AJ117" s="531"/>
      <c r="AK117" s="531"/>
      <c r="AL117" s="531"/>
      <c r="AM117" s="531"/>
      <c r="AN117" s="531"/>
      <c r="AO117" s="531"/>
      <c r="AP117" s="531"/>
      <c r="AQ117" s="531"/>
      <c r="AR117" s="531"/>
      <c r="AS117" s="531"/>
      <c r="AT117" s="531"/>
    </row>
    <row r="118" spans="1:46" ht="11.25">
      <c r="A118" s="568"/>
      <c r="B118" s="582"/>
      <c r="C118" s="581"/>
      <c r="E118" s="559"/>
      <c r="F118" s="564"/>
      <c r="G118" s="537"/>
      <c r="H118" s="537"/>
      <c r="I118" s="537"/>
      <c r="J118" s="537"/>
      <c r="K118" s="537"/>
      <c r="L118" s="537"/>
      <c r="M118" s="564"/>
      <c r="N118" s="537"/>
      <c r="O118" s="537"/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  <c r="AB118" s="604"/>
      <c r="AC118" s="604"/>
      <c r="AD118" s="604"/>
      <c r="AE118" s="604"/>
      <c r="AF118" s="604"/>
      <c r="AG118" s="604"/>
      <c r="AH118" s="604"/>
      <c r="AI118" s="531"/>
      <c r="AJ118" s="531"/>
      <c r="AK118" s="531"/>
      <c r="AL118" s="531"/>
      <c r="AM118" s="531"/>
      <c r="AN118" s="531"/>
      <c r="AO118" s="531"/>
      <c r="AP118" s="531"/>
      <c r="AQ118" s="531"/>
      <c r="AR118" s="531"/>
      <c r="AS118" s="531"/>
      <c r="AT118" s="531"/>
    </row>
    <row r="119" spans="1:46" s="534" customFormat="1" ht="11.25">
      <c r="A119" s="568">
        <v>81</v>
      </c>
      <c r="B119" s="571" t="s">
        <v>424</v>
      </c>
      <c r="C119" s="568" t="s">
        <v>425</v>
      </c>
      <c r="D119" s="529" t="s">
        <v>153</v>
      </c>
      <c r="E119" s="568" t="s">
        <v>426</v>
      </c>
      <c r="F119" s="576">
        <v>3498938</v>
      </c>
      <c r="G119" s="576">
        <v>3454381</v>
      </c>
      <c r="H119" s="576">
        <v>39421</v>
      </c>
      <c r="I119" s="576">
        <v>4078</v>
      </c>
      <c r="J119" s="576">
        <v>194</v>
      </c>
      <c r="K119" s="576">
        <v>864</v>
      </c>
      <c r="L119" s="576">
        <v>0</v>
      </c>
      <c r="M119" s="564">
        <v>0</v>
      </c>
      <c r="N119" s="576">
        <v>0</v>
      </c>
      <c r="O119" s="576">
        <v>0</v>
      </c>
      <c r="P119" s="576">
        <v>3454381</v>
      </c>
      <c r="Q119" s="576">
        <v>39421</v>
      </c>
      <c r="R119" s="576">
        <v>4078</v>
      </c>
      <c r="S119" s="576">
        <v>194</v>
      </c>
      <c r="T119" s="576">
        <v>864</v>
      </c>
      <c r="U119" s="576">
        <v>0</v>
      </c>
      <c r="V119" s="576">
        <v>0</v>
      </c>
      <c r="W119" s="576">
        <v>0</v>
      </c>
      <c r="X119" s="576">
        <v>0</v>
      </c>
      <c r="Y119" s="576">
        <v>0</v>
      </c>
      <c r="Z119" s="576">
        <v>0</v>
      </c>
      <c r="AA119" s="576">
        <v>0</v>
      </c>
      <c r="AB119" s="577">
        <v>0</v>
      </c>
      <c r="AC119" s="577"/>
      <c r="AD119" s="577"/>
      <c r="AE119" s="577"/>
      <c r="AF119" s="577"/>
      <c r="AG119" s="577"/>
      <c r="AH119" s="577"/>
      <c r="AI119" s="538"/>
      <c r="AJ119" s="538"/>
      <c r="AK119" s="538"/>
      <c r="AL119" s="538"/>
      <c r="AM119" s="538"/>
      <c r="AN119" s="538"/>
      <c r="AO119" s="538"/>
      <c r="AP119" s="538"/>
      <c r="AQ119" s="538"/>
      <c r="AR119" s="538"/>
      <c r="AS119" s="538"/>
      <c r="AT119" s="538"/>
    </row>
    <row r="120" spans="1:46" s="534" customFormat="1" ht="11.25">
      <c r="A120" s="568">
        <v>82</v>
      </c>
      <c r="B120" s="570" t="s">
        <v>840</v>
      </c>
      <c r="C120" s="560" t="s">
        <v>360</v>
      </c>
      <c r="D120" s="535" t="s">
        <v>153</v>
      </c>
      <c r="E120" s="568" t="s">
        <v>172</v>
      </c>
      <c r="F120" s="576">
        <v>235938</v>
      </c>
      <c r="G120" s="576">
        <v>158162.42000131076</v>
      </c>
      <c r="H120" s="576">
        <v>27468.07559026344</v>
      </c>
      <c r="I120" s="576">
        <v>21249.814654742506</v>
      </c>
      <c r="J120" s="576">
        <v>9582.078212812556</v>
      </c>
      <c r="K120" s="576">
        <v>12585.000322213798</v>
      </c>
      <c r="L120" s="576">
        <v>1256.1112951962773</v>
      </c>
      <c r="M120" s="564">
        <v>714.2008022866869</v>
      </c>
      <c r="N120" s="576">
        <v>4471.555297723213</v>
      </c>
      <c r="O120" s="576">
        <v>448.74382345075605</v>
      </c>
      <c r="P120" s="576">
        <v>158162.42000131076</v>
      </c>
      <c r="Q120" s="576">
        <v>27468.07559026344</v>
      </c>
      <c r="R120" s="576">
        <v>21249.814654742506</v>
      </c>
      <c r="S120" s="576">
        <v>9582.078212812556</v>
      </c>
      <c r="T120" s="576">
        <v>8432.869540846612</v>
      </c>
      <c r="U120" s="576">
        <v>84.3844858511916</v>
      </c>
      <c r="V120" s="576">
        <v>4067.7462955159954</v>
      </c>
      <c r="W120" s="576">
        <v>423.5013510543538</v>
      </c>
      <c r="X120" s="576">
        <v>714.2008022866869</v>
      </c>
      <c r="Y120" s="576">
        <v>832.6099441419235</v>
      </c>
      <c r="Z120" s="576">
        <v>4471.555297723213</v>
      </c>
      <c r="AA120" s="576">
        <v>271.07217497396374</v>
      </c>
      <c r="AB120" s="577">
        <v>177.67164847679226</v>
      </c>
      <c r="AC120" s="577"/>
      <c r="AD120" s="577"/>
      <c r="AE120" s="577"/>
      <c r="AF120" s="577"/>
      <c r="AG120" s="577"/>
      <c r="AH120" s="577"/>
      <c r="AI120" s="538"/>
      <c r="AJ120" s="538"/>
      <c r="AK120" s="538"/>
      <c r="AL120" s="538"/>
      <c r="AM120" s="538"/>
      <c r="AN120" s="538"/>
      <c r="AO120" s="538"/>
      <c r="AP120" s="538"/>
      <c r="AQ120" s="538"/>
      <c r="AR120" s="538"/>
      <c r="AS120" s="538"/>
      <c r="AT120" s="538"/>
    </row>
    <row r="121" spans="1:46" s="534" customFormat="1" ht="11.25">
      <c r="A121" s="568">
        <v>83</v>
      </c>
      <c r="B121" s="563" t="s">
        <v>469</v>
      </c>
      <c r="C121" s="568" t="s">
        <v>470</v>
      </c>
      <c r="D121" s="535" t="s">
        <v>153</v>
      </c>
      <c r="E121" s="568" t="s">
        <v>172</v>
      </c>
      <c r="F121" s="576">
        <v>179605</v>
      </c>
      <c r="G121" s="576">
        <v>120399.2635537108</v>
      </c>
      <c r="H121" s="576">
        <v>20909.746273975637</v>
      </c>
      <c r="I121" s="576">
        <v>16176.168998063165</v>
      </c>
      <c r="J121" s="576">
        <v>7294.243222423683</v>
      </c>
      <c r="K121" s="576">
        <v>9580.182009134642</v>
      </c>
      <c r="L121" s="576">
        <v>956.199803226811</v>
      </c>
      <c r="M121" s="564">
        <v>543.676877377533</v>
      </c>
      <c r="N121" s="576">
        <v>3403.918356719044</v>
      </c>
      <c r="O121" s="576">
        <v>341.600905368669</v>
      </c>
      <c r="P121" s="576">
        <v>120399.2635537108</v>
      </c>
      <c r="Q121" s="576">
        <v>20909.746273975637</v>
      </c>
      <c r="R121" s="576">
        <v>16176.168998063165</v>
      </c>
      <c r="S121" s="576">
        <v>7294.243222423683</v>
      </c>
      <c r="T121" s="576">
        <v>6419.42177132872</v>
      </c>
      <c r="U121" s="576">
        <v>64.23668752512637</v>
      </c>
      <c r="V121" s="576">
        <v>3096.5235502807955</v>
      </c>
      <c r="W121" s="576">
        <v>322.3853730900372</v>
      </c>
      <c r="X121" s="576">
        <v>543.676877377533</v>
      </c>
      <c r="Y121" s="576">
        <v>633.8144301367738</v>
      </c>
      <c r="Z121" s="576">
        <v>3403.918356719044</v>
      </c>
      <c r="AA121" s="576">
        <v>206.35047337096503</v>
      </c>
      <c r="AB121" s="577">
        <v>135.25043199770394</v>
      </c>
      <c r="AC121" s="577"/>
      <c r="AD121" s="577"/>
      <c r="AE121" s="577"/>
      <c r="AF121" s="577"/>
      <c r="AG121" s="577"/>
      <c r="AH121" s="577"/>
      <c r="AI121" s="538"/>
      <c r="AJ121" s="538"/>
      <c r="AK121" s="538"/>
      <c r="AL121" s="538"/>
      <c r="AM121" s="538"/>
      <c r="AN121" s="538"/>
      <c r="AO121" s="538"/>
      <c r="AP121" s="538"/>
      <c r="AQ121" s="538"/>
      <c r="AR121" s="538"/>
      <c r="AS121" s="538"/>
      <c r="AT121" s="538"/>
    </row>
    <row r="122" spans="1:46" s="534" customFormat="1" ht="11.25">
      <c r="A122" s="568">
        <v>84</v>
      </c>
      <c r="B122" s="580" t="s">
        <v>480</v>
      </c>
      <c r="C122" s="581" t="s">
        <v>481</v>
      </c>
      <c r="D122" s="535" t="s">
        <v>153</v>
      </c>
      <c r="E122" s="559" t="s">
        <v>172</v>
      </c>
      <c r="F122" s="564">
        <v>1741157</v>
      </c>
      <c r="G122" s="576">
        <v>1167194.7915224433</v>
      </c>
      <c r="H122" s="576">
        <v>202706.7792831859</v>
      </c>
      <c r="I122" s="576">
        <v>156817.7382821228</v>
      </c>
      <c r="J122" s="576">
        <v>70713.07951574595</v>
      </c>
      <c r="K122" s="576">
        <v>92873.81178964308</v>
      </c>
      <c r="L122" s="576">
        <v>9269.752962261544</v>
      </c>
      <c r="M122" s="564">
        <v>5270.603829425869</v>
      </c>
      <c r="N122" s="576">
        <v>32998.83786214114</v>
      </c>
      <c r="O122" s="576">
        <v>3311.604953030236</v>
      </c>
      <c r="P122" s="576">
        <v>1167194.7915224433</v>
      </c>
      <c r="Q122" s="576">
        <v>202706.7792831859</v>
      </c>
      <c r="R122" s="576">
        <v>156817.7382821228</v>
      </c>
      <c r="S122" s="576">
        <v>70713.07951574595</v>
      </c>
      <c r="T122" s="576">
        <v>62232.23826230561</v>
      </c>
      <c r="U122" s="576">
        <v>622.7341006162771</v>
      </c>
      <c r="V122" s="576">
        <v>30018.839426721184</v>
      </c>
      <c r="W122" s="576">
        <v>3125.3225080222146</v>
      </c>
      <c r="X122" s="576">
        <v>5270.603829425869</v>
      </c>
      <c r="Y122" s="576">
        <v>6144.43045423933</v>
      </c>
      <c r="Z122" s="576">
        <v>32998.83786214114</v>
      </c>
      <c r="AA122" s="576">
        <v>2000.4374664578902</v>
      </c>
      <c r="AB122" s="577">
        <v>1311.167486572346</v>
      </c>
      <c r="AC122" s="577"/>
      <c r="AD122" s="577"/>
      <c r="AE122" s="577"/>
      <c r="AF122" s="577"/>
      <c r="AG122" s="577"/>
      <c r="AH122" s="577"/>
      <c r="AI122" s="538"/>
      <c r="AJ122" s="538"/>
      <c r="AK122" s="538"/>
      <c r="AL122" s="538"/>
      <c r="AM122" s="538"/>
      <c r="AN122" s="538"/>
      <c r="AO122" s="538"/>
      <c r="AP122" s="538"/>
      <c r="AQ122" s="538"/>
      <c r="AR122" s="538"/>
      <c r="AS122" s="538"/>
      <c r="AT122" s="538"/>
    </row>
    <row r="123" spans="1:46" s="534" customFormat="1" ht="11.25">
      <c r="A123" s="568">
        <v>85</v>
      </c>
      <c r="B123" s="580" t="s">
        <v>519</v>
      </c>
      <c r="C123" s="581" t="s">
        <v>520</v>
      </c>
      <c r="D123" s="535" t="s">
        <v>153</v>
      </c>
      <c r="E123" s="583" t="s">
        <v>172</v>
      </c>
      <c r="F123" s="584">
        <v>120359</v>
      </c>
      <c r="G123" s="576">
        <v>80683.3604969855</v>
      </c>
      <c r="H123" s="576">
        <v>14012.283353968065</v>
      </c>
      <c r="I123" s="576">
        <v>10840.163271834774</v>
      </c>
      <c r="J123" s="576">
        <v>4888.10344927865</v>
      </c>
      <c r="K123" s="576">
        <v>6419.9834438764865</v>
      </c>
      <c r="L123" s="576">
        <v>640.7797784948957</v>
      </c>
      <c r="M123" s="564">
        <v>364.3350980445004</v>
      </c>
      <c r="N123" s="576">
        <v>2281.0735196478236</v>
      </c>
      <c r="O123" s="576">
        <v>228.91758786931112</v>
      </c>
      <c r="P123" s="576">
        <v>80683.3604969855</v>
      </c>
      <c r="Q123" s="576">
        <v>14012.283353968065</v>
      </c>
      <c r="R123" s="576">
        <v>10840.163271834774</v>
      </c>
      <c r="S123" s="576">
        <v>4888.10344927865</v>
      </c>
      <c r="T123" s="576">
        <v>4301.857882438426</v>
      </c>
      <c r="U123" s="576">
        <v>43.047039190649954</v>
      </c>
      <c r="V123" s="576">
        <v>2075.078522247411</v>
      </c>
      <c r="W123" s="576">
        <v>216.04065098267748</v>
      </c>
      <c r="X123" s="576">
        <v>364.3350980445004</v>
      </c>
      <c r="Y123" s="576">
        <v>424.7391275122183</v>
      </c>
      <c r="Z123" s="576">
        <v>2281.0735196478236</v>
      </c>
      <c r="AA123" s="576">
        <v>138.28198894494017</v>
      </c>
      <c r="AB123" s="577">
        <v>90.63559892437097</v>
      </c>
      <c r="AC123" s="577"/>
      <c r="AD123" s="577"/>
      <c r="AE123" s="577"/>
      <c r="AF123" s="577"/>
      <c r="AG123" s="577"/>
      <c r="AH123" s="577"/>
      <c r="AI123" s="538"/>
      <c r="AJ123" s="538"/>
      <c r="AK123" s="538"/>
      <c r="AL123" s="538"/>
      <c r="AM123" s="538"/>
      <c r="AN123" s="538"/>
      <c r="AO123" s="538"/>
      <c r="AP123" s="538"/>
      <c r="AQ123" s="538"/>
      <c r="AR123" s="538"/>
      <c r="AS123" s="538"/>
      <c r="AT123" s="538"/>
    </row>
    <row r="124" spans="1:46" s="534" customFormat="1" ht="11.25">
      <c r="A124" s="568">
        <v>86</v>
      </c>
      <c r="B124" s="580" t="s">
        <v>542</v>
      </c>
      <c r="C124" s="583" t="s">
        <v>174</v>
      </c>
      <c r="D124" s="535" t="s">
        <v>153</v>
      </c>
      <c r="E124" s="559" t="s">
        <v>172</v>
      </c>
      <c r="F124" s="564">
        <v>-720651715</v>
      </c>
      <c r="G124" s="576">
        <v>-483093097.4344739</v>
      </c>
      <c r="H124" s="576">
        <v>-83898802.99855463</v>
      </c>
      <c r="I124" s="576">
        <v>-64905675.95882103</v>
      </c>
      <c r="J124" s="576">
        <v>-29267608.852018334</v>
      </c>
      <c r="K124" s="576">
        <v>-38439768.35218967</v>
      </c>
      <c r="L124" s="576">
        <v>-3836680.6496370593</v>
      </c>
      <c r="M124" s="564">
        <v>-2181463.0666627535</v>
      </c>
      <c r="N124" s="576">
        <v>-13657969.441215783</v>
      </c>
      <c r="O124" s="576">
        <v>-1370648.2464267921</v>
      </c>
      <c r="P124" s="576">
        <v>-483093097.4344739</v>
      </c>
      <c r="Q124" s="576">
        <v>-83898802.99855463</v>
      </c>
      <c r="R124" s="576">
        <v>-64905675.95882103</v>
      </c>
      <c r="S124" s="576">
        <v>-29267608.852018334</v>
      </c>
      <c r="T124" s="576">
        <v>-25757452.792608112</v>
      </c>
      <c r="U124" s="576">
        <v>-257744.93488990518</v>
      </c>
      <c r="V124" s="576">
        <v>-12424570.62469165</v>
      </c>
      <c r="W124" s="576">
        <v>-1293547.351177585</v>
      </c>
      <c r="X124" s="576">
        <v>-2181463.0666627535</v>
      </c>
      <c r="Y124" s="576">
        <v>-2543133.298459474</v>
      </c>
      <c r="Z124" s="576">
        <v>-13657969.441215783</v>
      </c>
      <c r="AA124" s="576">
        <v>-827965.9392881478</v>
      </c>
      <c r="AB124" s="577">
        <v>-542682.3071386444</v>
      </c>
      <c r="AC124" s="577"/>
      <c r="AD124" s="577"/>
      <c r="AE124" s="577"/>
      <c r="AF124" s="577"/>
      <c r="AG124" s="577"/>
      <c r="AH124" s="577"/>
      <c r="AI124" s="538"/>
      <c r="AJ124" s="538"/>
      <c r="AK124" s="538"/>
      <c r="AL124" s="538"/>
      <c r="AM124" s="538"/>
      <c r="AN124" s="538"/>
      <c r="AO124" s="538"/>
      <c r="AP124" s="538"/>
      <c r="AQ124" s="538"/>
      <c r="AR124" s="538"/>
      <c r="AS124" s="538"/>
      <c r="AT124" s="538"/>
    </row>
    <row r="125" spans="1:46" s="534" customFormat="1" ht="22.5">
      <c r="A125" s="568">
        <v>87</v>
      </c>
      <c r="B125" s="578" t="s">
        <v>910</v>
      </c>
      <c r="C125" s="586" t="s">
        <v>911</v>
      </c>
      <c r="D125" s="529"/>
      <c r="E125" s="559" t="s">
        <v>153</v>
      </c>
      <c r="F125" s="564">
        <f aca="true" t="shared" si="26" ref="F125:AB125">(F$117+F$119+F$120+F$121+F$122+F$123+F$124)</f>
        <v>-823540756.2598993</v>
      </c>
      <c r="G125" s="576">
        <f t="shared" si="26"/>
        <v>-550956521.3611704</v>
      </c>
      <c r="H125" s="576">
        <f t="shared" si="26"/>
        <v>-96245148.8364794</v>
      </c>
      <c r="I125" s="576">
        <f t="shared" si="26"/>
        <v>-74483457.77269351</v>
      </c>
      <c r="J125" s="576">
        <f t="shared" si="26"/>
        <v>-33588117.4864877</v>
      </c>
      <c r="K125" s="576">
        <f t="shared" si="26"/>
        <v>-44113669.558580786</v>
      </c>
      <c r="L125" s="576">
        <f t="shared" si="26"/>
        <v>-4403080.052961096</v>
      </c>
      <c r="M125" s="564">
        <f t="shared" si="26"/>
        <v>-2503506.9092869996</v>
      </c>
      <c r="N125" s="576">
        <f t="shared" si="26"/>
        <v>-15674260.722288225</v>
      </c>
      <c r="O125" s="576">
        <f t="shared" si="26"/>
        <v>-1572993.5599510523</v>
      </c>
      <c r="P125" s="576">
        <f t="shared" si="26"/>
        <v>-550956521.3611704</v>
      </c>
      <c r="Q125" s="576">
        <f t="shared" si="26"/>
        <v>-96245148.8364794</v>
      </c>
      <c r="R125" s="576">
        <f t="shared" si="26"/>
        <v>-74483457.77269351</v>
      </c>
      <c r="S125" s="576">
        <f t="shared" si="26"/>
        <v>-33588117.4864877</v>
      </c>
      <c r="T125" s="576">
        <f t="shared" si="26"/>
        <v>-29559096.01829039</v>
      </c>
      <c r="U125" s="576">
        <f t="shared" si="26"/>
        <v>-295795.1638932613</v>
      </c>
      <c r="V125" s="576">
        <f t="shared" si="26"/>
        <v>-14258778.376397131</v>
      </c>
      <c r="W125" s="576">
        <f t="shared" si="26"/>
        <v>-1484510.455690253</v>
      </c>
      <c r="X125" s="576">
        <f t="shared" si="26"/>
        <v>-2503506.9092869996</v>
      </c>
      <c r="Y125" s="576">
        <f t="shared" si="26"/>
        <v>-2918569.597270843</v>
      </c>
      <c r="Z125" s="576">
        <f t="shared" si="26"/>
        <v>-15674260.722288225</v>
      </c>
      <c r="AA125" s="576">
        <f t="shared" si="26"/>
        <v>-950196.4444592769</v>
      </c>
      <c r="AB125" s="577">
        <f t="shared" si="26"/>
        <v>-622797.1154917757</v>
      </c>
      <c r="AC125" s="577"/>
      <c r="AD125" s="577"/>
      <c r="AE125" s="577"/>
      <c r="AF125" s="577"/>
      <c r="AG125" s="577"/>
      <c r="AH125" s="577"/>
      <c r="AI125" s="538"/>
      <c r="AJ125" s="538"/>
      <c r="AK125" s="538"/>
      <c r="AL125" s="538"/>
      <c r="AM125" s="538"/>
      <c r="AN125" s="538"/>
      <c r="AO125" s="538"/>
      <c r="AP125" s="538"/>
      <c r="AQ125" s="538"/>
      <c r="AR125" s="538"/>
      <c r="AS125" s="538"/>
      <c r="AT125" s="538"/>
    </row>
    <row r="126" spans="1:46" ht="11.25">
      <c r="A126" s="532"/>
      <c r="B126" s="532"/>
      <c r="C126" s="528"/>
      <c r="D126" s="532"/>
      <c r="E126" s="532"/>
      <c r="F126" s="537"/>
      <c r="G126" s="537"/>
      <c r="H126" s="537"/>
      <c r="I126" s="537"/>
      <c r="J126" s="537"/>
      <c r="K126" s="537"/>
      <c r="L126" s="537"/>
      <c r="M126" s="564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1"/>
      <c r="AC126" s="531"/>
      <c r="AD126" s="531"/>
      <c r="AE126" s="531"/>
      <c r="AF126" s="531"/>
      <c r="AG126" s="531"/>
      <c r="AH126" s="531"/>
      <c r="AI126" s="531"/>
      <c r="AJ126" s="531"/>
      <c r="AK126" s="531"/>
      <c r="AL126" s="531"/>
      <c r="AM126" s="531"/>
      <c r="AN126" s="531"/>
      <c r="AO126" s="531"/>
      <c r="AP126" s="531"/>
      <c r="AQ126" s="531"/>
      <c r="AR126" s="531"/>
      <c r="AS126" s="531"/>
      <c r="AT126" s="531"/>
    </row>
    <row r="127" spans="1:46" s="534" customFormat="1" ht="11.25">
      <c r="A127" s="568">
        <v>88</v>
      </c>
      <c r="B127" s="603" t="s">
        <v>912</v>
      </c>
      <c r="C127" s="581" t="s">
        <v>913</v>
      </c>
      <c r="D127" s="529"/>
      <c r="E127" s="559" t="s">
        <v>153</v>
      </c>
      <c r="F127" s="564">
        <f aca="true" t="shared" si="27" ref="F127:AB127">(F$125*F$111)</f>
        <v>-586937560.0505705</v>
      </c>
      <c r="G127" s="576">
        <f t="shared" si="27"/>
        <v>-382330152.430314</v>
      </c>
      <c r="H127" s="576">
        <f t="shared" si="27"/>
        <v>-66754864.3224545</v>
      </c>
      <c r="I127" s="576">
        <f t="shared" si="27"/>
        <v>-58716372.15366751</v>
      </c>
      <c r="J127" s="576">
        <f t="shared" si="27"/>
        <v>-29514203.46755669</v>
      </c>
      <c r="K127" s="576">
        <f t="shared" si="27"/>
        <v>-39326540.33806388</v>
      </c>
      <c r="L127" s="576">
        <f t="shared" si="27"/>
        <v>-4131896.8148236373</v>
      </c>
      <c r="M127" s="564">
        <f t="shared" si="27"/>
        <v>-2322518.5658391053</v>
      </c>
      <c r="N127" s="576">
        <f t="shared" si="27"/>
        <v>-2129515.555801597</v>
      </c>
      <c r="O127" s="576">
        <f t="shared" si="27"/>
        <v>-1502873.1526549705</v>
      </c>
      <c r="P127" s="576">
        <f t="shared" si="27"/>
        <v>-382330152.430314</v>
      </c>
      <c r="Q127" s="576">
        <f t="shared" si="27"/>
        <v>-66754864.3224545</v>
      </c>
      <c r="R127" s="576">
        <f t="shared" si="27"/>
        <v>-58716372.15366751</v>
      </c>
      <c r="S127" s="576">
        <f t="shared" si="27"/>
        <v>-29514203.46755669</v>
      </c>
      <c r="T127" s="576">
        <f t="shared" si="27"/>
        <v>-26248801.354289576</v>
      </c>
      <c r="U127" s="576">
        <f t="shared" si="27"/>
        <v>-291961.3871103716</v>
      </c>
      <c r="V127" s="576">
        <f t="shared" si="27"/>
        <v>-12785916.263854705</v>
      </c>
      <c r="W127" s="576">
        <f t="shared" si="27"/>
        <v>-1461613.5149248021</v>
      </c>
      <c r="X127" s="576">
        <f t="shared" si="27"/>
        <v>-2322518.5658391053</v>
      </c>
      <c r="Y127" s="576">
        <f t="shared" si="27"/>
        <v>-2670283.299898836</v>
      </c>
      <c r="Z127" s="576">
        <f t="shared" si="27"/>
        <v>-2129515.555801597</v>
      </c>
      <c r="AA127" s="576">
        <f t="shared" si="27"/>
        <v>-912755.5696738749</v>
      </c>
      <c r="AB127" s="577">
        <f t="shared" si="27"/>
        <v>-590117.5829810959</v>
      </c>
      <c r="AC127" s="577"/>
      <c r="AD127" s="577"/>
      <c r="AE127" s="577"/>
      <c r="AF127" s="577"/>
      <c r="AG127" s="577"/>
      <c r="AH127" s="577"/>
      <c r="AI127" s="538"/>
      <c r="AJ127" s="538"/>
      <c r="AK127" s="538"/>
      <c r="AL127" s="538"/>
      <c r="AM127" s="538"/>
      <c r="AN127" s="538"/>
      <c r="AO127" s="538"/>
      <c r="AP127" s="538"/>
      <c r="AQ127" s="538"/>
      <c r="AR127" s="538"/>
      <c r="AS127" s="538"/>
      <c r="AT127" s="538"/>
    </row>
    <row r="128" spans="1:46" s="534" customFormat="1" ht="11.25">
      <c r="A128" s="568">
        <v>89</v>
      </c>
      <c r="B128" s="570" t="s">
        <v>914</v>
      </c>
      <c r="C128" s="581" t="s">
        <v>915</v>
      </c>
      <c r="D128" s="529"/>
      <c r="E128" s="559" t="s">
        <v>153</v>
      </c>
      <c r="F128" s="564">
        <f aca="true" t="shared" si="28" ref="F128:AB128">(F$125*F$112)</f>
        <v>-196431349.393885</v>
      </c>
      <c r="G128" s="576">
        <f t="shared" si="28"/>
        <v>-145554746.82177216</v>
      </c>
      <c r="H128" s="576">
        <f t="shared" si="28"/>
        <v>-20911206.01556622</v>
      </c>
      <c r="I128" s="576">
        <f t="shared" si="28"/>
        <v>-12477660.033883378</v>
      </c>
      <c r="J128" s="576">
        <f t="shared" si="28"/>
        <v>-3760701.850776798</v>
      </c>
      <c r="K128" s="576">
        <f t="shared" si="28"/>
        <v>-319452.65068460145</v>
      </c>
      <c r="L128" s="576">
        <f t="shared" si="28"/>
        <v>-96681.15088338361</v>
      </c>
      <c r="M128" s="564">
        <f t="shared" si="28"/>
        <v>-2630.4640671624743</v>
      </c>
      <c r="N128" s="576">
        <f t="shared" si="28"/>
        <v>-13544745.166486626</v>
      </c>
      <c r="O128" s="576">
        <f t="shared" si="28"/>
        <v>-6239.416324946001</v>
      </c>
      <c r="P128" s="576">
        <f t="shared" si="28"/>
        <v>-145554746.82177216</v>
      </c>
      <c r="Q128" s="576">
        <f t="shared" si="28"/>
        <v>-20911206.01556622</v>
      </c>
      <c r="R128" s="576">
        <f t="shared" si="28"/>
        <v>-12477660.033883378</v>
      </c>
      <c r="S128" s="576">
        <f t="shared" si="28"/>
        <v>-3760701.850776798</v>
      </c>
      <c r="T128" s="576">
        <f t="shared" si="28"/>
        <v>-277098.0305088268</v>
      </c>
      <c r="U128" s="576">
        <f t="shared" si="28"/>
        <v>1809.779415028873</v>
      </c>
      <c r="V128" s="576">
        <f t="shared" si="28"/>
        <v>-44160.77961426233</v>
      </c>
      <c r="W128" s="576">
        <f t="shared" si="28"/>
        <v>0</v>
      </c>
      <c r="X128" s="576">
        <f t="shared" si="28"/>
        <v>-2630.4640671624743</v>
      </c>
      <c r="Y128" s="576">
        <f t="shared" si="28"/>
        <v>-96681.15088338364</v>
      </c>
      <c r="Z128" s="576">
        <f t="shared" si="28"/>
        <v>-13544745.166486626</v>
      </c>
      <c r="AA128" s="576">
        <f t="shared" si="28"/>
        <v>0</v>
      </c>
      <c r="AB128" s="577">
        <f t="shared" si="28"/>
        <v>-6239.4163249460025</v>
      </c>
      <c r="AC128" s="577"/>
      <c r="AD128" s="577"/>
      <c r="AE128" s="577"/>
      <c r="AF128" s="577"/>
      <c r="AG128" s="577"/>
      <c r="AH128" s="577"/>
      <c r="AI128" s="538"/>
      <c r="AJ128" s="538"/>
      <c r="AK128" s="538"/>
      <c r="AL128" s="538"/>
      <c r="AM128" s="538"/>
      <c r="AN128" s="538"/>
      <c r="AO128" s="538"/>
      <c r="AP128" s="538"/>
      <c r="AQ128" s="538"/>
      <c r="AR128" s="538"/>
      <c r="AS128" s="538"/>
      <c r="AT128" s="538"/>
    </row>
    <row r="129" spans="1:46" s="534" customFormat="1" ht="11.25">
      <c r="A129" s="568">
        <v>90</v>
      </c>
      <c r="B129" s="570" t="s">
        <v>916</v>
      </c>
      <c r="C129" s="581" t="s">
        <v>917</v>
      </c>
      <c r="D129" s="529"/>
      <c r="E129" s="559" t="s">
        <v>153</v>
      </c>
      <c r="F129" s="564">
        <f aca="true" t="shared" si="29" ref="F129:AB129">(F$125*F$113)</f>
        <v>-40171846.815443814</v>
      </c>
      <c r="G129" s="576">
        <f t="shared" si="29"/>
        <v>-23071622.109084316</v>
      </c>
      <c r="H129" s="576">
        <f t="shared" si="29"/>
        <v>-8579078.498458663</v>
      </c>
      <c r="I129" s="576">
        <f t="shared" si="29"/>
        <v>-3289425.5851426274</v>
      </c>
      <c r="J129" s="576">
        <f t="shared" si="29"/>
        <v>-313212.1681542146</v>
      </c>
      <c r="K129" s="576">
        <f t="shared" si="29"/>
        <v>-4467676.5698323</v>
      </c>
      <c r="L129" s="576">
        <f t="shared" si="29"/>
        <v>-174502.0872540749</v>
      </c>
      <c r="M129" s="564">
        <f t="shared" si="29"/>
        <v>-178357.8793807321</v>
      </c>
      <c r="N129" s="576">
        <f t="shared" si="29"/>
        <v>0</v>
      </c>
      <c r="O129" s="576">
        <f t="shared" si="29"/>
        <v>-63880.99097113577</v>
      </c>
      <c r="P129" s="576">
        <f t="shared" si="29"/>
        <v>-23071622.109084316</v>
      </c>
      <c r="Q129" s="576">
        <f t="shared" si="29"/>
        <v>-8579078.498458663</v>
      </c>
      <c r="R129" s="576">
        <f t="shared" si="29"/>
        <v>-3289425.5851426274</v>
      </c>
      <c r="S129" s="576">
        <f t="shared" si="29"/>
        <v>-313212.1681542146</v>
      </c>
      <c r="T129" s="576">
        <f t="shared" si="29"/>
        <v>-3033196.633491986</v>
      </c>
      <c r="U129" s="576">
        <f t="shared" si="29"/>
        <v>-5643.556197918585</v>
      </c>
      <c r="V129" s="576">
        <f t="shared" si="29"/>
        <v>-1428701.332928162</v>
      </c>
      <c r="W129" s="576">
        <f t="shared" si="29"/>
        <v>-22896.94076545114</v>
      </c>
      <c r="X129" s="576">
        <f t="shared" si="29"/>
        <v>-178357.8793807321</v>
      </c>
      <c r="Y129" s="576">
        <f t="shared" si="29"/>
        <v>-151605.1464886238</v>
      </c>
      <c r="Z129" s="576">
        <f t="shared" si="29"/>
        <v>0</v>
      </c>
      <c r="AA129" s="576">
        <f t="shared" si="29"/>
        <v>-37440.87478540186</v>
      </c>
      <c r="AB129" s="577">
        <f t="shared" si="29"/>
        <v>-26440.11618573392</v>
      </c>
      <c r="AC129" s="577"/>
      <c r="AD129" s="577"/>
      <c r="AE129" s="577"/>
      <c r="AF129" s="577"/>
      <c r="AG129" s="577"/>
      <c r="AH129" s="577"/>
      <c r="AI129" s="538"/>
      <c r="AJ129" s="538"/>
      <c r="AK129" s="538"/>
      <c r="AL129" s="538"/>
      <c r="AM129" s="538"/>
      <c r="AN129" s="538"/>
      <c r="AO129" s="538"/>
      <c r="AP129" s="538"/>
      <c r="AQ129" s="538"/>
      <c r="AR129" s="538"/>
      <c r="AS129" s="538"/>
      <c r="AT129" s="538"/>
    </row>
    <row r="130" spans="1:46" s="534" customFormat="1" ht="11.25">
      <c r="A130" s="568"/>
      <c r="B130" s="570"/>
      <c r="C130" s="568"/>
      <c r="D130" s="529"/>
      <c r="E130" s="568"/>
      <c r="F130" s="576"/>
      <c r="G130" s="576"/>
      <c r="H130" s="576"/>
      <c r="I130" s="576"/>
      <c r="J130" s="576"/>
      <c r="K130" s="576"/>
      <c r="L130" s="576"/>
      <c r="M130" s="564"/>
      <c r="N130" s="576"/>
      <c r="O130" s="576"/>
      <c r="P130" s="576"/>
      <c r="Q130" s="576"/>
      <c r="R130" s="576"/>
      <c r="S130" s="576"/>
      <c r="T130" s="576"/>
      <c r="U130" s="576"/>
      <c r="V130" s="576"/>
      <c r="W130" s="576"/>
      <c r="X130" s="576"/>
      <c r="Y130" s="576"/>
      <c r="Z130" s="576"/>
      <c r="AA130" s="576"/>
      <c r="AB130" s="577"/>
      <c r="AC130" s="577"/>
      <c r="AD130" s="577"/>
      <c r="AE130" s="577"/>
      <c r="AF130" s="577"/>
      <c r="AG130" s="577"/>
      <c r="AH130" s="577"/>
      <c r="AI130" s="538"/>
      <c r="AJ130" s="538"/>
      <c r="AK130" s="538"/>
      <c r="AL130" s="538"/>
      <c r="AM130" s="538"/>
      <c r="AN130" s="538"/>
      <c r="AO130" s="538"/>
      <c r="AP130" s="538"/>
      <c r="AQ130" s="538"/>
      <c r="AR130" s="538"/>
      <c r="AS130" s="538"/>
      <c r="AT130" s="538"/>
    </row>
    <row r="131" spans="1:46" s="534" customFormat="1" ht="11.25">
      <c r="A131" s="568">
        <v>91</v>
      </c>
      <c r="B131" s="603" t="s">
        <v>918</v>
      </c>
      <c r="C131" s="586" t="s">
        <v>919</v>
      </c>
      <c r="D131" s="529"/>
      <c r="E131" s="559" t="s">
        <v>153</v>
      </c>
      <c r="F131" s="576">
        <f aca="true" t="shared" si="30" ref="F131:AB131">(F$90+F$127)</f>
        <v>781678205.9494295</v>
      </c>
      <c r="G131" s="576">
        <f t="shared" si="30"/>
        <v>504598913.53766686</v>
      </c>
      <c r="H131" s="576">
        <f t="shared" si="30"/>
        <v>89516495.43555291</v>
      </c>
      <c r="I131" s="576">
        <f t="shared" si="30"/>
        <v>79927840.95002162</v>
      </c>
      <c r="J131" s="576">
        <f t="shared" si="30"/>
        <v>40314314.01483001</v>
      </c>
      <c r="K131" s="576">
        <f t="shared" si="30"/>
        <v>53739748.00930713</v>
      </c>
      <c r="L131" s="576">
        <f t="shared" si="30"/>
        <v>5648760.9133519605</v>
      </c>
      <c r="M131" s="564">
        <f t="shared" si="30"/>
        <v>3175140.3007400995</v>
      </c>
      <c r="N131" s="576">
        <f t="shared" si="30"/>
        <v>2911021.863562399</v>
      </c>
      <c r="O131" s="576">
        <f t="shared" si="30"/>
        <v>2054594.1737912889</v>
      </c>
      <c r="P131" s="576">
        <f t="shared" si="30"/>
        <v>504598913.53766686</v>
      </c>
      <c r="Q131" s="576">
        <f t="shared" si="30"/>
        <v>89516495.43555291</v>
      </c>
      <c r="R131" s="576">
        <f t="shared" si="30"/>
        <v>79927840.95002162</v>
      </c>
      <c r="S131" s="576">
        <f t="shared" si="30"/>
        <v>40314314.01483001</v>
      </c>
      <c r="T131" s="576">
        <f t="shared" si="30"/>
        <v>35864903.79001783</v>
      </c>
      <c r="U131" s="576">
        <f t="shared" si="30"/>
        <v>394940.8654442497</v>
      </c>
      <c r="V131" s="576">
        <f t="shared" si="30"/>
        <v>17479764.686654292</v>
      </c>
      <c r="W131" s="576">
        <f t="shared" si="30"/>
        <v>1998187.6759152792</v>
      </c>
      <c r="X131" s="576">
        <f t="shared" si="30"/>
        <v>3175140.3007400995</v>
      </c>
      <c r="Y131" s="576">
        <f t="shared" si="30"/>
        <v>3650573.2374366783</v>
      </c>
      <c r="Z131" s="576">
        <f t="shared" si="30"/>
        <v>2911021.863562399</v>
      </c>
      <c r="AA131" s="576">
        <f t="shared" si="30"/>
        <v>1247838.0309306337</v>
      </c>
      <c r="AB131" s="577">
        <f t="shared" si="30"/>
        <v>806756.142860655</v>
      </c>
      <c r="AC131" s="577"/>
      <c r="AD131" s="577"/>
      <c r="AE131" s="577"/>
      <c r="AF131" s="577"/>
      <c r="AG131" s="577"/>
      <c r="AH131" s="577"/>
      <c r="AI131" s="538"/>
      <c r="AJ131" s="538"/>
      <c r="AK131" s="538"/>
      <c r="AL131" s="538"/>
      <c r="AM131" s="538"/>
      <c r="AN131" s="538"/>
      <c r="AO131" s="538"/>
      <c r="AP131" s="538"/>
      <c r="AQ131" s="538"/>
      <c r="AR131" s="538"/>
      <c r="AS131" s="538"/>
      <c r="AT131" s="538"/>
    </row>
    <row r="132" spans="1:46" s="534" customFormat="1" ht="11.25">
      <c r="A132" s="568">
        <v>92</v>
      </c>
      <c r="B132" s="603" t="s">
        <v>920</v>
      </c>
      <c r="C132" s="586" t="s">
        <v>921</v>
      </c>
      <c r="D132" s="529"/>
      <c r="E132" s="559" t="s">
        <v>153</v>
      </c>
      <c r="F132" s="564">
        <f aca="true" t="shared" si="31" ref="F132:AB132">(F$131*F$40)</f>
        <v>81841708.16264105</v>
      </c>
      <c r="G132" s="576">
        <f t="shared" si="31"/>
        <v>52831506.24722316</v>
      </c>
      <c r="H132" s="576">
        <f t="shared" si="31"/>
        <v>9372377.072072133</v>
      </c>
      <c r="I132" s="576">
        <f t="shared" si="31"/>
        <v>8368444.947440247</v>
      </c>
      <c r="J132" s="576">
        <f t="shared" si="31"/>
        <v>4220908.677339075</v>
      </c>
      <c r="K132" s="576">
        <f t="shared" si="31"/>
        <v>5626551.6165562915</v>
      </c>
      <c r="L132" s="576">
        <f t="shared" si="31"/>
        <v>591425.267626041</v>
      </c>
      <c r="M132" s="564">
        <f t="shared" si="31"/>
        <v>332437.1894864152</v>
      </c>
      <c r="N132" s="576">
        <f t="shared" si="31"/>
        <v>304783.98911399924</v>
      </c>
      <c r="O132" s="576">
        <f t="shared" si="31"/>
        <v>215116.00999525347</v>
      </c>
      <c r="P132" s="576">
        <f t="shared" si="31"/>
        <v>52831506.24722316</v>
      </c>
      <c r="Q132" s="576">
        <f t="shared" si="31"/>
        <v>9372377.072072133</v>
      </c>
      <c r="R132" s="576">
        <f t="shared" si="31"/>
        <v>8368444.947440247</v>
      </c>
      <c r="S132" s="576">
        <f t="shared" si="31"/>
        <v>4220908.677339075</v>
      </c>
      <c r="T132" s="576">
        <f t="shared" si="31"/>
        <v>3755055.426802744</v>
      </c>
      <c r="U132" s="576">
        <f t="shared" si="31"/>
        <v>41350.30861187946</v>
      </c>
      <c r="V132" s="576">
        <f t="shared" si="31"/>
        <v>1830131.3626867963</v>
      </c>
      <c r="W132" s="576">
        <f t="shared" si="31"/>
        <v>209210.24966765434</v>
      </c>
      <c r="X132" s="576">
        <f t="shared" si="31"/>
        <v>332437.1894864152</v>
      </c>
      <c r="Y132" s="576">
        <f t="shared" si="31"/>
        <v>382215.0179583863</v>
      </c>
      <c r="Z132" s="576">
        <f t="shared" si="31"/>
        <v>304783.98911399924</v>
      </c>
      <c r="AA132" s="576">
        <f t="shared" si="31"/>
        <v>130648.64183801557</v>
      </c>
      <c r="AB132" s="577">
        <f t="shared" si="31"/>
        <v>84467.36815723788</v>
      </c>
      <c r="AC132" s="577"/>
      <c r="AD132" s="577"/>
      <c r="AE132" s="577"/>
      <c r="AF132" s="577"/>
      <c r="AG132" s="577"/>
      <c r="AH132" s="577"/>
      <c r="AI132" s="538"/>
      <c r="AJ132" s="538"/>
      <c r="AK132" s="538"/>
      <c r="AL132" s="538"/>
      <c r="AM132" s="538"/>
      <c r="AN132" s="538"/>
      <c r="AO132" s="538"/>
      <c r="AP132" s="538"/>
      <c r="AQ132" s="538"/>
      <c r="AR132" s="538"/>
      <c r="AS132" s="538"/>
      <c r="AT132" s="538"/>
    </row>
    <row r="133" spans="1:46" s="534" customFormat="1" ht="11.25">
      <c r="A133" s="568">
        <v>93</v>
      </c>
      <c r="B133" s="570" t="s">
        <v>922</v>
      </c>
      <c r="C133" s="586" t="s">
        <v>923</v>
      </c>
      <c r="D133" s="529"/>
      <c r="E133" s="559" t="s">
        <v>153</v>
      </c>
      <c r="F133" s="576">
        <f aca="true" t="shared" si="32" ref="F133:AB133">(F$102+F$128)</f>
        <v>261605518.60611555</v>
      </c>
      <c r="G133" s="576">
        <f t="shared" si="32"/>
        <v>192102994.3352514</v>
      </c>
      <c r="H133" s="576">
        <f t="shared" si="32"/>
        <v>28041370.420622442</v>
      </c>
      <c r="I133" s="576">
        <f t="shared" si="32"/>
        <v>16985252.835556503</v>
      </c>
      <c r="J133" s="576">
        <f t="shared" si="32"/>
        <v>5136852.685014005</v>
      </c>
      <c r="K133" s="576">
        <f t="shared" si="32"/>
        <v>436532.2960301083</v>
      </c>
      <c r="L133" s="576">
        <f t="shared" si="32"/>
        <v>132173.84911661965</v>
      </c>
      <c r="M133" s="564">
        <f t="shared" si="32"/>
        <v>3596.135932837526</v>
      </c>
      <c r="N133" s="576">
        <f t="shared" si="32"/>
        <v>18515501.898356274</v>
      </c>
      <c r="O133" s="576">
        <f t="shared" si="32"/>
        <v>8529.973675054</v>
      </c>
      <c r="P133" s="576">
        <f t="shared" si="32"/>
        <v>192102994.3352514</v>
      </c>
      <c r="Q133" s="576">
        <f t="shared" si="32"/>
        <v>28041370.420622442</v>
      </c>
      <c r="R133" s="576">
        <f t="shared" si="32"/>
        <v>16985252.835556503</v>
      </c>
      <c r="S133" s="576">
        <f t="shared" si="32"/>
        <v>5136852.685014005</v>
      </c>
      <c r="T133" s="576">
        <f t="shared" si="32"/>
        <v>378611.353351509</v>
      </c>
      <c r="U133" s="576">
        <f t="shared" si="32"/>
        <v>-2448.117730597329</v>
      </c>
      <c r="V133" s="576">
        <f t="shared" si="32"/>
        <v>60372.68038573768</v>
      </c>
      <c r="W133" s="576">
        <f t="shared" si="32"/>
        <v>0</v>
      </c>
      <c r="X133" s="576">
        <f t="shared" si="32"/>
        <v>3596.135932837526</v>
      </c>
      <c r="Y133" s="576">
        <f t="shared" si="32"/>
        <v>132173.84911661962</v>
      </c>
      <c r="Z133" s="576">
        <f t="shared" si="32"/>
        <v>18515501.898356274</v>
      </c>
      <c r="AA133" s="576">
        <f t="shared" si="32"/>
        <v>0</v>
      </c>
      <c r="AB133" s="577">
        <f t="shared" si="32"/>
        <v>8529.973675053996</v>
      </c>
      <c r="AC133" s="577"/>
      <c r="AD133" s="577"/>
      <c r="AE133" s="577"/>
      <c r="AF133" s="577"/>
      <c r="AG133" s="577"/>
      <c r="AH133" s="577"/>
      <c r="AI133" s="538"/>
      <c r="AJ133" s="538"/>
      <c r="AK133" s="538"/>
      <c r="AL133" s="538"/>
      <c r="AM133" s="538"/>
      <c r="AN133" s="538"/>
      <c r="AO133" s="538"/>
      <c r="AP133" s="538"/>
      <c r="AQ133" s="538"/>
      <c r="AR133" s="538"/>
      <c r="AS133" s="538"/>
      <c r="AT133" s="538"/>
    </row>
    <row r="134" spans="1:46" s="534" customFormat="1" ht="11.25">
      <c r="A134" s="568">
        <v>94</v>
      </c>
      <c r="B134" s="603" t="s">
        <v>924</v>
      </c>
      <c r="C134" s="586" t="s">
        <v>925</v>
      </c>
      <c r="D134" s="529"/>
      <c r="E134" s="559" t="s">
        <v>153</v>
      </c>
      <c r="F134" s="564">
        <f aca="true" t="shared" si="33" ref="F134:AB134">(F$133*F$40)</f>
        <v>27390097.79797187</v>
      </c>
      <c r="G134" s="576">
        <f t="shared" si="33"/>
        <v>20113183.50683589</v>
      </c>
      <c r="H134" s="576">
        <f t="shared" si="33"/>
        <v>2935931.483029692</v>
      </c>
      <c r="I134" s="576">
        <f t="shared" si="33"/>
        <v>1778355.9718770245</v>
      </c>
      <c r="J134" s="576">
        <f t="shared" si="33"/>
        <v>537828.47611923</v>
      </c>
      <c r="K134" s="576">
        <f t="shared" si="33"/>
        <v>45704.93139420478</v>
      </c>
      <c r="L134" s="576">
        <f t="shared" si="33"/>
        <v>13838.6020024654</v>
      </c>
      <c r="M134" s="564">
        <f t="shared" si="33"/>
        <v>376.51543216687344</v>
      </c>
      <c r="N134" s="576">
        <f t="shared" si="33"/>
        <v>1938573.0487516436</v>
      </c>
      <c r="O134" s="576">
        <f t="shared" si="33"/>
        <v>893.0882437752706</v>
      </c>
      <c r="P134" s="576">
        <f t="shared" si="33"/>
        <v>20113183.50683589</v>
      </c>
      <c r="Q134" s="576">
        <f t="shared" si="33"/>
        <v>2935931.483029692</v>
      </c>
      <c r="R134" s="576">
        <f t="shared" si="33"/>
        <v>1778355.9718770245</v>
      </c>
      <c r="S134" s="576">
        <f t="shared" si="33"/>
        <v>537828.47611923</v>
      </c>
      <c r="T134" s="576">
        <f t="shared" si="33"/>
        <v>39640.60869577502</v>
      </c>
      <c r="U134" s="576">
        <f t="shared" si="33"/>
        <v>-256.3179263927129</v>
      </c>
      <c r="V134" s="576">
        <f t="shared" si="33"/>
        <v>6321.01963636633</v>
      </c>
      <c r="W134" s="576">
        <f t="shared" si="33"/>
        <v>0</v>
      </c>
      <c r="X134" s="576">
        <f t="shared" si="33"/>
        <v>376.51543216687344</v>
      </c>
      <c r="Y134" s="576">
        <f t="shared" si="33"/>
        <v>13838.602002465399</v>
      </c>
      <c r="Z134" s="576">
        <f t="shared" si="33"/>
        <v>1938573.0487516436</v>
      </c>
      <c r="AA134" s="576">
        <f t="shared" si="33"/>
        <v>0</v>
      </c>
      <c r="AB134" s="577">
        <f t="shared" si="33"/>
        <v>893.0882437752701</v>
      </c>
      <c r="AC134" s="577"/>
      <c r="AD134" s="577"/>
      <c r="AE134" s="577"/>
      <c r="AF134" s="577"/>
      <c r="AG134" s="577"/>
      <c r="AH134" s="577"/>
      <c r="AI134" s="538"/>
      <c r="AJ134" s="538"/>
      <c r="AK134" s="538"/>
      <c r="AL134" s="538"/>
      <c r="AM134" s="538"/>
      <c r="AN134" s="538"/>
      <c r="AO134" s="538"/>
      <c r="AP134" s="538"/>
      <c r="AQ134" s="538"/>
      <c r="AR134" s="538"/>
      <c r="AS134" s="538"/>
      <c r="AT134" s="538"/>
    </row>
    <row r="135" spans="1:46" s="534" customFormat="1" ht="11.25">
      <c r="A135" s="568">
        <v>95</v>
      </c>
      <c r="B135" s="570" t="s">
        <v>926</v>
      </c>
      <c r="C135" s="586" t="s">
        <v>927</v>
      </c>
      <c r="D135" s="529"/>
      <c r="E135" s="559" t="s">
        <v>153</v>
      </c>
      <c r="F135" s="576">
        <f aca="true" t="shared" si="34" ref="F135:AB135">(F$107+F$129)</f>
        <v>53500507.184556186</v>
      </c>
      <c r="G135" s="576">
        <f t="shared" si="34"/>
        <v>30449901.41581232</v>
      </c>
      <c r="H135" s="576">
        <f t="shared" si="34"/>
        <v>11504315.813435057</v>
      </c>
      <c r="I135" s="576">
        <f t="shared" si="34"/>
        <v>4477740.6257002475</v>
      </c>
      <c r="J135" s="576">
        <f t="shared" si="34"/>
        <v>427825.66414556396</v>
      </c>
      <c r="K135" s="576">
        <f t="shared" si="34"/>
        <v>6105083.513219449</v>
      </c>
      <c r="L135" s="576">
        <f t="shared" si="34"/>
        <v>238563.6945827809</v>
      </c>
      <c r="M135" s="564">
        <f t="shared" si="34"/>
        <v>243834.98978476456</v>
      </c>
      <c r="N135" s="576">
        <f t="shared" si="34"/>
        <v>0</v>
      </c>
      <c r="O135" s="576">
        <f t="shared" si="34"/>
        <v>87332.39504175357</v>
      </c>
      <c r="P135" s="576">
        <f t="shared" si="34"/>
        <v>30449901.41581232</v>
      </c>
      <c r="Q135" s="576">
        <f t="shared" si="34"/>
        <v>11504315.813435057</v>
      </c>
      <c r="R135" s="576">
        <f t="shared" si="34"/>
        <v>4477740.6257002475</v>
      </c>
      <c r="S135" s="576">
        <f t="shared" si="34"/>
        <v>427825.66414556396</v>
      </c>
      <c r="T135" s="576">
        <f t="shared" si="34"/>
        <v>4144391.3559358916</v>
      </c>
      <c r="U135" s="576">
        <f t="shared" si="34"/>
        <v>7634.129262944739</v>
      </c>
      <c r="V135" s="576">
        <f t="shared" si="34"/>
        <v>1953193.0752348462</v>
      </c>
      <c r="W135" s="576">
        <f t="shared" si="34"/>
        <v>31302.655857037924</v>
      </c>
      <c r="X135" s="576">
        <f t="shared" si="34"/>
        <v>243834.98978476456</v>
      </c>
      <c r="Y135" s="576">
        <f t="shared" si="34"/>
        <v>207261.03872574295</v>
      </c>
      <c r="Z135" s="576">
        <f t="shared" si="34"/>
        <v>0</v>
      </c>
      <c r="AA135" s="576">
        <f t="shared" si="34"/>
        <v>51185.82566987703</v>
      </c>
      <c r="AB135" s="577">
        <f t="shared" si="34"/>
        <v>36146.56937187651</v>
      </c>
      <c r="AC135" s="577"/>
      <c r="AD135" s="577"/>
      <c r="AE135" s="577"/>
      <c r="AF135" s="577"/>
      <c r="AG135" s="577"/>
      <c r="AH135" s="577"/>
      <c r="AI135" s="538"/>
      <c r="AJ135" s="538"/>
      <c r="AK135" s="538"/>
      <c r="AL135" s="538"/>
      <c r="AM135" s="538"/>
      <c r="AN135" s="538"/>
      <c r="AO135" s="538"/>
      <c r="AP135" s="538"/>
      <c r="AQ135" s="538"/>
      <c r="AR135" s="538"/>
      <c r="AS135" s="538"/>
      <c r="AT135" s="538"/>
    </row>
    <row r="136" spans="1:46" s="534" customFormat="1" ht="11.25">
      <c r="A136" s="568">
        <v>96</v>
      </c>
      <c r="B136" s="578" t="s">
        <v>928</v>
      </c>
      <c r="C136" s="586" t="s">
        <v>929</v>
      </c>
      <c r="D136" s="529"/>
      <c r="E136" s="559" t="s">
        <v>153</v>
      </c>
      <c r="F136" s="564">
        <f aca="true" t="shared" si="35" ref="F136:AB136">(F$135*F$40)</f>
        <v>5601503.102204949</v>
      </c>
      <c r="G136" s="605">
        <f t="shared" si="35"/>
        <v>3188104.678225258</v>
      </c>
      <c r="H136" s="605">
        <f t="shared" si="35"/>
        <v>1204501.8656627622</v>
      </c>
      <c r="I136" s="605">
        <f t="shared" si="35"/>
        <v>468819.44350930233</v>
      </c>
      <c r="J136" s="605">
        <f t="shared" si="35"/>
        <v>44793.34703589594</v>
      </c>
      <c r="K136" s="605">
        <f t="shared" si="35"/>
        <v>639202.2438320126</v>
      </c>
      <c r="L136" s="605">
        <f t="shared" si="35"/>
        <v>24977.618822736524</v>
      </c>
      <c r="M136" s="564">
        <f t="shared" si="35"/>
        <v>25529.523430382433</v>
      </c>
      <c r="N136" s="605">
        <f t="shared" si="35"/>
        <v>0</v>
      </c>
      <c r="O136" s="605">
        <f t="shared" si="35"/>
        <v>9143.70176084208</v>
      </c>
      <c r="P136" s="605">
        <f t="shared" si="35"/>
        <v>3188104.678225258</v>
      </c>
      <c r="Q136" s="605">
        <f t="shared" si="35"/>
        <v>1204501.8656627622</v>
      </c>
      <c r="R136" s="605">
        <f t="shared" si="35"/>
        <v>468819.44350930233</v>
      </c>
      <c r="S136" s="605">
        <f t="shared" si="35"/>
        <v>44793.34703589594</v>
      </c>
      <c r="T136" s="605">
        <f t="shared" si="35"/>
        <v>433917.774965087</v>
      </c>
      <c r="U136" s="605">
        <f t="shared" si="35"/>
        <v>799.2933338277339</v>
      </c>
      <c r="V136" s="605">
        <f t="shared" si="35"/>
        <v>204499.31497642823</v>
      </c>
      <c r="W136" s="605">
        <f t="shared" si="35"/>
        <v>3277.3880682212903</v>
      </c>
      <c r="X136" s="605">
        <f t="shared" si="35"/>
        <v>25529.523430382433</v>
      </c>
      <c r="Y136" s="605">
        <f t="shared" si="35"/>
        <v>21700.230754515233</v>
      </c>
      <c r="Z136" s="605">
        <f t="shared" si="35"/>
        <v>0</v>
      </c>
      <c r="AA136" s="576">
        <f t="shared" si="35"/>
        <v>5359.155947618824</v>
      </c>
      <c r="AB136" s="590">
        <f t="shared" si="35"/>
        <v>3784.545813223253</v>
      </c>
      <c r="AC136" s="590"/>
      <c r="AD136" s="590"/>
      <c r="AE136" s="590"/>
      <c r="AF136" s="590"/>
      <c r="AG136" s="590"/>
      <c r="AH136" s="590"/>
      <c r="AI136" s="538"/>
      <c r="AJ136" s="538"/>
      <c r="AK136" s="538"/>
      <c r="AL136" s="538"/>
      <c r="AM136" s="538"/>
      <c r="AN136" s="538"/>
      <c r="AO136" s="538"/>
      <c r="AP136" s="538"/>
      <c r="AQ136" s="538"/>
      <c r="AR136" s="538"/>
      <c r="AS136" s="538"/>
      <c r="AT136" s="538"/>
    </row>
    <row r="137" spans="1:46" s="534" customFormat="1" ht="11.25">
      <c r="A137" s="568"/>
      <c r="B137" s="578"/>
      <c r="C137" s="586"/>
      <c r="D137" s="606"/>
      <c r="E137" s="559"/>
      <c r="F137" s="564"/>
      <c r="G137" s="605"/>
      <c r="H137" s="605"/>
      <c r="I137" s="605"/>
      <c r="J137" s="605"/>
      <c r="K137" s="605"/>
      <c r="L137" s="605"/>
      <c r="M137" s="564"/>
      <c r="N137" s="605"/>
      <c r="O137" s="605"/>
      <c r="P137" s="605"/>
      <c r="Q137" s="605"/>
      <c r="R137" s="605"/>
      <c r="S137" s="605"/>
      <c r="T137" s="605"/>
      <c r="U137" s="605"/>
      <c r="V137" s="605"/>
      <c r="W137" s="605"/>
      <c r="X137" s="605"/>
      <c r="Y137" s="605"/>
      <c r="Z137" s="605"/>
      <c r="AA137" s="576"/>
      <c r="AB137" s="590"/>
      <c r="AC137" s="590"/>
      <c r="AD137" s="590"/>
      <c r="AE137" s="590"/>
      <c r="AF137" s="590"/>
      <c r="AG137" s="590"/>
      <c r="AH137" s="590"/>
      <c r="AI137" s="538"/>
      <c r="AJ137" s="538"/>
      <c r="AK137" s="538"/>
      <c r="AL137" s="538"/>
      <c r="AM137" s="538"/>
      <c r="AN137" s="538"/>
      <c r="AO137" s="538"/>
      <c r="AP137" s="538"/>
      <c r="AQ137" s="538"/>
      <c r="AR137" s="538"/>
      <c r="AS137" s="538"/>
      <c r="AT137" s="538"/>
    </row>
    <row r="138" spans="1:46" s="534" customFormat="1" ht="11.25">
      <c r="A138" s="568">
        <v>97</v>
      </c>
      <c r="B138" s="578" t="s">
        <v>930</v>
      </c>
      <c r="C138" s="586" t="s">
        <v>931</v>
      </c>
      <c r="D138" s="529"/>
      <c r="E138" s="559" t="s">
        <v>153</v>
      </c>
      <c r="F138" s="564">
        <f aca="true" t="shared" si="36" ref="F138:AB138">(F$132+F$134+F$136)</f>
        <v>114833309.06281787</v>
      </c>
      <c r="G138" s="576">
        <f t="shared" si="36"/>
        <v>76132794.43228431</v>
      </c>
      <c r="H138" s="576">
        <f t="shared" si="36"/>
        <v>13512810.420764588</v>
      </c>
      <c r="I138" s="576">
        <f t="shared" si="36"/>
        <v>10615620.362826575</v>
      </c>
      <c r="J138" s="576">
        <f t="shared" si="36"/>
        <v>4803530.500494201</v>
      </c>
      <c r="K138" s="576">
        <f t="shared" si="36"/>
        <v>6311458.791782509</v>
      </c>
      <c r="L138" s="576">
        <f t="shared" si="36"/>
        <v>630241.4884512429</v>
      </c>
      <c r="M138" s="564">
        <f t="shared" si="36"/>
        <v>358343.2283489645</v>
      </c>
      <c r="N138" s="576">
        <f t="shared" si="36"/>
        <v>2243357.037865643</v>
      </c>
      <c r="O138" s="576">
        <f t="shared" si="36"/>
        <v>225152.79999987083</v>
      </c>
      <c r="P138" s="576">
        <f t="shared" si="36"/>
        <v>76132794.43228431</v>
      </c>
      <c r="Q138" s="576">
        <f t="shared" si="36"/>
        <v>13512810.420764588</v>
      </c>
      <c r="R138" s="576">
        <f t="shared" si="36"/>
        <v>10615620.362826575</v>
      </c>
      <c r="S138" s="576">
        <f t="shared" si="36"/>
        <v>4803530.500494201</v>
      </c>
      <c r="T138" s="576">
        <f t="shared" si="36"/>
        <v>4228613.810463606</v>
      </c>
      <c r="U138" s="576">
        <f t="shared" si="36"/>
        <v>41893.28401931448</v>
      </c>
      <c r="V138" s="576">
        <f t="shared" si="36"/>
        <v>2040951.6972995908</v>
      </c>
      <c r="W138" s="576">
        <f t="shared" si="36"/>
        <v>212487.6377358756</v>
      </c>
      <c r="X138" s="576">
        <f t="shared" si="36"/>
        <v>358343.2283489645</v>
      </c>
      <c r="Y138" s="576">
        <f t="shared" si="36"/>
        <v>417753.8507153669</v>
      </c>
      <c r="Z138" s="576">
        <f t="shared" si="36"/>
        <v>2243357.037865643</v>
      </c>
      <c r="AA138" s="576">
        <f t="shared" si="36"/>
        <v>136007.79778563438</v>
      </c>
      <c r="AB138" s="577">
        <f t="shared" si="36"/>
        <v>89145.00221423642</v>
      </c>
      <c r="AC138" s="577"/>
      <c r="AD138" s="577"/>
      <c r="AE138" s="577"/>
      <c r="AF138" s="577"/>
      <c r="AG138" s="577"/>
      <c r="AH138" s="577"/>
      <c r="AI138" s="538"/>
      <c r="AJ138" s="538"/>
      <c r="AK138" s="538"/>
      <c r="AL138" s="538"/>
      <c r="AM138" s="538"/>
      <c r="AN138" s="538"/>
      <c r="AO138" s="538"/>
      <c r="AP138" s="538"/>
      <c r="AQ138" s="538"/>
      <c r="AR138" s="538"/>
      <c r="AS138" s="538"/>
      <c r="AT138" s="538"/>
    </row>
    <row r="139" spans="1:46" s="534" customFormat="1" ht="11.25">
      <c r="A139" s="568"/>
      <c r="B139" s="574"/>
      <c r="C139" s="568"/>
      <c r="D139" s="529"/>
      <c r="E139" s="568"/>
      <c r="F139" s="576"/>
      <c r="G139" s="576"/>
      <c r="H139" s="576"/>
      <c r="I139" s="576"/>
      <c r="J139" s="576"/>
      <c r="K139" s="576"/>
      <c r="L139" s="576"/>
      <c r="M139" s="564"/>
      <c r="N139" s="576"/>
      <c r="O139" s="576"/>
      <c r="P139" s="576"/>
      <c r="Q139" s="576"/>
      <c r="R139" s="576"/>
      <c r="S139" s="576"/>
      <c r="T139" s="576"/>
      <c r="U139" s="576"/>
      <c r="V139" s="576"/>
      <c r="W139" s="576"/>
      <c r="X139" s="576"/>
      <c r="Y139" s="576"/>
      <c r="Z139" s="576"/>
      <c r="AA139" s="576"/>
      <c r="AB139" s="577"/>
      <c r="AC139" s="577"/>
      <c r="AD139" s="577"/>
      <c r="AE139" s="577"/>
      <c r="AF139" s="577"/>
      <c r="AG139" s="577"/>
      <c r="AH139" s="577"/>
      <c r="AI139" s="538"/>
      <c r="AJ139" s="538"/>
      <c r="AK139" s="538"/>
      <c r="AL139" s="538"/>
      <c r="AM139" s="538"/>
      <c r="AN139" s="538"/>
      <c r="AO139" s="538"/>
      <c r="AP139" s="538"/>
      <c r="AQ139" s="538"/>
      <c r="AR139" s="538"/>
      <c r="AS139" s="538"/>
      <c r="AT139" s="538"/>
    </row>
    <row r="140" spans="1:46" s="534" customFormat="1" ht="11.25">
      <c r="A140" s="568"/>
      <c r="B140" s="607" t="s">
        <v>932</v>
      </c>
      <c r="C140" s="568"/>
      <c r="D140" s="529"/>
      <c r="E140" s="568"/>
      <c r="F140" s="576"/>
      <c r="G140" s="576"/>
      <c r="H140" s="576"/>
      <c r="I140" s="576"/>
      <c r="J140" s="576"/>
      <c r="K140" s="576"/>
      <c r="L140" s="576"/>
      <c r="M140" s="564"/>
      <c r="N140" s="576"/>
      <c r="O140" s="576"/>
      <c r="P140" s="576"/>
      <c r="Q140" s="576"/>
      <c r="R140" s="576"/>
      <c r="S140" s="576"/>
      <c r="T140" s="576"/>
      <c r="U140" s="576"/>
      <c r="V140" s="576"/>
      <c r="W140" s="576"/>
      <c r="X140" s="576"/>
      <c r="Y140" s="576"/>
      <c r="Z140" s="576"/>
      <c r="AA140" s="576"/>
      <c r="AB140" s="577"/>
      <c r="AC140" s="577"/>
      <c r="AD140" s="577"/>
      <c r="AE140" s="577"/>
      <c r="AF140" s="577"/>
      <c r="AG140" s="577"/>
      <c r="AH140" s="577"/>
      <c r="AI140" s="538"/>
      <c r="AJ140" s="538"/>
      <c r="AK140" s="538"/>
      <c r="AL140" s="538"/>
      <c r="AM140" s="538"/>
      <c r="AN140" s="538"/>
      <c r="AO140" s="538"/>
      <c r="AP140" s="538"/>
      <c r="AQ140" s="538"/>
      <c r="AR140" s="538"/>
      <c r="AS140" s="538"/>
      <c r="AT140" s="538"/>
    </row>
    <row r="141" spans="1:46" s="534" customFormat="1" ht="11.25">
      <c r="A141" s="568"/>
      <c r="B141" s="607" t="s">
        <v>933</v>
      </c>
      <c r="C141" s="568"/>
      <c r="D141" s="529"/>
      <c r="E141" s="568"/>
      <c r="F141" s="576"/>
      <c r="G141" s="576"/>
      <c r="H141" s="576"/>
      <c r="I141" s="576"/>
      <c r="J141" s="576"/>
      <c r="K141" s="576"/>
      <c r="L141" s="576"/>
      <c r="M141" s="564"/>
      <c r="N141" s="576"/>
      <c r="O141" s="576"/>
      <c r="P141" s="576"/>
      <c r="Q141" s="576"/>
      <c r="R141" s="576"/>
      <c r="S141" s="576"/>
      <c r="T141" s="576"/>
      <c r="U141" s="576"/>
      <c r="V141" s="576"/>
      <c r="W141" s="576"/>
      <c r="X141" s="576"/>
      <c r="Y141" s="576"/>
      <c r="Z141" s="576"/>
      <c r="AA141" s="576"/>
      <c r="AB141" s="577"/>
      <c r="AC141" s="577"/>
      <c r="AD141" s="577"/>
      <c r="AE141" s="577"/>
      <c r="AF141" s="577"/>
      <c r="AG141" s="577"/>
      <c r="AH141" s="577"/>
      <c r="AI141" s="538"/>
      <c r="AJ141" s="538"/>
      <c r="AK141" s="538"/>
      <c r="AL141" s="538"/>
      <c r="AM141" s="538"/>
      <c r="AN141" s="538"/>
      <c r="AO141" s="538"/>
      <c r="AP141" s="538"/>
      <c r="AQ141" s="538"/>
      <c r="AR141" s="538"/>
      <c r="AS141" s="538"/>
      <c r="AT141" s="538"/>
    </row>
    <row r="142" spans="1:46" s="534" customFormat="1" ht="11.25">
      <c r="A142" s="568">
        <v>98</v>
      </c>
      <c r="B142" s="596" t="s">
        <v>934</v>
      </c>
      <c r="C142" s="560" t="s">
        <v>935</v>
      </c>
      <c r="D142" s="529"/>
      <c r="E142" s="559" t="s">
        <v>153</v>
      </c>
      <c r="F142" s="576">
        <f aca="true" t="shared" si="37" ref="F142:AB142">(F$15)</f>
        <v>1054198710.000015</v>
      </c>
      <c r="G142" s="576">
        <f t="shared" si="37"/>
        <v>543548327.0150692</v>
      </c>
      <c r="H142" s="576">
        <f t="shared" si="37"/>
        <v>134622188.4428748</v>
      </c>
      <c r="I142" s="576">
        <f t="shared" si="37"/>
        <v>159392966.59827814</v>
      </c>
      <c r="J142" s="576">
        <f t="shared" si="37"/>
        <v>98355466.35206214</v>
      </c>
      <c r="K142" s="576">
        <f t="shared" si="37"/>
        <v>90909697.77095515</v>
      </c>
      <c r="L142" s="576">
        <f t="shared" si="37"/>
        <v>0</v>
      </c>
      <c r="M142" s="564">
        <f t="shared" si="37"/>
        <v>22836198.247441888</v>
      </c>
      <c r="N142" s="576">
        <f t="shared" si="37"/>
        <v>4058418.346231942</v>
      </c>
      <c r="O142" s="576">
        <f t="shared" si="37"/>
        <v>475447.227101772</v>
      </c>
      <c r="P142" s="576">
        <f t="shared" si="37"/>
        <v>543548327.0150692</v>
      </c>
      <c r="Q142" s="576">
        <f t="shared" si="37"/>
        <v>134622188.4428748</v>
      </c>
      <c r="R142" s="576">
        <f t="shared" si="37"/>
        <v>159392966.59827814</v>
      </c>
      <c r="S142" s="576">
        <f t="shared" si="37"/>
        <v>98355466.35206214</v>
      </c>
      <c r="T142" s="576">
        <f t="shared" si="37"/>
        <v>81372812.68073094</v>
      </c>
      <c r="U142" s="576">
        <f t="shared" si="37"/>
        <v>239097.4537910959</v>
      </c>
      <c r="V142" s="576">
        <f t="shared" si="37"/>
        <v>9297787.636433104</v>
      </c>
      <c r="W142" s="576">
        <f t="shared" si="37"/>
        <v>0</v>
      </c>
      <c r="X142" s="576">
        <f t="shared" si="37"/>
        <v>22836198.247441888</v>
      </c>
      <c r="Y142" s="576">
        <f t="shared" si="37"/>
        <v>0</v>
      </c>
      <c r="Z142" s="576">
        <f t="shared" si="37"/>
        <v>4058418.346231942</v>
      </c>
      <c r="AA142" s="576">
        <f t="shared" si="37"/>
        <v>0</v>
      </c>
      <c r="AB142" s="577">
        <f t="shared" si="37"/>
        <v>475447.227101772</v>
      </c>
      <c r="AC142" s="577"/>
      <c r="AD142" s="577"/>
      <c r="AE142" s="577"/>
      <c r="AF142" s="577"/>
      <c r="AG142" s="577"/>
      <c r="AH142" s="577"/>
      <c r="AI142" s="538"/>
      <c r="AJ142" s="538"/>
      <c r="AK142" s="538"/>
      <c r="AL142" s="538"/>
      <c r="AM142" s="538"/>
      <c r="AN142" s="538"/>
      <c r="AO142" s="538"/>
      <c r="AP142" s="538"/>
      <c r="AQ142" s="538"/>
      <c r="AR142" s="538"/>
      <c r="AS142" s="538"/>
      <c r="AT142" s="538"/>
    </row>
    <row r="143" spans="1:46" s="534" customFormat="1" ht="11.25">
      <c r="A143" s="568">
        <v>99</v>
      </c>
      <c r="B143" s="596" t="s">
        <v>936</v>
      </c>
      <c r="C143" s="560" t="s">
        <v>937</v>
      </c>
      <c r="D143" s="529"/>
      <c r="E143" s="559" t="s">
        <v>153</v>
      </c>
      <c r="F143" s="576">
        <f aca="true" t="shared" si="38" ref="F143:AB143">(F$51)</f>
        <v>616899070.9999979</v>
      </c>
      <c r="G143" s="576">
        <f t="shared" si="38"/>
        <v>301798107.49451834</v>
      </c>
      <c r="H143" s="576">
        <f t="shared" si="38"/>
        <v>74718357.21848157</v>
      </c>
      <c r="I143" s="576">
        <f t="shared" si="38"/>
        <v>88439636.9023561</v>
      </c>
      <c r="J143" s="576">
        <f t="shared" si="38"/>
        <v>54583085.371584415</v>
      </c>
      <c r="K143" s="576">
        <f t="shared" si="38"/>
        <v>50431573.93773484</v>
      </c>
      <c r="L143" s="576">
        <f t="shared" si="38"/>
        <v>29814872.782608196</v>
      </c>
      <c r="M143" s="564">
        <f t="shared" si="38"/>
        <v>12669486.93062209</v>
      </c>
      <c r="N143" s="576">
        <f t="shared" si="38"/>
        <v>2252123.0633515893</v>
      </c>
      <c r="O143" s="576">
        <f t="shared" si="38"/>
        <v>2191827.298740686</v>
      </c>
      <c r="P143" s="576">
        <f t="shared" si="38"/>
        <v>301798107.49451834</v>
      </c>
      <c r="Q143" s="576">
        <f t="shared" si="38"/>
        <v>74718357.21848157</v>
      </c>
      <c r="R143" s="576">
        <f t="shared" si="38"/>
        <v>88439636.9023561</v>
      </c>
      <c r="S143" s="576">
        <f t="shared" si="38"/>
        <v>54583085.371584415</v>
      </c>
      <c r="T143" s="576">
        <f t="shared" si="38"/>
        <v>45149885.07142746</v>
      </c>
      <c r="U143" s="576">
        <f t="shared" si="38"/>
        <v>132419.30193907328</v>
      </c>
      <c r="V143" s="576">
        <f t="shared" si="38"/>
        <v>5149269.564368317</v>
      </c>
      <c r="W143" s="576">
        <f t="shared" si="38"/>
        <v>1537934.1707554918</v>
      </c>
      <c r="X143" s="576">
        <f t="shared" si="38"/>
        <v>12669486.93062209</v>
      </c>
      <c r="Y143" s="576">
        <f t="shared" si="38"/>
        <v>28276938.6118527</v>
      </c>
      <c r="Z143" s="576">
        <f t="shared" si="38"/>
        <v>2252123.0633515893</v>
      </c>
      <c r="AA143" s="576">
        <f t="shared" si="38"/>
        <v>1927881.581125</v>
      </c>
      <c r="AB143" s="577">
        <f t="shared" si="38"/>
        <v>263945.71761568607</v>
      </c>
      <c r="AC143" s="577"/>
      <c r="AD143" s="577"/>
      <c r="AE143" s="577"/>
      <c r="AF143" s="577"/>
      <c r="AG143" s="577"/>
      <c r="AH143" s="577"/>
      <c r="AI143" s="538"/>
      <c r="AJ143" s="538"/>
      <c r="AK143" s="538"/>
      <c r="AL143" s="538"/>
      <c r="AM143" s="538"/>
      <c r="AN143" s="538"/>
      <c r="AO143" s="538"/>
      <c r="AP143" s="538"/>
      <c r="AQ143" s="538"/>
      <c r="AR143" s="538"/>
      <c r="AS143" s="538"/>
      <c r="AT143" s="538"/>
    </row>
    <row r="144" spans="1:46" s="534" customFormat="1" ht="11.25">
      <c r="A144" s="568">
        <v>100</v>
      </c>
      <c r="B144" s="596" t="s">
        <v>938</v>
      </c>
      <c r="C144" s="560" t="s">
        <v>939</v>
      </c>
      <c r="D144" s="529"/>
      <c r="E144" s="559" t="s">
        <v>153</v>
      </c>
      <c r="F144" s="576">
        <f aca="true" t="shared" si="39" ref="F144:AB144">(F$52)</f>
        <v>1957694623.0000007</v>
      </c>
      <c r="G144" s="576">
        <f t="shared" si="39"/>
        <v>1312352055.1892185</v>
      </c>
      <c r="H144" s="576">
        <f t="shared" si="39"/>
        <v>227916248.7060851</v>
      </c>
      <c r="I144" s="576">
        <f t="shared" si="39"/>
        <v>176320253.15691414</v>
      </c>
      <c r="J144" s="576">
        <f t="shared" si="39"/>
        <v>79507256.11977974</v>
      </c>
      <c r="K144" s="576">
        <f t="shared" si="39"/>
        <v>104423990.46042278</v>
      </c>
      <c r="L144" s="576">
        <f t="shared" si="39"/>
        <v>10422578.510012455</v>
      </c>
      <c r="M144" s="564">
        <f t="shared" si="39"/>
        <v>5926078.335744701</v>
      </c>
      <c r="N144" s="576">
        <f t="shared" si="39"/>
        <v>37102712.419364</v>
      </c>
      <c r="O144" s="576">
        <f t="shared" si="39"/>
        <v>3723450.1024591485</v>
      </c>
      <c r="P144" s="576">
        <f t="shared" si="39"/>
        <v>1312352055.1892185</v>
      </c>
      <c r="Q144" s="576">
        <f t="shared" si="39"/>
        <v>227916248.7060851</v>
      </c>
      <c r="R144" s="576">
        <f t="shared" si="39"/>
        <v>176320253.15691414</v>
      </c>
      <c r="S144" s="576">
        <f t="shared" si="39"/>
        <v>79507256.11977974</v>
      </c>
      <c r="T144" s="576">
        <f t="shared" si="39"/>
        <v>69971701.70373528</v>
      </c>
      <c r="U144" s="576">
        <f t="shared" si="39"/>
        <v>700179.9380154846</v>
      </c>
      <c r="V144" s="576">
        <f t="shared" si="39"/>
        <v>33752108.81867201</v>
      </c>
      <c r="W144" s="576">
        <f t="shared" si="39"/>
        <v>3514000.7874625702</v>
      </c>
      <c r="X144" s="576">
        <f t="shared" si="39"/>
        <v>5926078.335744701</v>
      </c>
      <c r="Y144" s="576">
        <f t="shared" si="39"/>
        <v>6908577.722549884</v>
      </c>
      <c r="Z144" s="576">
        <f t="shared" si="39"/>
        <v>37102712.419364</v>
      </c>
      <c r="AA144" s="576">
        <f t="shared" si="39"/>
        <v>2249220.3010597876</v>
      </c>
      <c r="AB144" s="577">
        <f t="shared" si="39"/>
        <v>1474229.801399361</v>
      </c>
      <c r="AC144" s="577"/>
      <c r="AD144" s="577"/>
      <c r="AE144" s="577"/>
      <c r="AF144" s="577"/>
      <c r="AG144" s="577"/>
      <c r="AH144" s="577"/>
      <c r="AI144" s="538"/>
      <c r="AJ144" s="538"/>
      <c r="AK144" s="538"/>
      <c r="AL144" s="538"/>
      <c r="AM144" s="538"/>
      <c r="AN144" s="538"/>
      <c r="AO144" s="538"/>
      <c r="AP144" s="538"/>
      <c r="AQ144" s="538"/>
      <c r="AR144" s="538"/>
      <c r="AS144" s="538"/>
      <c r="AT144" s="538"/>
    </row>
    <row r="145" spans="1:46" s="534" customFormat="1" ht="11.25">
      <c r="A145" s="568">
        <v>101</v>
      </c>
      <c r="B145" s="596" t="s">
        <v>940</v>
      </c>
      <c r="C145" s="560" t="s">
        <v>941</v>
      </c>
      <c r="D145" s="529"/>
      <c r="E145" s="559" t="s">
        <v>153</v>
      </c>
      <c r="F145" s="576">
        <f aca="true" t="shared" si="40" ref="F145:AB145">(F$142+F$143+F$144)</f>
        <v>3628792404.0000134</v>
      </c>
      <c r="G145" s="576">
        <f t="shared" si="40"/>
        <v>2157698489.698806</v>
      </c>
      <c r="H145" s="576">
        <f t="shared" si="40"/>
        <v>437256794.3674414</v>
      </c>
      <c r="I145" s="576">
        <f t="shared" si="40"/>
        <v>424152856.6575484</v>
      </c>
      <c r="J145" s="576">
        <f t="shared" si="40"/>
        <v>232445807.8434263</v>
      </c>
      <c r="K145" s="576">
        <f t="shared" si="40"/>
        <v>245765262.16911277</v>
      </c>
      <c r="L145" s="576">
        <f t="shared" si="40"/>
        <v>40237451.29262065</v>
      </c>
      <c r="M145" s="564">
        <f t="shared" si="40"/>
        <v>41431763.513808675</v>
      </c>
      <c r="N145" s="576">
        <f t="shared" si="40"/>
        <v>43413253.82894753</v>
      </c>
      <c r="O145" s="576">
        <f t="shared" si="40"/>
        <v>6390724.6283016065</v>
      </c>
      <c r="P145" s="576">
        <f t="shared" si="40"/>
        <v>2157698489.698806</v>
      </c>
      <c r="Q145" s="576">
        <f t="shared" si="40"/>
        <v>437256794.3674414</v>
      </c>
      <c r="R145" s="576">
        <f t="shared" si="40"/>
        <v>424152856.6575484</v>
      </c>
      <c r="S145" s="576">
        <f t="shared" si="40"/>
        <v>232445807.8434263</v>
      </c>
      <c r="T145" s="576">
        <f t="shared" si="40"/>
        <v>196494399.4558937</v>
      </c>
      <c r="U145" s="576">
        <f t="shared" si="40"/>
        <v>1071696.6937456538</v>
      </c>
      <c r="V145" s="576">
        <f t="shared" si="40"/>
        <v>48199166.01947343</v>
      </c>
      <c r="W145" s="576">
        <f t="shared" si="40"/>
        <v>5051934.958218062</v>
      </c>
      <c r="X145" s="576">
        <f t="shared" si="40"/>
        <v>41431763.513808675</v>
      </c>
      <c r="Y145" s="576">
        <f t="shared" si="40"/>
        <v>35185516.33440258</v>
      </c>
      <c r="Z145" s="576">
        <f t="shared" si="40"/>
        <v>43413253.82894753</v>
      </c>
      <c r="AA145" s="576">
        <f t="shared" si="40"/>
        <v>4177101.8821847877</v>
      </c>
      <c r="AB145" s="577">
        <f t="shared" si="40"/>
        <v>2213622.746116819</v>
      </c>
      <c r="AC145" s="577"/>
      <c r="AD145" s="577"/>
      <c r="AE145" s="577"/>
      <c r="AF145" s="577"/>
      <c r="AG145" s="577"/>
      <c r="AH145" s="577"/>
      <c r="AI145" s="538"/>
      <c r="AJ145" s="538"/>
      <c r="AK145" s="538"/>
      <c r="AL145" s="538"/>
      <c r="AM145" s="538"/>
      <c r="AN145" s="538"/>
      <c r="AO145" s="538"/>
      <c r="AP145" s="538"/>
      <c r="AQ145" s="538"/>
      <c r="AR145" s="538"/>
      <c r="AS145" s="538"/>
      <c r="AT145" s="538"/>
    </row>
    <row r="146" spans="1:46" s="534" customFormat="1" ht="11.25">
      <c r="A146" s="568"/>
      <c r="B146" s="596"/>
      <c r="C146" s="568"/>
      <c r="D146" s="529"/>
      <c r="E146" s="568"/>
      <c r="F146" s="576"/>
      <c r="G146" s="576"/>
      <c r="H146" s="576"/>
      <c r="I146" s="576"/>
      <c r="J146" s="576"/>
      <c r="K146" s="576"/>
      <c r="L146" s="576"/>
      <c r="M146" s="564"/>
      <c r="N146" s="576"/>
      <c r="O146" s="576"/>
      <c r="P146" s="576"/>
      <c r="Q146" s="576"/>
      <c r="R146" s="576"/>
      <c r="S146" s="576"/>
      <c r="T146" s="576"/>
      <c r="U146" s="576"/>
      <c r="V146" s="597"/>
      <c r="W146" s="597"/>
      <c r="X146" s="597"/>
      <c r="Y146" s="597"/>
      <c r="Z146" s="597"/>
      <c r="AA146" s="597"/>
      <c r="AB146" s="577"/>
      <c r="AC146" s="577"/>
      <c r="AD146" s="577"/>
      <c r="AE146" s="577"/>
      <c r="AF146" s="577"/>
      <c r="AG146" s="577"/>
      <c r="AH146" s="577"/>
      <c r="AI146" s="538"/>
      <c r="AJ146" s="538"/>
      <c r="AK146" s="538"/>
      <c r="AL146" s="538"/>
      <c r="AM146" s="538"/>
      <c r="AN146" s="538"/>
      <c r="AO146" s="538"/>
      <c r="AP146" s="538"/>
      <c r="AQ146" s="538"/>
      <c r="AR146" s="538"/>
      <c r="AS146" s="538"/>
      <c r="AT146" s="538"/>
    </row>
    <row r="147" spans="1:46" s="534" customFormat="1" ht="11.25">
      <c r="A147" s="568">
        <v>102</v>
      </c>
      <c r="B147" s="607" t="s">
        <v>942</v>
      </c>
      <c r="C147" s="560" t="s">
        <v>943</v>
      </c>
      <c r="D147" s="529"/>
      <c r="E147" s="568"/>
      <c r="F147" s="598">
        <f aca="true" t="shared" si="41" ref="F147:AB147">(F$142/F$145)</f>
        <v>0.2905095118800329</v>
      </c>
      <c r="G147" s="598">
        <f t="shared" si="41"/>
        <v>0.2519111588621186</v>
      </c>
      <c r="H147" s="598">
        <f t="shared" si="41"/>
        <v>0.30787900880448593</v>
      </c>
      <c r="I147" s="598">
        <f t="shared" si="41"/>
        <v>0.37579133111195445</v>
      </c>
      <c r="J147" s="598">
        <f t="shared" si="41"/>
        <v>0.42313288961663537</v>
      </c>
      <c r="K147" s="598">
        <f t="shared" si="41"/>
        <v>0.36990458687525807</v>
      </c>
      <c r="L147" s="598">
        <f t="shared" si="41"/>
        <v>0</v>
      </c>
      <c r="M147" s="598">
        <f t="shared" si="41"/>
        <v>0.5511761100835323</v>
      </c>
      <c r="N147" s="598">
        <f t="shared" si="41"/>
        <v>0.0934833947766852</v>
      </c>
      <c r="O147" s="598">
        <f t="shared" si="41"/>
        <v>0.07439645028612764</v>
      </c>
      <c r="P147" s="598">
        <f t="shared" si="41"/>
        <v>0.2519111588621186</v>
      </c>
      <c r="Q147" s="598">
        <f t="shared" si="41"/>
        <v>0.30787900880448593</v>
      </c>
      <c r="R147" s="598">
        <f t="shared" si="41"/>
        <v>0.37579133111195445</v>
      </c>
      <c r="S147" s="598">
        <f t="shared" si="41"/>
        <v>0.42313288961663537</v>
      </c>
      <c r="T147" s="598">
        <f t="shared" si="41"/>
        <v>0.41412280912869665</v>
      </c>
      <c r="U147" s="598">
        <f t="shared" si="41"/>
        <v>0.2231017928733491</v>
      </c>
      <c r="V147" s="598">
        <f t="shared" si="41"/>
        <v>0.19290349614507044</v>
      </c>
      <c r="W147" s="598">
        <f t="shared" si="41"/>
        <v>0</v>
      </c>
      <c r="X147" s="598">
        <f t="shared" si="41"/>
        <v>0.5511761100835323</v>
      </c>
      <c r="Y147" s="598">
        <f t="shared" si="41"/>
        <v>0</v>
      </c>
      <c r="Z147" s="598">
        <f t="shared" si="41"/>
        <v>0.0934833947766852</v>
      </c>
      <c r="AA147" s="598">
        <f t="shared" si="41"/>
        <v>0</v>
      </c>
      <c r="AB147" s="577">
        <f t="shared" si="41"/>
        <v>0.21478240948499963</v>
      </c>
      <c r="AC147" s="577"/>
      <c r="AD147" s="577"/>
      <c r="AE147" s="577"/>
      <c r="AF147" s="577"/>
      <c r="AG147" s="577"/>
      <c r="AH147" s="577"/>
      <c r="AI147" s="538"/>
      <c r="AJ147" s="538"/>
      <c r="AK147" s="538"/>
      <c r="AL147" s="538"/>
      <c r="AM147" s="538"/>
      <c r="AN147" s="538"/>
      <c r="AO147" s="538"/>
      <c r="AP147" s="538"/>
      <c r="AQ147" s="538"/>
      <c r="AR147" s="538"/>
      <c r="AS147" s="538"/>
      <c r="AT147" s="538"/>
    </row>
    <row r="148" spans="1:46" s="534" customFormat="1" ht="11.25">
      <c r="A148" s="568">
        <v>103</v>
      </c>
      <c r="B148" s="607" t="s">
        <v>944</v>
      </c>
      <c r="C148" s="560" t="s">
        <v>945</v>
      </c>
      <c r="D148" s="529"/>
      <c r="E148" s="568"/>
      <c r="F148" s="598">
        <f aca="true" t="shared" si="42" ref="F148:AB148">(F$143/F$145)</f>
        <v>0.17000120214096315</v>
      </c>
      <c r="G148" s="598">
        <f t="shared" si="42"/>
        <v>0.13987037991422355</v>
      </c>
      <c r="H148" s="598">
        <f t="shared" si="42"/>
        <v>0.17087980834368294</v>
      </c>
      <c r="I148" s="598">
        <f t="shared" si="42"/>
        <v>0.20850887955650454</v>
      </c>
      <c r="J148" s="598">
        <f t="shared" si="42"/>
        <v>0.23482069166139216</v>
      </c>
      <c r="K148" s="598">
        <f t="shared" si="42"/>
        <v>0.20520220592864963</v>
      </c>
      <c r="L148" s="598">
        <f t="shared" si="42"/>
        <v>0.7409731935003571</v>
      </c>
      <c r="M148" s="598">
        <f t="shared" si="42"/>
        <v>0.3057916404258176</v>
      </c>
      <c r="N148" s="598">
        <f t="shared" si="42"/>
        <v>0.051876394066779116</v>
      </c>
      <c r="O148" s="598">
        <f t="shared" si="42"/>
        <v>0.34297007400914786</v>
      </c>
      <c r="P148" s="598">
        <f t="shared" si="42"/>
        <v>0.13987037991422355</v>
      </c>
      <c r="Q148" s="598">
        <f t="shared" si="42"/>
        <v>0.17087980834368294</v>
      </c>
      <c r="R148" s="598">
        <f t="shared" si="42"/>
        <v>0.20850887955650454</v>
      </c>
      <c r="S148" s="598">
        <f t="shared" si="42"/>
        <v>0.23482069166139216</v>
      </c>
      <c r="T148" s="598">
        <f t="shared" si="42"/>
        <v>0.22977695647535273</v>
      </c>
      <c r="U148" s="598">
        <f t="shared" si="42"/>
        <v>0.12356042778881653</v>
      </c>
      <c r="V148" s="598">
        <f t="shared" si="42"/>
        <v>0.10683316724376327</v>
      </c>
      <c r="W148" s="598">
        <f t="shared" si="42"/>
        <v>0.3044247765410578</v>
      </c>
      <c r="X148" s="598">
        <f t="shared" si="42"/>
        <v>0.3057916404258176</v>
      </c>
      <c r="Y148" s="598">
        <f t="shared" si="42"/>
        <v>0.803652796881226</v>
      </c>
      <c r="Z148" s="598">
        <f t="shared" si="42"/>
        <v>0.051876394066779116</v>
      </c>
      <c r="AA148" s="598">
        <f t="shared" si="42"/>
        <v>0.46153568562628466</v>
      </c>
      <c r="AB148" s="577">
        <f t="shared" si="42"/>
        <v>0.11923699197557709</v>
      </c>
      <c r="AC148" s="577"/>
      <c r="AD148" s="577"/>
      <c r="AE148" s="577"/>
      <c r="AF148" s="577"/>
      <c r="AG148" s="577"/>
      <c r="AH148" s="577"/>
      <c r="AI148" s="538"/>
      <c r="AJ148" s="538"/>
      <c r="AK148" s="538"/>
      <c r="AL148" s="538"/>
      <c r="AM148" s="538"/>
      <c r="AN148" s="538"/>
      <c r="AO148" s="538"/>
      <c r="AP148" s="538"/>
      <c r="AQ148" s="538"/>
      <c r="AR148" s="538"/>
      <c r="AS148" s="538"/>
      <c r="AT148" s="538"/>
    </row>
    <row r="149" spans="1:46" s="534" customFormat="1" ht="11.25">
      <c r="A149" s="568">
        <v>104</v>
      </c>
      <c r="B149" s="607" t="s">
        <v>946</v>
      </c>
      <c r="C149" s="560" t="s">
        <v>947</v>
      </c>
      <c r="D149" s="529"/>
      <c r="E149" s="568"/>
      <c r="F149" s="598">
        <f aca="true" t="shared" si="43" ref="F149:AB149">(F$144/F$145)</f>
        <v>0.539489285979004</v>
      </c>
      <c r="G149" s="598">
        <f t="shared" si="43"/>
        <v>0.608218461223658</v>
      </c>
      <c r="H149" s="598">
        <f t="shared" si="43"/>
        <v>0.5212411828518312</v>
      </c>
      <c r="I149" s="598">
        <f t="shared" si="43"/>
        <v>0.4156997893315409</v>
      </c>
      <c r="J149" s="598">
        <f t="shared" si="43"/>
        <v>0.34204641872197245</v>
      </c>
      <c r="K149" s="598">
        <f t="shared" si="43"/>
        <v>0.4248932071960923</v>
      </c>
      <c r="L149" s="598">
        <f t="shared" si="43"/>
        <v>0.2590268064996429</v>
      </c>
      <c r="M149" s="598">
        <f t="shared" si="43"/>
        <v>0.14303224949065022</v>
      </c>
      <c r="N149" s="598">
        <f t="shared" si="43"/>
        <v>0.8546402111565357</v>
      </c>
      <c r="O149" s="598">
        <f t="shared" si="43"/>
        <v>0.5826334757047245</v>
      </c>
      <c r="P149" s="598">
        <f t="shared" si="43"/>
        <v>0.608218461223658</v>
      </c>
      <c r="Q149" s="598">
        <f t="shared" si="43"/>
        <v>0.5212411828518312</v>
      </c>
      <c r="R149" s="598">
        <f t="shared" si="43"/>
        <v>0.4156997893315409</v>
      </c>
      <c r="S149" s="598">
        <f t="shared" si="43"/>
        <v>0.34204641872197245</v>
      </c>
      <c r="T149" s="598">
        <f t="shared" si="43"/>
        <v>0.3561002343959505</v>
      </c>
      <c r="U149" s="598">
        <f t="shared" si="43"/>
        <v>0.6533377793378343</v>
      </c>
      <c r="V149" s="598">
        <f t="shared" si="43"/>
        <v>0.7002633366111662</v>
      </c>
      <c r="W149" s="598">
        <f t="shared" si="43"/>
        <v>0.6955752234589422</v>
      </c>
      <c r="X149" s="598">
        <f t="shared" si="43"/>
        <v>0.14303224949065022</v>
      </c>
      <c r="Y149" s="598">
        <f t="shared" si="43"/>
        <v>0.196347203118774</v>
      </c>
      <c r="Z149" s="598">
        <f t="shared" si="43"/>
        <v>0.8546402111565357</v>
      </c>
      <c r="AA149" s="598">
        <f t="shared" si="43"/>
        <v>0.5384643143737153</v>
      </c>
      <c r="AB149" s="577">
        <f t="shared" si="43"/>
        <v>0.6659805985394234</v>
      </c>
      <c r="AC149" s="577"/>
      <c r="AD149" s="577"/>
      <c r="AE149" s="577"/>
      <c r="AF149" s="577"/>
      <c r="AG149" s="577"/>
      <c r="AH149" s="577"/>
      <c r="AI149" s="538"/>
      <c r="AJ149" s="538"/>
      <c r="AK149" s="538"/>
      <c r="AL149" s="538"/>
      <c r="AM149" s="538"/>
      <c r="AN149" s="538"/>
      <c r="AO149" s="538"/>
      <c r="AP149" s="538"/>
      <c r="AQ149" s="538"/>
      <c r="AR149" s="538"/>
      <c r="AS149" s="538"/>
      <c r="AT149" s="538"/>
    </row>
    <row r="150" spans="1:46" s="534" customFormat="1" ht="11.25">
      <c r="A150" s="568"/>
      <c r="B150" s="596"/>
      <c r="C150" s="568"/>
      <c r="D150" s="529"/>
      <c r="E150" s="568"/>
      <c r="F150" s="576"/>
      <c r="G150" s="576"/>
      <c r="H150" s="576"/>
      <c r="I150" s="576"/>
      <c r="J150" s="576"/>
      <c r="K150" s="576"/>
      <c r="L150" s="576"/>
      <c r="M150" s="564"/>
      <c r="N150" s="576"/>
      <c r="O150" s="576"/>
      <c r="P150" s="576"/>
      <c r="Q150" s="576"/>
      <c r="R150" s="576"/>
      <c r="S150" s="576"/>
      <c r="T150" s="576"/>
      <c r="U150" s="576"/>
      <c r="V150" s="597"/>
      <c r="W150" s="597"/>
      <c r="X150" s="597"/>
      <c r="Y150" s="597"/>
      <c r="Z150" s="597"/>
      <c r="AA150" s="597"/>
      <c r="AB150" s="577"/>
      <c r="AC150" s="577"/>
      <c r="AD150" s="577"/>
      <c r="AE150" s="577"/>
      <c r="AF150" s="577"/>
      <c r="AG150" s="577"/>
      <c r="AH150" s="577"/>
      <c r="AI150" s="538"/>
      <c r="AJ150" s="538"/>
      <c r="AK150" s="538"/>
      <c r="AL150" s="538"/>
      <c r="AM150" s="538"/>
      <c r="AN150" s="538"/>
      <c r="AO150" s="538"/>
      <c r="AP150" s="538"/>
      <c r="AQ150" s="538"/>
      <c r="AR150" s="538"/>
      <c r="AS150" s="538"/>
      <c r="AT150" s="538"/>
    </row>
    <row r="151" spans="1:46" s="534" customFormat="1" ht="11.25">
      <c r="A151" s="568">
        <v>105</v>
      </c>
      <c r="B151" s="571" t="s">
        <v>471</v>
      </c>
      <c r="C151" s="568" t="s">
        <v>472</v>
      </c>
      <c r="D151" s="535" t="s">
        <v>153</v>
      </c>
      <c r="E151" s="568" t="s">
        <v>166</v>
      </c>
      <c r="F151" s="576">
        <v>48687</v>
      </c>
      <c r="G151" s="576">
        <v>30727.081333296763</v>
      </c>
      <c r="H151" s="576">
        <v>5763.825075489683</v>
      </c>
      <c r="I151" s="576">
        <v>4920.172848529029</v>
      </c>
      <c r="J151" s="576">
        <v>2593.2663281486184</v>
      </c>
      <c r="K151" s="576">
        <v>2828.5312915729974</v>
      </c>
      <c r="L151" s="576">
        <v>411.7563453719453</v>
      </c>
      <c r="M151" s="564">
        <v>436.5527583192089</v>
      </c>
      <c r="N151" s="576">
        <v>931.7253451382002</v>
      </c>
      <c r="O151" s="576">
        <v>74.08867413355303</v>
      </c>
      <c r="P151" s="576">
        <v>30727.081333296763</v>
      </c>
      <c r="Q151" s="576">
        <v>5763.825075489683</v>
      </c>
      <c r="R151" s="576">
        <v>4920.172848529029</v>
      </c>
      <c r="S151" s="576">
        <v>2593.2663281486184</v>
      </c>
      <c r="T151" s="576">
        <v>2213.2284941737094</v>
      </c>
      <c r="U151" s="576">
        <v>12.997471069807458</v>
      </c>
      <c r="V151" s="576">
        <v>602.3053263294804</v>
      </c>
      <c r="W151" s="576">
        <v>61.78156497243578</v>
      </c>
      <c r="X151" s="576">
        <v>436.5527583192089</v>
      </c>
      <c r="Y151" s="576">
        <v>349.97478039950954</v>
      </c>
      <c r="Z151" s="576">
        <v>931.7253451382002</v>
      </c>
      <c r="AA151" s="576">
        <v>46.867117599227896</v>
      </c>
      <c r="AB151" s="577">
        <v>27.221556534325128</v>
      </c>
      <c r="AC151" s="577"/>
      <c r="AD151" s="577"/>
      <c r="AE151" s="577"/>
      <c r="AF151" s="577"/>
      <c r="AG151" s="577"/>
      <c r="AH151" s="577"/>
      <c r="AI151" s="538"/>
      <c r="AJ151" s="538"/>
      <c r="AK151" s="538"/>
      <c r="AL151" s="538"/>
      <c r="AM151" s="538"/>
      <c r="AN151" s="538"/>
      <c r="AO151" s="538"/>
      <c r="AP151" s="538"/>
      <c r="AQ151" s="538"/>
      <c r="AR151" s="538"/>
      <c r="AS151" s="538"/>
      <c r="AT151" s="538"/>
    </row>
    <row r="152" spans="1:46" s="534" customFormat="1" ht="11.25">
      <c r="A152" s="568">
        <v>106</v>
      </c>
      <c r="B152" s="587" t="s">
        <v>491</v>
      </c>
      <c r="C152" s="583" t="s">
        <v>105</v>
      </c>
      <c r="D152" s="535" t="s">
        <v>153</v>
      </c>
      <c r="E152" s="559" t="s">
        <v>222</v>
      </c>
      <c r="F152" s="564">
        <v>47176662.00000001</v>
      </c>
      <c r="G152" s="576">
        <v>28218486.387660693</v>
      </c>
      <c r="H152" s="576">
        <v>5675365.449916298</v>
      </c>
      <c r="I152" s="576">
        <v>5441868.560680547</v>
      </c>
      <c r="J152" s="576">
        <v>2973476.2690168754</v>
      </c>
      <c r="K152" s="576">
        <v>3150701.848388432</v>
      </c>
      <c r="L152" s="576">
        <v>508532.00186419935</v>
      </c>
      <c r="M152" s="564">
        <v>528179.5421123714</v>
      </c>
      <c r="N152" s="576">
        <v>598340.9375299461</v>
      </c>
      <c r="O152" s="576">
        <v>81711.00283063868</v>
      </c>
      <c r="P152" s="576">
        <v>28218486.387660693</v>
      </c>
      <c r="Q152" s="576">
        <v>5675365.449916298</v>
      </c>
      <c r="R152" s="576">
        <v>5441868.560680547</v>
      </c>
      <c r="S152" s="576">
        <v>2973476.2690168754</v>
      </c>
      <c r="T152" s="576">
        <v>2515446.0667961203</v>
      </c>
      <c r="U152" s="576">
        <v>13783.214117606942</v>
      </c>
      <c r="V152" s="576">
        <v>621472.5674747052</v>
      </c>
      <c r="W152" s="576">
        <v>64862.85150206367</v>
      </c>
      <c r="X152" s="576">
        <v>528179.5421123714</v>
      </c>
      <c r="Y152" s="576">
        <v>443669.1503621357</v>
      </c>
      <c r="Z152" s="576">
        <v>598340.9375299461</v>
      </c>
      <c r="AA152" s="576">
        <v>53206.24840197661</v>
      </c>
      <c r="AB152" s="577">
        <v>28504.754428662076</v>
      </c>
      <c r="AC152" s="577"/>
      <c r="AD152" s="577"/>
      <c r="AE152" s="577"/>
      <c r="AF152" s="577"/>
      <c r="AG152" s="577"/>
      <c r="AH152" s="577"/>
      <c r="AI152" s="538"/>
      <c r="AJ152" s="538"/>
      <c r="AK152" s="538"/>
      <c r="AL152" s="538"/>
      <c r="AM152" s="538"/>
      <c r="AN152" s="538"/>
      <c r="AO152" s="538"/>
      <c r="AP152" s="538"/>
      <c r="AQ152" s="538"/>
      <c r="AR152" s="538"/>
      <c r="AS152" s="538"/>
      <c r="AT152" s="538"/>
    </row>
    <row r="153" spans="1:46" s="534" customFormat="1" ht="11.25">
      <c r="A153" s="568">
        <v>107</v>
      </c>
      <c r="B153" s="587" t="s">
        <v>502</v>
      </c>
      <c r="C153" s="581" t="s">
        <v>503</v>
      </c>
      <c r="D153" s="535" t="s">
        <v>153</v>
      </c>
      <c r="E153" s="559" t="s">
        <v>504</v>
      </c>
      <c r="F153" s="564">
        <v>24529896.000000004</v>
      </c>
      <c r="G153" s="576">
        <v>14646792.842468569</v>
      </c>
      <c r="H153" s="576">
        <v>2952228.228009128</v>
      </c>
      <c r="I153" s="576">
        <v>2840658.113628909</v>
      </c>
      <c r="J153" s="576">
        <v>1553198.5435015925</v>
      </c>
      <c r="K153" s="576">
        <v>1645182.3896362854</v>
      </c>
      <c r="L153" s="576">
        <v>267587.0138969113</v>
      </c>
      <c r="M153" s="564">
        <v>275962.311568445</v>
      </c>
      <c r="N153" s="576">
        <v>305487.7761289558</v>
      </c>
      <c r="O153" s="576">
        <v>42798.7811612028</v>
      </c>
      <c r="P153" s="576">
        <v>14646792.842468569</v>
      </c>
      <c r="Q153" s="576">
        <v>2952228.228009128</v>
      </c>
      <c r="R153" s="576">
        <v>2840658.113628909</v>
      </c>
      <c r="S153" s="576">
        <v>1553198.5435015925</v>
      </c>
      <c r="T153" s="576">
        <v>1313696.6033948013</v>
      </c>
      <c r="U153" s="576">
        <v>7196.89885950814</v>
      </c>
      <c r="V153" s="576">
        <v>324288.88738197606</v>
      </c>
      <c r="W153" s="576">
        <v>33943.51658648237</v>
      </c>
      <c r="X153" s="576">
        <v>275962.311568445</v>
      </c>
      <c r="Y153" s="576">
        <v>233643.4973104289</v>
      </c>
      <c r="Z153" s="576">
        <v>305487.7761289558</v>
      </c>
      <c r="AA153" s="576">
        <v>27920.458398094048</v>
      </c>
      <c r="AB153" s="577">
        <v>14878.322763108754</v>
      </c>
      <c r="AC153" s="577"/>
      <c r="AD153" s="577"/>
      <c r="AE153" s="577"/>
      <c r="AF153" s="577"/>
      <c r="AG153" s="577"/>
      <c r="AH153" s="577"/>
      <c r="AI153" s="538"/>
      <c r="AJ153" s="538"/>
      <c r="AK153" s="538"/>
      <c r="AL153" s="538"/>
      <c r="AM153" s="538"/>
      <c r="AN153" s="538"/>
      <c r="AO153" s="538"/>
      <c r="AP153" s="538"/>
      <c r="AQ153" s="538"/>
      <c r="AR153" s="538"/>
      <c r="AS153" s="538"/>
      <c r="AT153" s="538"/>
    </row>
    <row r="154" spans="1:46" s="534" customFormat="1" ht="11.25">
      <c r="A154" s="568">
        <v>108</v>
      </c>
      <c r="B154" s="582" t="s">
        <v>511</v>
      </c>
      <c r="C154" s="581" t="s">
        <v>512</v>
      </c>
      <c r="D154" s="535" t="s">
        <v>153</v>
      </c>
      <c r="E154" s="572" t="s">
        <v>166</v>
      </c>
      <c r="F154" s="608">
        <v>191818</v>
      </c>
      <c r="G154" s="576">
        <v>121059.15926613506</v>
      </c>
      <c r="H154" s="576">
        <v>22708.431374499964</v>
      </c>
      <c r="I154" s="576">
        <v>19384.593740816672</v>
      </c>
      <c r="J154" s="576">
        <v>10217.001674632073</v>
      </c>
      <c r="K154" s="576">
        <v>11143.90320387268</v>
      </c>
      <c r="L154" s="576">
        <v>1622.2457464324316</v>
      </c>
      <c r="M154" s="564">
        <v>1719.939141768316</v>
      </c>
      <c r="N154" s="576">
        <v>3670.829836583056</v>
      </c>
      <c r="O154" s="576">
        <v>291.8960152597177</v>
      </c>
      <c r="P154" s="576">
        <v>121059.15926613506</v>
      </c>
      <c r="Q154" s="576">
        <v>22708.431374499964</v>
      </c>
      <c r="R154" s="576">
        <v>19384.593740816672</v>
      </c>
      <c r="S154" s="576">
        <v>10217.001674632073</v>
      </c>
      <c r="T154" s="576">
        <v>8719.721143126759</v>
      </c>
      <c r="U154" s="576">
        <v>51.207692108125926</v>
      </c>
      <c r="V154" s="576">
        <v>2372.974368637794</v>
      </c>
      <c r="W154" s="576">
        <v>243.40822457499303</v>
      </c>
      <c r="X154" s="576">
        <v>1719.939141768316</v>
      </c>
      <c r="Y154" s="576">
        <v>1378.8375218574388</v>
      </c>
      <c r="Z154" s="576">
        <v>3670.829836583056</v>
      </c>
      <c r="AA154" s="576">
        <v>184.6479915305666</v>
      </c>
      <c r="AB154" s="577">
        <v>107.24802372915104</v>
      </c>
      <c r="AC154" s="577"/>
      <c r="AD154" s="577"/>
      <c r="AE154" s="577"/>
      <c r="AF154" s="577"/>
      <c r="AG154" s="577"/>
      <c r="AH154" s="577"/>
      <c r="AI154" s="538"/>
      <c r="AJ154" s="538"/>
      <c r="AK154" s="538"/>
      <c r="AL154" s="538"/>
      <c r="AM154" s="538"/>
      <c r="AN154" s="538"/>
      <c r="AO154" s="538"/>
      <c r="AP154" s="538"/>
      <c r="AQ154" s="538"/>
      <c r="AR154" s="538"/>
      <c r="AS154" s="538"/>
      <c r="AT154" s="538"/>
    </row>
    <row r="155" spans="1:46" s="534" customFormat="1" ht="11.25">
      <c r="A155" s="568">
        <v>109</v>
      </c>
      <c r="B155" s="587" t="s">
        <v>550</v>
      </c>
      <c r="C155" s="581" t="s">
        <v>551</v>
      </c>
      <c r="D155" s="535" t="s">
        <v>153</v>
      </c>
      <c r="E155" s="583" t="s">
        <v>166</v>
      </c>
      <c r="F155" s="584">
        <v>-34707450</v>
      </c>
      <c r="G155" s="576">
        <v>-21904381.847748492</v>
      </c>
      <c r="H155" s="576">
        <v>-4108851.8622282003</v>
      </c>
      <c r="I155" s="576">
        <v>-3507438.39488321</v>
      </c>
      <c r="J155" s="576">
        <v>-1848659.0141290645</v>
      </c>
      <c r="K155" s="576">
        <v>-2016372.0988293637</v>
      </c>
      <c r="L155" s="576">
        <v>-293528.30877194164</v>
      </c>
      <c r="M155" s="564">
        <v>-311204.901343809</v>
      </c>
      <c r="N155" s="576">
        <v>-664198.0575947752</v>
      </c>
      <c r="O155" s="576">
        <v>-52815.514471143935</v>
      </c>
      <c r="P155" s="576">
        <v>-21904381.847748492</v>
      </c>
      <c r="Q155" s="576">
        <v>-4108851.8622282003</v>
      </c>
      <c r="R155" s="576">
        <v>-3507438.39488321</v>
      </c>
      <c r="S155" s="576">
        <v>-1848659.0141290645</v>
      </c>
      <c r="T155" s="576">
        <v>-1577741.8469018284</v>
      </c>
      <c r="U155" s="576">
        <v>-9265.493402382335</v>
      </c>
      <c r="V155" s="576">
        <v>-429364.75852515304</v>
      </c>
      <c r="W155" s="576">
        <v>-44042.158629666366</v>
      </c>
      <c r="X155" s="576">
        <v>-311204.901343809</v>
      </c>
      <c r="Y155" s="576">
        <v>-249486.15014227526</v>
      </c>
      <c r="Z155" s="576">
        <v>-664198.0575947752</v>
      </c>
      <c r="AA155" s="576">
        <v>-33410.1123650938</v>
      </c>
      <c r="AB155" s="577">
        <v>-19405.40210605013</v>
      </c>
      <c r="AC155" s="577"/>
      <c r="AD155" s="577"/>
      <c r="AE155" s="577"/>
      <c r="AF155" s="577"/>
      <c r="AG155" s="577"/>
      <c r="AH155" s="577"/>
      <c r="AI155" s="538"/>
      <c r="AJ155" s="538"/>
      <c r="AK155" s="538"/>
      <c r="AL155" s="538"/>
      <c r="AM155" s="538"/>
      <c r="AN155" s="538"/>
      <c r="AO155" s="538"/>
      <c r="AP155" s="538"/>
      <c r="AQ155" s="538"/>
      <c r="AR155" s="538"/>
      <c r="AS155" s="538"/>
      <c r="AT155" s="538"/>
    </row>
    <row r="156" spans="1:46" s="534" customFormat="1" ht="11.25">
      <c r="A156" s="568">
        <v>110</v>
      </c>
      <c r="B156" s="587" t="s">
        <v>564</v>
      </c>
      <c r="C156" s="559" t="s">
        <v>565</v>
      </c>
      <c r="D156" s="535" t="s">
        <v>153</v>
      </c>
      <c r="E156" s="559" t="s">
        <v>504</v>
      </c>
      <c r="F156" s="564">
        <v>-31048404</v>
      </c>
      <c r="G156" s="576">
        <v>-18538991.827656846</v>
      </c>
      <c r="H156" s="576">
        <v>-3736745.346308501</v>
      </c>
      <c r="I156" s="576">
        <v>-3595526.892483697</v>
      </c>
      <c r="J156" s="576">
        <v>-1965941.3097735518</v>
      </c>
      <c r="K156" s="576">
        <v>-2082368.6935775348</v>
      </c>
      <c r="L156" s="576">
        <v>-338694.8608597817</v>
      </c>
      <c r="M156" s="564">
        <v>-349295.78740778007</v>
      </c>
      <c r="N156" s="576">
        <v>-386667.268801848</v>
      </c>
      <c r="O156" s="576">
        <v>-54172.01313045166</v>
      </c>
      <c r="P156" s="576">
        <v>-18538991.827656846</v>
      </c>
      <c r="Q156" s="576">
        <v>-3736745.346308501</v>
      </c>
      <c r="R156" s="576">
        <v>-3595526.892483697</v>
      </c>
      <c r="S156" s="576">
        <v>-1965941.3097735518</v>
      </c>
      <c r="T156" s="576">
        <v>-1662794.7740026927</v>
      </c>
      <c r="U156" s="576">
        <v>-9109.38323330633</v>
      </c>
      <c r="V156" s="576">
        <v>-410464.53634153586</v>
      </c>
      <c r="W156" s="576">
        <v>-42963.5745768268</v>
      </c>
      <c r="X156" s="576">
        <v>-349295.78740778007</v>
      </c>
      <c r="Y156" s="576">
        <v>-295731.28628295485</v>
      </c>
      <c r="Z156" s="576">
        <v>-386667.268801848</v>
      </c>
      <c r="AA156" s="576">
        <v>-35339.96524931116</v>
      </c>
      <c r="AB156" s="577">
        <v>-18832.0478811405</v>
      </c>
      <c r="AC156" s="577"/>
      <c r="AD156" s="577"/>
      <c r="AE156" s="577"/>
      <c r="AF156" s="577"/>
      <c r="AG156" s="577"/>
      <c r="AH156" s="577"/>
      <c r="AI156" s="538"/>
      <c r="AJ156" s="538"/>
      <c r="AK156" s="538"/>
      <c r="AL156" s="538"/>
      <c r="AM156" s="538"/>
      <c r="AN156" s="538"/>
      <c r="AO156" s="538"/>
      <c r="AP156" s="538"/>
      <c r="AQ156" s="538"/>
      <c r="AR156" s="538"/>
      <c r="AS156" s="538"/>
      <c r="AT156" s="538"/>
    </row>
    <row r="157" spans="1:46" s="534" customFormat="1" ht="22.5">
      <c r="A157" s="568">
        <v>111</v>
      </c>
      <c r="B157" s="596" t="s">
        <v>948</v>
      </c>
      <c r="C157" s="560" t="s">
        <v>949</v>
      </c>
      <c r="D157" s="529"/>
      <c r="E157" s="568" t="s">
        <v>153</v>
      </c>
      <c r="F157" s="576">
        <f aca="true" t="shared" si="44" ref="F157:AB157">(F$151+F$152+F$153+F$154+F$155+F$156)</f>
        <v>6191209.000000015</v>
      </c>
      <c r="G157" s="576">
        <f t="shared" si="44"/>
        <v>2573691.795323357</v>
      </c>
      <c r="H157" s="576">
        <f t="shared" si="44"/>
        <v>810468.7258387138</v>
      </c>
      <c r="I157" s="576">
        <f t="shared" si="44"/>
        <v>1203866.1535318946</v>
      </c>
      <c r="J157" s="576">
        <f t="shared" si="44"/>
        <v>724884.756618632</v>
      </c>
      <c r="K157" s="576">
        <f t="shared" si="44"/>
        <v>711115.8801132652</v>
      </c>
      <c r="L157" s="576">
        <f t="shared" si="44"/>
        <v>145929.8482211918</v>
      </c>
      <c r="M157" s="564">
        <f t="shared" si="44"/>
        <v>145797.65682931477</v>
      </c>
      <c r="N157" s="576">
        <f t="shared" si="44"/>
        <v>-142434.05755600013</v>
      </c>
      <c r="O157" s="576">
        <f t="shared" si="44"/>
        <v>17888.241079639156</v>
      </c>
      <c r="P157" s="576">
        <f t="shared" si="44"/>
        <v>2573691.795323357</v>
      </c>
      <c r="Q157" s="576">
        <f t="shared" si="44"/>
        <v>810468.7258387138</v>
      </c>
      <c r="R157" s="576">
        <f t="shared" si="44"/>
        <v>1203866.1535318946</v>
      </c>
      <c r="S157" s="576">
        <f t="shared" si="44"/>
        <v>724884.756618632</v>
      </c>
      <c r="T157" s="576">
        <f t="shared" si="44"/>
        <v>599538.9989237012</v>
      </c>
      <c r="U157" s="576">
        <f t="shared" si="44"/>
        <v>2669.4415046043487</v>
      </c>
      <c r="V157" s="576">
        <f t="shared" si="44"/>
        <v>108907.4396849596</v>
      </c>
      <c r="W157" s="576">
        <f t="shared" si="44"/>
        <v>12105.824671600305</v>
      </c>
      <c r="X157" s="576">
        <f t="shared" si="44"/>
        <v>145797.65682931477</v>
      </c>
      <c r="Y157" s="576">
        <f t="shared" si="44"/>
        <v>133824.02354959154</v>
      </c>
      <c r="Z157" s="576">
        <f t="shared" si="44"/>
        <v>-142434.05755600013</v>
      </c>
      <c r="AA157" s="576">
        <f t="shared" si="44"/>
        <v>12608.144294795493</v>
      </c>
      <c r="AB157" s="577">
        <f t="shared" si="44"/>
        <v>5280.096784843678</v>
      </c>
      <c r="AC157" s="577"/>
      <c r="AD157" s="577"/>
      <c r="AE157" s="577"/>
      <c r="AF157" s="577"/>
      <c r="AG157" s="577"/>
      <c r="AH157" s="577"/>
      <c r="AI157" s="538"/>
      <c r="AJ157" s="538"/>
      <c r="AK157" s="538"/>
      <c r="AL157" s="538"/>
      <c r="AM157" s="538"/>
      <c r="AN157" s="538"/>
      <c r="AO157" s="538"/>
      <c r="AP157" s="538"/>
      <c r="AQ157" s="538"/>
      <c r="AR157" s="538"/>
      <c r="AS157" s="538"/>
      <c r="AT157" s="538"/>
    </row>
    <row r="158" spans="1:46" s="534" customFormat="1" ht="11.25">
      <c r="A158" s="568"/>
      <c r="B158" s="596"/>
      <c r="C158" s="568"/>
      <c r="D158" s="529"/>
      <c r="E158" s="568"/>
      <c r="F158" s="576"/>
      <c r="G158" s="576"/>
      <c r="H158" s="576"/>
      <c r="I158" s="576"/>
      <c r="J158" s="576"/>
      <c r="K158" s="576"/>
      <c r="L158" s="576"/>
      <c r="M158" s="564"/>
      <c r="N158" s="576"/>
      <c r="O158" s="576"/>
      <c r="P158" s="576"/>
      <c r="Q158" s="576"/>
      <c r="R158" s="576"/>
      <c r="S158" s="576"/>
      <c r="T158" s="576"/>
      <c r="U158" s="576"/>
      <c r="V158" s="576"/>
      <c r="W158" s="576"/>
      <c r="X158" s="576"/>
      <c r="Y158" s="576"/>
      <c r="Z158" s="576"/>
      <c r="AA158" s="576"/>
      <c r="AB158" s="577"/>
      <c r="AC158" s="577"/>
      <c r="AD158" s="577"/>
      <c r="AE158" s="577"/>
      <c r="AF158" s="577"/>
      <c r="AG158" s="577"/>
      <c r="AH158" s="577"/>
      <c r="AI158" s="538"/>
      <c r="AJ158" s="538"/>
      <c r="AK158" s="538"/>
      <c r="AL158" s="538"/>
      <c r="AM158" s="538"/>
      <c r="AN158" s="538"/>
      <c r="AO158" s="538"/>
      <c r="AP158" s="538"/>
      <c r="AQ158" s="538"/>
      <c r="AR158" s="538"/>
      <c r="AS158" s="538"/>
      <c r="AT158" s="538"/>
    </row>
    <row r="159" spans="1:46" s="534" customFormat="1" ht="11.25">
      <c r="A159" s="568">
        <v>112</v>
      </c>
      <c r="B159" s="607" t="s">
        <v>950</v>
      </c>
      <c r="C159" s="560" t="s">
        <v>951</v>
      </c>
      <c r="D159" s="535" t="s">
        <v>153</v>
      </c>
      <c r="E159" s="568" t="s">
        <v>153</v>
      </c>
      <c r="F159" s="564">
        <f aca="true" t="shared" si="45" ref="F159:AB159">(F$157*F$147)</f>
        <v>1798605.1045372707</v>
      </c>
      <c r="G159" s="576">
        <f t="shared" si="45"/>
        <v>648341.6827138335</v>
      </c>
      <c r="H159" s="576">
        <f t="shared" si="45"/>
        <v>249526.30797825786</v>
      </c>
      <c r="I159" s="576">
        <f t="shared" si="45"/>
        <v>452402.46431637916</v>
      </c>
      <c r="J159" s="576">
        <f t="shared" si="45"/>
        <v>306722.5817070932</v>
      </c>
      <c r="K159" s="576">
        <f t="shared" si="45"/>
        <v>263045.02585373295</v>
      </c>
      <c r="L159" s="576">
        <f t="shared" si="45"/>
        <v>0</v>
      </c>
      <c r="M159" s="564">
        <f t="shared" si="45"/>
        <v>80360.18535047547</v>
      </c>
      <c r="N159" s="576">
        <f t="shared" si="45"/>
        <v>-13315.219232152662</v>
      </c>
      <c r="O159" s="576">
        <f t="shared" si="45"/>
        <v>1330.8216381876407</v>
      </c>
      <c r="P159" s="576">
        <f t="shared" si="45"/>
        <v>648341.6827138335</v>
      </c>
      <c r="Q159" s="576">
        <f t="shared" si="45"/>
        <v>249526.30797825786</v>
      </c>
      <c r="R159" s="576">
        <f t="shared" si="45"/>
        <v>452402.46431637916</v>
      </c>
      <c r="S159" s="576">
        <f t="shared" si="45"/>
        <v>306722.5817070932</v>
      </c>
      <c r="T159" s="576">
        <f t="shared" si="45"/>
        <v>248282.7744164898</v>
      </c>
      <c r="U159" s="576">
        <f t="shared" si="45"/>
        <v>595.5571856477608</v>
      </c>
      <c r="V159" s="576">
        <f t="shared" si="45"/>
        <v>21008.625871437092</v>
      </c>
      <c r="W159" s="576">
        <f t="shared" si="45"/>
        <v>0</v>
      </c>
      <c r="X159" s="576">
        <f t="shared" si="45"/>
        <v>80360.18535047547</v>
      </c>
      <c r="Y159" s="576">
        <f t="shared" si="45"/>
        <v>0</v>
      </c>
      <c r="Z159" s="576">
        <f t="shared" si="45"/>
        <v>-13315.219232152662</v>
      </c>
      <c r="AA159" s="576">
        <f t="shared" si="45"/>
        <v>0</v>
      </c>
      <c r="AB159" s="577">
        <f t="shared" si="45"/>
        <v>1134.0719097627248</v>
      </c>
      <c r="AC159" s="577"/>
      <c r="AD159" s="577"/>
      <c r="AE159" s="577"/>
      <c r="AF159" s="577"/>
      <c r="AG159" s="577"/>
      <c r="AH159" s="577"/>
      <c r="AI159" s="538"/>
      <c r="AJ159" s="538"/>
      <c r="AK159" s="538"/>
      <c r="AL159" s="538"/>
      <c r="AM159" s="538"/>
      <c r="AN159" s="538"/>
      <c r="AO159" s="538"/>
      <c r="AP159" s="538"/>
      <c r="AQ159" s="538"/>
      <c r="AR159" s="538"/>
      <c r="AS159" s="538"/>
      <c r="AT159" s="538"/>
    </row>
    <row r="160" spans="1:46" s="534" customFormat="1" ht="11.25">
      <c r="A160" s="568">
        <v>113</v>
      </c>
      <c r="B160" s="607" t="s">
        <v>952</v>
      </c>
      <c r="C160" s="560" t="s">
        <v>953</v>
      </c>
      <c r="D160" s="535" t="s">
        <v>153</v>
      </c>
      <c r="E160" s="568" t="s">
        <v>153</v>
      </c>
      <c r="F160" s="564">
        <f aca="true" t="shared" si="46" ref="F160:AB160">(F$157*F$148)</f>
        <v>1052512.9727059528</v>
      </c>
      <c r="G160" s="576">
        <f t="shared" si="46"/>
        <v>359983.249193998</v>
      </c>
      <c r="H160" s="576">
        <f t="shared" si="46"/>
        <v>138492.74053986833</v>
      </c>
      <c r="I160" s="576">
        <f t="shared" si="46"/>
        <v>251016.78280893422</v>
      </c>
      <c r="J160" s="576">
        <f t="shared" si="46"/>
        <v>170217.93992398708</v>
      </c>
      <c r="K160" s="576">
        <f t="shared" si="46"/>
        <v>145922.54727013517</v>
      </c>
      <c r="L160" s="576">
        <f t="shared" si="46"/>
        <v>108130.10566347888</v>
      </c>
      <c r="M160" s="564">
        <f t="shared" si="46"/>
        <v>44583.70465207657</v>
      </c>
      <c r="N160" s="576">
        <f t="shared" si="46"/>
        <v>-7388.96529830536</v>
      </c>
      <c r="O160" s="576">
        <f t="shared" si="46"/>
        <v>6135.131366977321</v>
      </c>
      <c r="P160" s="576">
        <f t="shared" si="46"/>
        <v>359983.249193998</v>
      </c>
      <c r="Q160" s="576">
        <f t="shared" si="46"/>
        <v>138492.74053986833</v>
      </c>
      <c r="R160" s="576">
        <f t="shared" si="46"/>
        <v>251016.78280893422</v>
      </c>
      <c r="S160" s="576">
        <f t="shared" si="46"/>
        <v>170217.93992398708</v>
      </c>
      <c r="T160" s="576">
        <f t="shared" si="46"/>
        <v>137760.24646096784</v>
      </c>
      <c r="U160" s="576">
        <f t="shared" si="46"/>
        <v>329.8373342661354</v>
      </c>
      <c r="V160" s="576">
        <f t="shared" si="46"/>
        <v>11634.926717953349</v>
      </c>
      <c r="W160" s="576">
        <f t="shared" si="46"/>
        <v>3685.3129704971475</v>
      </c>
      <c r="X160" s="576">
        <f t="shared" si="46"/>
        <v>44583.70465207657</v>
      </c>
      <c r="Y160" s="576">
        <f t="shared" si="46"/>
        <v>107548.0508155283</v>
      </c>
      <c r="Z160" s="576">
        <f t="shared" si="46"/>
        <v>-7388.96529830536</v>
      </c>
      <c r="AA160" s="576">
        <f t="shared" si="46"/>
        <v>5819.1085215735675</v>
      </c>
      <c r="AB160" s="577">
        <f t="shared" si="46"/>
        <v>629.582857964676</v>
      </c>
      <c r="AC160" s="577"/>
      <c r="AD160" s="577"/>
      <c r="AE160" s="577"/>
      <c r="AF160" s="577"/>
      <c r="AG160" s="577"/>
      <c r="AH160" s="577"/>
      <c r="AI160" s="538"/>
      <c r="AJ160" s="538"/>
      <c r="AK160" s="538"/>
      <c r="AL160" s="538"/>
      <c r="AM160" s="538"/>
      <c r="AN160" s="538"/>
      <c r="AO160" s="538"/>
      <c r="AP160" s="538"/>
      <c r="AQ160" s="538"/>
      <c r="AR160" s="538"/>
      <c r="AS160" s="538"/>
      <c r="AT160" s="538"/>
    </row>
    <row r="161" spans="1:46" s="534" customFormat="1" ht="11.25">
      <c r="A161" s="568">
        <v>114</v>
      </c>
      <c r="B161" s="607" t="s">
        <v>954</v>
      </c>
      <c r="C161" s="560" t="s">
        <v>955</v>
      </c>
      <c r="D161" s="535" t="s">
        <v>153</v>
      </c>
      <c r="E161" s="568" t="s">
        <v>153</v>
      </c>
      <c r="F161" s="564">
        <f aca="true" t="shared" si="47" ref="F161:AB161">(F$157*F$149)</f>
        <v>3340090.9227567916</v>
      </c>
      <c r="G161" s="576">
        <f t="shared" si="47"/>
        <v>1565366.8634155258</v>
      </c>
      <c r="H161" s="576">
        <f t="shared" si="47"/>
        <v>422449.6773205877</v>
      </c>
      <c r="I161" s="576">
        <f t="shared" si="47"/>
        <v>500446.90640658105</v>
      </c>
      <c r="J161" s="576">
        <f t="shared" si="47"/>
        <v>247944.2349875517</v>
      </c>
      <c r="K161" s="576">
        <f t="shared" si="47"/>
        <v>302148.30698939716</v>
      </c>
      <c r="L161" s="576">
        <f t="shared" si="47"/>
        <v>37799.7425577129</v>
      </c>
      <c r="M161" s="564">
        <f t="shared" si="47"/>
        <v>20853.766826762752</v>
      </c>
      <c r="N161" s="576">
        <f t="shared" si="47"/>
        <v>-121729.87302554211</v>
      </c>
      <c r="O161" s="576">
        <f t="shared" si="47"/>
        <v>10422.288074474194</v>
      </c>
      <c r="P161" s="576">
        <f t="shared" si="47"/>
        <v>1565366.8634155258</v>
      </c>
      <c r="Q161" s="576">
        <f t="shared" si="47"/>
        <v>422449.6773205877</v>
      </c>
      <c r="R161" s="576">
        <f t="shared" si="47"/>
        <v>500446.90640658105</v>
      </c>
      <c r="S161" s="576">
        <f t="shared" si="47"/>
        <v>247944.2349875517</v>
      </c>
      <c r="T161" s="576">
        <f t="shared" si="47"/>
        <v>213495.97804624352</v>
      </c>
      <c r="U161" s="576">
        <f t="shared" si="47"/>
        <v>1744.0469846904523</v>
      </c>
      <c r="V161" s="576">
        <f t="shared" si="47"/>
        <v>76263.88709556914</v>
      </c>
      <c r="W161" s="576">
        <f t="shared" si="47"/>
        <v>8420.511701103158</v>
      </c>
      <c r="X161" s="576">
        <f t="shared" si="47"/>
        <v>20853.766826762752</v>
      </c>
      <c r="Y161" s="576">
        <f t="shared" si="47"/>
        <v>26275.972734063245</v>
      </c>
      <c r="Z161" s="576">
        <f t="shared" si="47"/>
        <v>-121729.87302554211</v>
      </c>
      <c r="AA161" s="576">
        <f t="shared" si="47"/>
        <v>6789.035773221925</v>
      </c>
      <c r="AB161" s="577">
        <f t="shared" si="47"/>
        <v>3516.4420171162774</v>
      </c>
      <c r="AC161" s="577"/>
      <c r="AD161" s="577"/>
      <c r="AE161" s="577"/>
      <c r="AF161" s="577"/>
      <c r="AG161" s="577"/>
      <c r="AH161" s="577"/>
      <c r="AI161" s="538"/>
      <c r="AJ161" s="538"/>
      <c r="AK161" s="538"/>
      <c r="AL161" s="538"/>
      <c r="AM161" s="538"/>
      <c r="AN161" s="538"/>
      <c r="AO161" s="538"/>
      <c r="AP161" s="538"/>
      <c r="AQ161" s="538"/>
      <c r="AR161" s="538"/>
      <c r="AS161" s="538"/>
      <c r="AT161" s="538"/>
    </row>
    <row r="162" spans="1:46" s="534" customFormat="1" ht="11.25">
      <c r="A162" s="568"/>
      <c r="B162" s="596"/>
      <c r="C162" s="568"/>
      <c r="D162" s="529"/>
      <c r="E162" s="568"/>
      <c r="F162" s="576"/>
      <c r="G162" s="576"/>
      <c r="H162" s="576"/>
      <c r="I162" s="576"/>
      <c r="J162" s="576"/>
      <c r="K162" s="576"/>
      <c r="L162" s="576"/>
      <c r="M162" s="564"/>
      <c r="N162" s="576"/>
      <c r="O162" s="576"/>
      <c r="P162" s="576"/>
      <c r="Q162" s="576"/>
      <c r="R162" s="576"/>
      <c r="S162" s="576"/>
      <c r="T162" s="576"/>
      <c r="U162" s="576"/>
      <c r="V162" s="576"/>
      <c r="W162" s="576"/>
      <c r="X162" s="576"/>
      <c r="Y162" s="576"/>
      <c r="Z162" s="576"/>
      <c r="AA162" s="576"/>
      <c r="AB162" s="577"/>
      <c r="AC162" s="577"/>
      <c r="AD162" s="577"/>
      <c r="AE162" s="577"/>
      <c r="AF162" s="577"/>
      <c r="AG162" s="577"/>
      <c r="AH162" s="577"/>
      <c r="AI162" s="538"/>
      <c r="AJ162" s="538"/>
      <c r="AK162" s="538"/>
      <c r="AL162" s="538"/>
      <c r="AM162" s="538"/>
      <c r="AN162" s="538"/>
      <c r="AO162" s="538"/>
      <c r="AP162" s="538"/>
      <c r="AQ162" s="538"/>
      <c r="AR162" s="538"/>
      <c r="AS162" s="538"/>
      <c r="AT162" s="538"/>
    </row>
    <row r="163" spans="1:46" s="534" customFormat="1" ht="11.25">
      <c r="A163" s="568"/>
      <c r="B163" s="596" t="s">
        <v>956</v>
      </c>
      <c r="C163" s="568"/>
      <c r="D163" s="529"/>
      <c r="E163" s="568"/>
      <c r="F163" s="576"/>
      <c r="G163" s="576"/>
      <c r="H163" s="576"/>
      <c r="I163" s="576"/>
      <c r="J163" s="576"/>
      <c r="K163" s="576"/>
      <c r="L163" s="576"/>
      <c r="M163" s="564"/>
      <c r="N163" s="576"/>
      <c r="O163" s="576"/>
      <c r="P163" s="576"/>
      <c r="Q163" s="576"/>
      <c r="R163" s="576"/>
      <c r="S163" s="576"/>
      <c r="T163" s="576"/>
      <c r="U163" s="576"/>
      <c r="V163" s="576"/>
      <c r="W163" s="576"/>
      <c r="X163" s="576"/>
      <c r="Y163" s="576"/>
      <c r="Z163" s="576"/>
      <c r="AA163" s="576"/>
      <c r="AB163" s="577"/>
      <c r="AC163" s="577"/>
      <c r="AD163" s="577"/>
      <c r="AE163" s="577"/>
      <c r="AF163" s="577"/>
      <c r="AG163" s="577"/>
      <c r="AH163" s="577"/>
      <c r="AI163" s="538"/>
      <c r="AJ163" s="538"/>
      <c r="AK163" s="538"/>
      <c r="AL163" s="538"/>
      <c r="AM163" s="538"/>
      <c r="AN163" s="538"/>
      <c r="AO163" s="538"/>
      <c r="AP163" s="538"/>
      <c r="AQ163" s="538"/>
      <c r="AR163" s="538"/>
      <c r="AS163" s="538"/>
      <c r="AT163" s="538"/>
    </row>
    <row r="164" spans="1:46" s="534" customFormat="1" ht="11.25">
      <c r="A164" s="568">
        <v>115</v>
      </c>
      <c r="B164" s="596" t="s">
        <v>934</v>
      </c>
      <c r="C164" s="568" t="s">
        <v>957</v>
      </c>
      <c r="D164" s="535" t="s">
        <v>153</v>
      </c>
      <c r="E164" s="609" t="s">
        <v>295</v>
      </c>
      <c r="F164" s="576">
        <v>6802553</v>
      </c>
      <c r="G164" s="576">
        <v>3507418.731883373</v>
      </c>
      <c r="H164" s="576">
        <v>868692.5559400753</v>
      </c>
      <c r="I164" s="576">
        <v>1028533.8929242298</v>
      </c>
      <c r="J164" s="576">
        <v>634669.978584597</v>
      </c>
      <c r="K164" s="576">
        <v>586623.7849037923</v>
      </c>
      <c r="L164" s="576">
        <v>0</v>
      </c>
      <c r="M164" s="564">
        <v>147357.8438515907</v>
      </c>
      <c r="N164" s="576">
        <v>26188.237221818217</v>
      </c>
      <c r="O164" s="576">
        <v>3067.974690523758</v>
      </c>
      <c r="P164" s="576">
        <v>3507418.731883373</v>
      </c>
      <c r="Q164" s="576">
        <v>868692.5559400753</v>
      </c>
      <c r="R164" s="576">
        <v>1028533.8929242298</v>
      </c>
      <c r="S164" s="576">
        <v>634669.978584597</v>
      </c>
      <c r="T164" s="576">
        <v>525083.9958054363</v>
      </c>
      <c r="U164" s="576">
        <v>1542.8524870600133</v>
      </c>
      <c r="V164" s="576">
        <v>59996.936611296005</v>
      </c>
      <c r="W164" s="576">
        <v>0</v>
      </c>
      <c r="X164" s="576">
        <v>147357.8438515907</v>
      </c>
      <c r="Y164" s="576">
        <v>0</v>
      </c>
      <c r="Z164" s="576">
        <v>26188.237221818217</v>
      </c>
      <c r="AA164" s="576">
        <v>0</v>
      </c>
      <c r="AB164" s="577">
        <v>3067.974690523758</v>
      </c>
      <c r="AC164" s="577"/>
      <c r="AD164" s="577"/>
      <c r="AE164" s="577"/>
      <c r="AF164" s="577"/>
      <c r="AG164" s="577"/>
      <c r="AH164" s="577"/>
      <c r="AI164" s="538"/>
      <c r="AJ164" s="538"/>
      <c r="AK164" s="538"/>
      <c r="AL164" s="538"/>
      <c r="AM164" s="538"/>
      <c r="AN164" s="538"/>
      <c r="AO164" s="538"/>
      <c r="AP164" s="538"/>
      <c r="AQ164" s="538"/>
      <c r="AR164" s="538"/>
      <c r="AS164" s="538"/>
      <c r="AT164" s="538"/>
    </row>
    <row r="165" spans="1:46" s="534" customFormat="1" ht="11.25">
      <c r="A165" s="568">
        <v>116</v>
      </c>
      <c r="B165" s="596" t="s">
        <v>958</v>
      </c>
      <c r="C165" s="560" t="s">
        <v>959</v>
      </c>
      <c r="D165" s="535" t="s">
        <v>153</v>
      </c>
      <c r="E165" s="609" t="s">
        <v>298</v>
      </c>
      <c r="F165" s="576">
        <v>3163212</v>
      </c>
      <c r="G165" s="576">
        <v>1547500.1342706736</v>
      </c>
      <c r="H165" s="576">
        <v>383125.8876604604</v>
      </c>
      <c r="I165" s="576">
        <v>453483.1285637917</v>
      </c>
      <c r="J165" s="576">
        <v>279880.25717811607</v>
      </c>
      <c r="K165" s="576">
        <v>258592.96497259708</v>
      </c>
      <c r="L165" s="576">
        <v>152878.75731688362</v>
      </c>
      <c r="M165" s="564">
        <v>64964.067830128246</v>
      </c>
      <c r="N165" s="576">
        <v>11547.987400795637</v>
      </c>
      <c r="O165" s="576">
        <v>11238.814806553904</v>
      </c>
      <c r="P165" s="576">
        <v>1547500.1342706736</v>
      </c>
      <c r="Q165" s="576">
        <v>383125.8876604604</v>
      </c>
      <c r="R165" s="576">
        <v>453483.1285637917</v>
      </c>
      <c r="S165" s="576">
        <v>279880.25717811607</v>
      </c>
      <c r="T165" s="576">
        <v>231510.5743716717</v>
      </c>
      <c r="U165" s="576">
        <v>678.9932820717466</v>
      </c>
      <c r="V165" s="576">
        <v>26403.397318853622</v>
      </c>
      <c r="W165" s="576">
        <v>7885.912060554615</v>
      </c>
      <c r="X165" s="576">
        <v>64964.067830128246</v>
      </c>
      <c r="Y165" s="576">
        <v>144992.84525632902</v>
      </c>
      <c r="Z165" s="576">
        <v>11547.987400795637</v>
      </c>
      <c r="AA165" s="576">
        <v>9885.406606478087</v>
      </c>
      <c r="AB165" s="577">
        <v>1353.408200075815</v>
      </c>
      <c r="AC165" s="577"/>
      <c r="AD165" s="577"/>
      <c r="AE165" s="577"/>
      <c r="AF165" s="577"/>
      <c r="AG165" s="577"/>
      <c r="AH165" s="577"/>
      <c r="AI165" s="538"/>
      <c r="AJ165" s="538"/>
      <c r="AK165" s="538"/>
      <c r="AL165" s="538"/>
      <c r="AM165" s="538"/>
      <c r="AN165" s="538"/>
      <c r="AO165" s="538"/>
      <c r="AP165" s="538"/>
      <c r="AQ165" s="538"/>
      <c r="AR165" s="538"/>
      <c r="AS165" s="538"/>
      <c r="AT165" s="538"/>
    </row>
    <row r="166" spans="1:46" s="534" customFormat="1" ht="11.25">
      <c r="A166" s="568">
        <v>117</v>
      </c>
      <c r="B166" s="596" t="s">
        <v>960</v>
      </c>
      <c r="C166" s="560" t="s">
        <v>961</v>
      </c>
      <c r="D166" s="535" t="s">
        <v>153</v>
      </c>
      <c r="E166" s="609" t="s">
        <v>172</v>
      </c>
      <c r="F166" s="576">
        <v>20809486</v>
      </c>
      <c r="G166" s="576">
        <v>13949760.804717325</v>
      </c>
      <c r="H166" s="576">
        <v>2422655.6741284947</v>
      </c>
      <c r="I166" s="576">
        <v>1874211.5325232006</v>
      </c>
      <c r="J166" s="576">
        <v>845129.323891988</v>
      </c>
      <c r="K166" s="576">
        <v>1109983.9280450947</v>
      </c>
      <c r="L166" s="576">
        <v>110787.70868545465</v>
      </c>
      <c r="M166" s="564">
        <v>62991.76731333476</v>
      </c>
      <c r="N166" s="576">
        <v>394386.52258727734</v>
      </c>
      <c r="O166" s="576">
        <v>39578.73810782908</v>
      </c>
      <c r="P166" s="576">
        <v>13949760.804717325</v>
      </c>
      <c r="Q166" s="576">
        <v>2422655.6741284947</v>
      </c>
      <c r="R166" s="576">
        <v>1874211.5325232006</v>
      </c>
      <c r="S166" s="576">
        <v>845129.323891988</v>
      </c>
      <c r="T166" s="576">
        <v>743770.3152950096</v>
      </c>
      <c r="U166" s="576">
        <v>7442.623811923342</v>
      </c>
      <c r="V166" s="576">
        <v>358770.9889381616</v>
      </c>
      <c r="W166" s="576">
        <v>37352.37831865431</v>
      </c>
      <c r="X166" s="576">
        <v>62991.76731333476</v>
      </c>
      <c r="Y166" s="576">
        <v>73435.33036680035</v>
      </c>
      <c r="Z166" s="576">
        <v>394386.52258727734</v>
      </c>
      <c r="AA166" s="576">
        <v>23908.283659733694</v>
      </c>
      <c r="AB166" s="577">
        <v>15670.454448095388</v>
      </c>
      <c r="AC166" s="577"/>
      <c r="AD166" s="577"/>
      <c r="AE166" s="577"/>
      <c r="AF166" s="577"/>
      <c r="AG166" s="577"/>
      <c r="AH166" s="577"/>
      <c r="AI166" s="538"/>
      <c r="AJ166" s="538"/>
      <c r="AK166" s="538"/>
      <c r="AL166" s="538"/>
      <c r="AM166" s="538"/>
      <c r="AN166" s="538"/>
      <c r="AO166" s="538"/>
      <c r="AP166" s="538"/>
      <c r="AQ166" s="538"/>
      <c r="AR166" s="538"/>
      <c r="AS166" s="538"/>
      <c r="AT166" s="538"/>
    </row>
    <row r="167" spans="1:46" s="534" customFormat="1" ht="11.25">
      <c r="A167" s="568">
        <v>118</v>
      </c>
      <c r="B167" s="596" t="s">
        <v>940</v>
      </c>
      <c r="C167" s="560" t="s">
        <v>962</v>
      </c>
      <c r="D167" s="535" t="s">
        <v>153</v>
      </c>
      <c r="E167" s="559" t="s">
        <v>153</v>
      </c>
      <c r="F167" s="576">
        <f aca="true" t="shared" si="48" ref="F167:AB167">(F$164+F$165+F$166)</f>
        <v>30775251</v>
      </c>
      <c r="G167" s="576">
        <f t="shared" si="48"/>
        <v>19004679.67087137</v>
      </c>
      <c r="H167" s="576">
        <f t="shared" si="48"/>
        <v>3674474.1177290305</v>
      </c>
      <c r="I167" s="576">
        <f t="shared" si="48"/>
        <v>3356228.554011222</v>
      </c>
      <c r="J167" s="576">
        <f t="shared" si="48"/>
        <v>1759679.559654701</v>
      </c>
      <c r="K167" s="576">
        <f t="shared" si="48"/>
        <v>1955200.6779214842</v>
      </c>
      <c r="L167" s="576">
        <f t="shared" si="48"/>
        <v>263666.4660023383</v>
      </c>
      <c r="M167" s="564">
        <f t="shared" si="48"/>
        <v>275313.6789950537</v>
      </c>
      <c r="N167" s="576">
        <f t="shared" si="48"/>
        <v>432122.7472098912</v>
      </c>
      <c r="O167" s="576">
        <f t="shared" si="48"/>
        <v>53885.52760490674</v>
      </c>
      <c r="P167" s="576">
        <f t="shared" si="48"/>
        <v>19004679.67087137</v>
      </c>
      <c r="Q167" s="576">
        <f t="shared" si="48"/>
        <v>3674474.1177290305</v>
      </c>
      <c r="R167" s="576">
        <f t="shared" si="48"/>
        <v>3356228.554011222</v>
      </c>
      <c r="S167" s="576">
        <f t="shared" si="48"/>
        <v>1759679.559654701</v>
      </c>
      <c r="T167" s="576">
        <f t="shared" si="48"/>
        <v>1500364.8854721177</v>
      </c>
      <c r="U167" s="576">
        <f t="shared" si="48"/>
        <v>9664.469581055102</v>
      </c>
      <c r="V167" s="576">
        <f t="shared" si="48"/>
        <v>445171.3228683112</v>
      </c>
      <c r="W167" s="576">
        <f t="shared" si="48"/>
        <v>45238.29037920892</v>
      </c>
      <c r="X167" s="576">
        <f t="shared" si="48"/>
        <v>275313.6789950537</v>
      </c>
      <c r="Y167" s="576">
        <f t="shared" si="48"/>
        <v>218428.17562312935</v>
      </c>
      <c r="Z167" s="576">
        <f t="shared" si="48"/>
        <v>432122.7472098912</v>
      </c>
      <c r="AA167" s="576">
        <f t="shared" si="48"/>
        <v>33793.69026621178</v>
      </c>
      <c r="AB167" s="577">
        <f t="shared" si="48"/>
        <v>20091.83733869496</v>
      </c>
      <c r="AC167" s="577"/>
      <c r="AD167" s="577"/>
      <c r="AE167" s="577"/>
      <c r="AF167" s="577"/>
      <c r="AG167" s="577"/>
      <c r="AH167" s="577"/>
      <c r="AI167" s="538"/>
      <c r="AJ167" s="538"/>
      <c r="AK167" s="538"/>
      <c r="AL167" s="538"/>
      <c r="AM167" s="538"/>
      <c r="AN167" s="538"/>
      <c r="AO167" s="538"/>
      <c r="AP167" s="538"/>
      <c r="AQ167" s="538"/>
      <c r="AR167" s="538"/>
      <c r="AS167" s="538"/>
      <c r="AT167" s="538"/>
    </row>
    <row r="168" spans="1:46" s="534" customFormat="1" ht="11.25">
      <c r="A168" s="568"/>
      <c r="B168" s="596"/>
      <c r="C168" s="568"/>
      <c r="D168" s="529"/>
      <c r="E168" s="568"/>
      <c r="F168" s="576"/>
      <c r="G168" s="576"/>
      <c r="H168" s="576"/>
      <c r="I168" s="576"/>
      <c r="J168" s="576"/>
      <c r="K168" s="576"/>
      <c r="L168" s="576"/>
      <c r="M168" s="564"/>
      <c r="N168" s="576"/>
      <c r="O168" s="576"/>
      <c r="P168" s="576"/>
      <c r="Q168" s="576"/>
      <c r="R168" s="576"/>
      <c r="S168" s="576"/>
      <c r="T168" s="576"/>
      <c r="U168" s="576"/>
      <c r="V168" s="597"/>
      <c r="W168" s="597"/>
      <c r="X168" s="597"/>
      <c r="Y168" s="597"/>
      <c r="Z168" s="597"/>
      <c r="AA168" s="597"/>
      <c r="AB168" s="577"/>
      <c r="AC168" s="577"/>
      <c r="AD168" s="577"/>
      <c r="AE168" s="577"/>
      <c r="AF168" s="577"/>
      <c r="AG168" s="577"/>
      <c r="AH168" s="577"/>
      <c r="AI168" s="538"/>
      <c r="AJ168" s="538"/>
      <c r="AK168" s="538"/>
      <c r="AL168" s="538"/>
      <c r="AM168" s="538"/>
      <c r="AN168" s="538"/>
      <c r="AO168" s="538"/>
      <c r="AP168" s="538"/>
      <c r="AQ168" s="538"/>
      <c r="AR168" s="538"/>
      <c r="AS168" s="538"/>
      <c r="AT168" s="538"/>
    </row>
    <row r="169" spans="1:46" s="534" customFormat="1" ht="11.25">
      <c r="A169" s="568">
        <v>119</v>
      </c>
      <c r="B169" s="607" t="s">
        <v>942</v>
      </c>
      <c r="C169" s="560" t="s">
        <v>963</v>
      </c>
      <c r="D169" s="535" t="s">
        <v>153</v>
      </c>
      <c r="E169" s="535" t="s">
        <v>153</v>
      </c>
      <c r="F169" s="598">
        <f aca="true" t="shared" si="49" ref="F169:AB169">(F$164/F$167)</f>
        <v>0.22103972442011927</v>
      </c>
      <c r="G169" s="598">
        <f t="shared" si="49"/>
        <v>0.18455553014446346</v>
      </c>
      <c r="H169" s="598">
        <f t="shared" si="49"/>
        <v>0.23641275679387871</v>
      </c>
      <c r="I169" s="598">
        <f t="shared" si="49"/>
        <v>0.30645525963807496</v>
      </c>
      <c r="J169" s="598">
        <f t="shared" si="49"/>
        <v>0.3606736096367098</v>
      </c>
      <c r="K169" s="598">
        <f t="shared" si="49"/>
        <v>0.3000325191823351</v>
      </c>
      <c r="L169" s="598">
        <f t="shared" si="49"/>
        <v>0</v>
      </c>
      <c r="M169" s="598">
        <f t="shared" si="49"/>
        <v>0.535236187280902</v>
      </c>
      <c r="N169" s="598">
        <f t="shared" si="49"/>
        <v>0.06060369973788497</v>
      </c>
      <c r="O169" s="598">
        <f t="shared" si="49"/>
        <v>0.056935040388180085</v>
      </c>
      <c r="P169" s="598">
        <f t="shared" si="49"/>
        <v>0.18455553014446346</v>
      </c>
      <c r="Q169" s="598">
        <f t="shared" si="49"/>
        <v>0.23641275679387871</v>
      </c>
      <c r="R169" s="598">
        <f t="shared" si="49"/>
        <v>0.30645525963807496</v>
      </c>
      <c r="S169" s="598">
        <f t="shared" si="49"/>
        <v>0.3606736096367098</v>
      </c>
      <c r="T169" s="598">
        <f t="shared" si="49"/>
        <v>0.3499708643475809</v>
      </c>
      <c r="U169" s="598">
        <f t="shared" si="49"/>
        <v>0.15964171381783945</v>
      </c>
      <c r="V169" s="598">
        <f t="shared" si="49"/>
        <v>0.13477268981462237</v>
      </c>
      <c r="W169" s="598">
        <f t="shared" si="49"/>
        <v>0</v>
      </c>
      <c r="X169" s="598">
        <f t="shared" si="49"/>
        <v>0.535236187280902</v>
      </c>
      <c r="Y169" s="598">
        <f t="shared" si="49"/>
        <v>0</v>
      </c>
      <c r="Z169" s="598">
        <f t="shared" si="49"/>
        <v>0.06060369973788497</v>
      </c>
      <c r="AA169" s="598">
        <f t="shared" si="49"/>
        <v>0</v>
      </c>
      <c r="AB169" s="577">
        <f t="shared" si="49"/>
        <v>0.1526975676144427</v>
      </c>
      <c r="AC169" s="577"/>
      <c r="AD169" s="577"/>
      <c r="AE169" s="577"/>
      <c r="AF169" s="577"/>
      <c r="AG169" s="577"/>
      <c r="AH169" s="577"/>
      <c r="AI169" s="538"/>
      <c r="AJ169" s="538"/>
      <c r="AK169" s="538"/>
      <c r="AL169" s="538"/>
      <c r="AM169" s="538"/>
      <c r="AN169" s="538"/>
      <c r="AO169" s="538"/>
      <c r="AP169" s="538"/>
      <c r="AQ169" s="538"/>
      <c r="AR169" s="538"/>
      <c r="AS169" s="538"/>
      <c r="AT169" s="538"/>
    </row>
    <row r="170" spans="1:46" s="534" customFormat="1" ht="11.25">
      <c r="A170" s="568">
        <v>120</v>
      </c>
      <c r="B170" s="607" t="s">
        <v>944</v>
      </c>
      <c r="C170" s="560" t="s">
        <v>964</v>
      </c>
      <c r="D170" s="535" t="s">
        <v>153</v>
      </c>
      <c r="E170" s="535" t="s">
        <v>153</v>
      </c>
      <c r="F170" s="598">
        <f aca="true" t="shared" si="50" ref="F170:AB170">(F$165/F$167)</f>
        <v>0.10278427948483669</v>
      </c>
      <c r="G170" s="598">
        <f t="shared" si="50"/>
        <v>0.08142732006383353</v>
      </c>
      <c r="H170" s="598">
        <f t="shared" si="50"/>
        <v>0.10426686251834241</v>
      </c>
      <c r="I170" s="598">
        <f t="shared" si="50"/>
        <v>0.1351168793382107</v>
      </c>
      <c r="J170" s="598">
        <f t="shared" si="50"/>
        <v>0.15905183170567516</v>
      </c>
      <c r="K170" s="598">
        <f t="shared" si="50"/>
        <v>0.13225904015515152</v>
      </c>
      <c r="L170" s="598">
        <f t="shared" si="50"/>
        <v>0.5798187370385123</v>
      </c>
      <c r="M170" s="598">
        <f t="shared" si="50"/>
        <v>0.23596382158438048</v>
      </c>
      <c r="N170" s="598">
        <f t="shared" si="50"/>
        <v>0.026723859077908096</v>
      </c>
      <c r="O170" s="598">
        <f t="shared" si="50"/>
        <v>0.20856833561986898</v>
      </c>
      <c r="P170" s="598">
        <f t="shared" si="50"/>
        <v>0.08142732006383353</v>
      </c>
      <c r="Q170" s="598">
        <f t="shared" si="50"/>
        <v>0.10426686251834241</v>
      </c>
      <c r="R170" s="598">
        <f t="shared" si="50"/>
        <v>0.1351168793382107</v>
      </c>
      <c r="S170" s="598">
        <f t="shared" si="50"/>
        <v>0.15905183170567516</v>
      </c>
      <c r="T170" s="598">
        <f t="shared" si="50"/>
        <v>0.15430284766950048</v>
      </c>
      <c r="U170" s="598">
        <f t="shared" si="50"/>
        <v>0.07025665261575781</v>
      </c>
      <c r="V170" s="598">
        <f t="shared" si="50"/>
        <v>0.059310642807654905</v>
      </c>
      <c r="W170" s="598">
        <f t="shared" si="50"/>
        <v>0.17431940938641005</v>
      </c>
      <c r="X170" s="598">
        <f t="shared" si="50"/>
        <v>0.23596382158438048</v>
      </c>
      <c r="Y170" s="598">
        <f t="shared" si="50"/>
        <v>0.6638010176237343</v>
      </c>
      <c r="Z170" s="598">
        <f t="shared" si="50"/>
        <v>0.026723859077908096</v>
      </c>
      <c r="AA170" s="598">
        <f t="shared" si="50"/>
        <v>0.29252225869992937</v>
      </c>
      <c r="AB170" s="577">
        <f t="shared" si="50"/>
        <v>0.06736109681065754</v>
      </c>
      <c r="AC170" s="577"/>
      <c r="AD170" s="577"/>
      <c r="AE170" s="577"/>
      <c r="AF170" s="577"/>
      <c r="AG170" s="577"/>
      <c r="AH170" s="577"/>
      <c r="AI170" s="538"/>
      <c r="AJ170" s="538"/>
      <c r="AK170" s="538"/>
      <c r="AL170" s="538"/>
      <c r="AM170" s="538"/>
      <c r="AN170" s="538"/>
      <c r="AO170" s="538"/>
      <c r="AP170" s="538"/>
      <c r="AQ170" s="538"/>
      <c r="AR170" s="538"/>
      <c r="AS170" s="538"/>
      <c r="AT170" s="538"/>
    </row>
    <row r="171" spans="1:46" s="534" customFormat="1" ht="11.25">
      <c r="A171" s="568">
        <v>121</v>
      </c>
      <c r="B171" s="607" t="s">
        <v>946</v>
      </c>
      <c r="C171" s="560" t="s">
        <v>965</v>
      </c>
      <c r="D171" s="535" t="s">
        <v>153</v>
      </c>
      <c r="E171" s="535" t="s">
        <v>153</v>
      </c>
      <c r="F171" s="598">
        <f aca="true" t="shared" si="51" ref="F171:AB171">(F$166/F$167)</f>
        <v>0.6761759960950441</v>
      </c>
      <c r="G171" s="598">
        <f t="shared" si="51"/>
        <v>0.7340171497917031</v>
      </c>
      <c r="H171" s="598">
        <f t="shared" si="51"/>
        <v>0.6593203806877789</v>
      </c>
      <c r="I171" s="598">
        <f t="shared" si="51"/>
        <v>0.5584278610237144</v>
      </c>
      <c r="J171" s="598">
        <f t="shared" si="51"/>
        <v>0.4802745586576151</v>
      </c>
      <c r="K171" s="598">
        <f t="shared" si="51"/>
        <v>0.5677084406625134</v>
      </c>
      <c r="L171" s="598">
        <f t="shared" si="51"/>
        <v>0.42018126296148767</v>
      </c>
      <c r="M171" s="598">
        <f t="shared" si="51"/>
        <v>0.22879999113471758</v>
      </c>
      <c r="N171" s="598">
        <f t="shared" si="51"/>
        <v>0.9126724411842069</v>
      </c>
      <c r="O171" s="598">
        <f t="shared" si="51"/>
        <v>0.7344966239919509</v>
      </c>
      <c r="P171" s="598">
        <f t="shared" si="51"/>
        <v>0.7340171497917031</v>
      </c>
      <c r="Q171" s="598">
        <f t="shared" si="51"/>
        <v>0.6593203806877789</v>
      </c>
      <c r="R171" s="598">
        <f t="shared" si="51"/>
        <v>0.5584278610237144</v>
      </c>
      <c r="S171" s="598">
        <f t="shared" si="51"/>
        <v>0.4802745586576151</v>
      </c>
      <c r="T171" s="598">
        <f t="shared" si="51"/>
        <v>0.49572628798291857</v>
      </c>
      <c r="U171" s="598">
        <f t="shared" si="51"/>
        <v>0.7701016335664027</v>
      </c>
      <c r="V171" s="598">
        <f t="shared" si="51"/>
        <v>0.8059166673777227</v>
      </c>
      <c r="W171" s="598">
        <f t="shared" si="51"/>
        <v>0.82568059061359</v>
      </c>
      <c r="X171" s="598">
        <f t="shared" si="51"/>
        <v>0.22879999113471758</v>
      </c>
      <c r="Y171" s="598">
        <f t="shared" si="51"/>
        <v>0.3361989823762658</v>
      </c>
      <c r="Z171" s="598">
        <f t="shared" si="51"/>
        <v>0.9126724411842069</v>
      </c>
      <c r="AA171" s="598">
        <f t="shared" si="51"/>
        <v>0.7074777413000707</v>
      </c>
      <c r="AB171" s="577">
        <f t="shared" si="51"/>
        <v>0.7799413355748999</v>
      </c>
      <c r="AC171" s="577"/>
      <c r="AD171" s="577"/>
      <c r="AE171" s="577"/>
      <c r="AF171" s="577"/>
      <c r="AG171" s="577"/>
      <c r="AH171" s="577"/>
      <c r="AI171" s="538"/>
      <c r="AJ171" s="538"/>
      <c r="AK171" s="538"/>
      <c r="AL171" s="538"/>
      <c r="AM171" s="538"/>
      <c r="AN171" s="538"/>
      <c r="AO171" s="538"/>
      <c r="AP171" s="538"/>
      <c r="AQ171" s="538"/>
      <c r="AR171" s="538"/>
      <c r="AS171" s="538"/>
      <c r="AT171" s="538"/>
    </row>
    <row r="172" spans="1:46" s="534" customFormat="1" ht="11.25">
      <c r="A172" s="568"/>
      <c r="B172" s="596"/>
      <c r="C172" s="568"/>
      <c r="D172" s="529"/>
      <c r="E172" s="568"/>
      <c r="F172" s="576"/>
      <c r="G172" s="576"/>
      <c r="H172" s="576"/>
      <c r="I172" s="576"/>
      <c r="J172" s="576"/>
      <c r="K172" s="576"/>
      <c r="L172" s="576"/>
      <c r="M172" s="564"/>
      <c r="N172" s="576"/>
      <c r="O172" s="576"/>
      <c r="P172" s="576"/>
      <c r="Q172" s="576"/>
      <c r="R172" s="576"/>
      <c r="S172" s="576"/>
      <c r="T172" s="576"/>
      <c r="U172" s="576"/>
      <c r="V172" s="597"/>
      <c r="W172" s="597"/>
      <c r="X172" s="597"/>
      <c r="Y172" s="597"/>
      <c r="Z172" s="597"/>
      <c r="AA172" s="597"/>
      <c r="AB172" s="577"/>
      <c r="AC172" s="577"/>
      <c r="AD172" s="577"/>
      <c r="AE172" s="577"/>
      <c r="AF172" s="577"/>
      <c r="AG172" s="577"/>
      <c r="AH172" s="577"/>
      <c r="AI172" s="538"/>
      <c r="AJ172" s="538"/>
      <c r="AK172" s="538"/>
      <c r="AL172" s="538"/>
      <c r="AM172" s="538"/>
      <c r="AN172" s="538"/>
      <c r="AO172" s="538"/>
      <c r="AP172" s="538"/>
      <c r="AQ172" s="538"/>
      <c r="AR172" s="538"/>
      <c r="AS172" s="538"/>
      <c r="AT172" s="538"/>
    </row>
    <row r="173" spans="1:46" s="534" customFormat="1" ht="11.25">
      <c r="A173" s="568">
        <v>122</v>
      </c>
      <c r="B173" s="574" t="s">
        <v>966</v>
      </c>
      <c r="C173" s="568" t="s">
        <v>166</v>
      </c>
      <c r="D173" s="535" t="s">
        <v>153</v>
      </c>
      <c r="E173" s="568" t="s">
        <v>153</v>
      </c>
      <c r="F173" s="576">
        <v>266125394.00000003</v>
      </c>
      <c r="G173" s="576">
        <v>167955647.83810148</v>
      </c>
      <c r="H173" s="576">
        <v>31505334.46632102</v>
      </c>
      <c r="I173" s="576">
        <v>26893892.370918114</v>
      </c>
      <c r="J173" s="576">
        <v>14174913.700279016</v>
      </c>
      <c r="K173" s="576">
        <v>15460882.872454511</v>
      </c>
      <c r="L173" s="576">
        <v>2250679.229447471</v>
      </c>
      <c r="M173" s="564">
        <v>2386217.5695665427</v>
      </c>
      <c r="N173" s="576">
        <v>5092853.833152371</v>
      </c>
      <c r="O173" s="576">
        <v>404972.11975947185</v>
      </c>
      <c r="P173" s="576">
        <v>167955647.83810148</v>
      </c>
      <c r="Q173" s="576">
        <v>31505334.46632102</v>
      </c>
      <c r="R173" s="576">
        <v>26893892.370918114</v>
      </c>
      <c r="S173" s="576">
        <v>14174913.700279016</v>
      </c>
      <c r="T173" s="576">
        <v>12097609.321256295</v>
      </c>
      <c r="U173" s="576">
        <v>71044.77806100421</v>
      </c>
      <c r="V173" s="576">
        <v>3292228.773137215</v>
      </c>
      <c r="W173" s="576">
        <v>337700.89182381483</v>
      </c>
      <c r="X173" s="576">
        <v>2386217.5695665427</v>
      </c>
      <c r="Y173" s="576">
        <v>1912978.3376236563</v>
      </c>
      <c r="Z173" s="576">
        <v>5092853.833152371</v>
      </c>
      <c r="AA173" s="576">
        <v>256177.8326193616</v>
      </c>
      <c r="AB173" s="577">
        <v>148794.28714011027</v>
      </c>
      <c r="AC173" s="577"/>
      <c r="AD173" s="577"/>
      <c r="AE173" s="577"/>
      <c r="AF173" s="577"/>
      <c r="AG173" s="577"/>
      <c r="AH173" s="577"/>
      <c r="AI173" s="538"/>
      <c r="AJ173" s="538"/>
      <c r="AK173" s="538"/>
      <c r="AL173" s="538"/>
      <c r="AM173" s="538"/>
      <c r="AN173" s="538"/>
      <c r="AO173" s="538"/>
      <c r="AP173" s="538"/>
      <c r="AQ173" s="538"/>
      <c r="AR173" s="538"/>
      <c r="AS173" s="538"/>
      <c r="AT173" s="538"/>
    </row>
    <row r="174" spans="1:46" s="534" customFormat="1" ht="11.25">
      <c r="A174" s="568">
        <v>123</v>
      </c>
      <c r="B174" s="567" t="s">
        <v>361</v>
      </c>
      <c r="C174" s="560" t="s">
        <v>362</v>
      </c>
      <c r="D174" s="535" t="s">
        <v>153</v>
      </c>
      <c r="E174" s="568" t="s">
        <v>166</v>
      </c>
      <c r="F174" s="576">
        <v>156357224.99999997</v>
      </c>
      <c r="G174" s="576">
        <v>98679342.93802415</v>
      </c>
      <c r="H174" s="576">
        <v>18510396.90654553</v>
      </c>
      <c r="I174" s="576">
        <v>15801026.416011345</v>
      </c>
      <c r="J174" s="576">
        <v>8328217.527373987</v>
      </c>
      <c r="K174" s="576">
        <v>9083765.760388188</v>
      </c>
      <c r="L174" s="576">
        <v>1322346.4074290663</v>
      </c>
      <c r="M174" s="564">
        <v>1401979.5398543174</v>
      </c>
      <c r="N174" s="576">
        <v>2992215.3640186535</v>
      </c>
      <c r="O174" s="576">
        <v>237934.1403547483</v>
      </c>
      <c r="P174" s="576">
        <v>98679342.93802415</v>
      </c>
      <c r="Q174" s="576">
        <v>18510396.90654553</v>
      </c>
      <c r="R174" s="576">
        <v>15801026.416011345</v>
      </c>
      <c r="S174" s="576">
        <v>8328217.527373987</v>
      </c>
      <c r="T174" s="576">
        <v>7107734.418631869</v>
      </c>
      <c r="U174" s="576">
        <v>41741.09122543749</v>
      </c>
      <c r="V174" s="576">
        <v>1934290.2505308809</v>
      </c>
      <c r="W174" s="576">
        <v>198410.13114891574</v>
      </c>
      <c r="X174" s="576">
        <v>1401979.5398543174</v>
      </c>
      <c r="Y174" s="576">
        <v>1123936.2762801503</v>
      </c>
      <c r="Z174" s="576">
        <v>2992215.3640186535</v>
      </c>
      <c r="AA174" s="576">
        <v>150512.7128712785</v>
      </c>
      <c r="AB174" s="577">
        <v>87421.42748346979</v>
      </c>
      <c r="AC174" s="577"/>
      <c r="AD174" s="577"/>
      <c r="AE174" s="577"/>
      <c r="AF174" s="577"/>
      <c r="AG174" s="577"/>
      <c r="AH174" s="577"/>
      <c r="AI174" s="538"/>
      <c r="AJ174" s="538"/>
      <c r="AK174" s="538"/>
      <c r="AL174" s="538"/>
      <c r="AM174" s="538"/>
      <c r="AN174" s="538"/>
      <c r="AO174" s="538"/>
      <c r="AP174" s="538"/>
      <c r="AQ174" s="538"/>
      <c r="AR174" s="538"/>
      <c r="AS174" s="538"/>
      <c r="AT174" s="538"/>
    </row>
    <row r="175" spans="1:46" s="534" customFormat="1" ht="11.25">
      <c r="A175" s="568">
        <v>124</v>
      </c>
      <c r="B175" s="587" t="s">
        <v>543</v>
      </c>
      <c r="C175" s="568" t="s">
        <v>178</v>
      </c>
      <c r="D175" s="535" t="s">
        <v>153</v>
      </c>
      <c r="E175" s="568" t="s">
        <v>153</v>
      </c>
      <c r="F175" s="564">
        <v>-93260564.99999999</v>
      </c>
      <c r="G175" s="576">
        <v>-58858113.37614167</v>
      </c>
      <c r="H175" s="576">
        <v>-11040679.91663761</v>
      </c>
      <c r="I175" s="576">
        <v>-9424653.393133212</v>
      </c>
      <c r="J175" s="576">
        <v>-4967434.488849499</v>
      </c>
      <c r="K175" s="576">
        <v>-5418087.505335664</v>
      </c>
      <c r="L175" s="576">
        <v>-788724.4934319789</v>
      </c>
      <c r="M175" s="564">
        <v>-836222.3364174804</v>
      </c>
      <c r="N175" s="576">
        <v>-1784731.6966009105</v>
      </c>
      <c r="O175" s="576">
        <v>-141917.7934519695</v>
      </c>
      <c r="P175" s="576">
        <v>-58858113.37614167</v>
      </c>
      <c r="Q175" s="576">
        <v>-11040679.91663761</v>
      </c>
      <c r="R175" s="576">
        <v>-9424653.393133212</v>
      </c>
      <c r="S175" s="576">
        <v>-4967434.488849499</v>
      </c>
      <c r="T175" s="576">
        <v>-4239467.205634756</v>
      </c>
      <c r="U175" s="576">
        <v>-24896.82041492386</v>
      </c>
      <c r="V175" s="576">
        <v>-1153723.4792859843</v>
      </c>
      <c r="W175" s="576">
        <v>-118343.37001486168</v>
      </c>
      <c r="X175" s="576">
        <v>-836222.3364174804</v>
      </c>
      <c r="Y175" s="576">
        <v>-670381.1234171172</v>
      </c>
      <c r="Z175" s="576">
        <v>-1784731.6966009105</v>
      </c>
      <c r="AA175" s="576">
        <v>-89774.55721702788</v>
      </c>
      <c r="AB175" s="577">
        <v>-52143.23623494163</v>
      </c>
      <c r="AC175" s="577"/>
      <c r="AD175" s="577"/>
      <c r="AE175" s="577"/>
      <c r="AF175" s="577"/>
      <c r="AG175" s="577"/>
      <c r="AH175" s="577"/>
      <c r="AI175" s="538"/>
      <c r="AJ175" s="538"/>
      <c r="AK175" s="538"/>
      <c r="AL175" s="538"/>
      <c r="AM175" s="538"/>
      <c r="AN175" s="538"/>
      <c r="AO175" s="538"/>
      <c r="AP175" s="538"/>
      <c r="AQ175" s="538"/>
      <c r="AR175" s="538"/>
      <c r="AS175" s="538"/>
      <c r="AT175" s="538"/>
    </row>
    <row r="176" spans="1:46" s="534" customFormat="1" ht="11.25">
      <c r="A176" s="568">
        <v>125</v>
      </c>
      <c r="B176" s="578" t="s">
        <v>967</v>
      </c>
      <c r="C176" s="586" t="s">
        <v>968</v>
      </c>
      <c r="D176" s="529"/>
      <c r="E176" s="559"/>
      <c r="F176" s="564">
        <f aca="true" t="shared" si="52" ref="F176:AB176">(F$173+F$174+F$175)</f>
        <v>329222054</v>
      </c>
      <c r="G176" s="576">
        <f t="shared" si="52"/>
        <v>207776877.39998394</v>
      </c>
      <c r="H176" s="576">
        <f t="shared" si="52"/>
        <v>38975051.45622894</v>
      </c>
      <c r="I176" s="576">
        <f t="shared" si="52"/>
        <v>33270265.393796246</v>
      </c>
      <c r="J176" s="576">
        <f t="shared" si="52"/>
        <v>17535696.738803506</v>
      </c>
      <c r="K176" s="576">
        <f t="shared" si="52"/>
        <v>19126561.12750703</v>
      </c>
      <c r="L176" s="576">
        <f t="shared" si="52"/>
        <v>2784301.1434445586</v>
      </c>
      <c r="M176" s="564">
        <f t="shared" si="52"/>
        <v>2951974.77300338</v>
      </c>
      <c r="N176" s="576">
        <f t="shared" si="52"/>
        <v>6300337.500570115</v>
      </c>
      <c r="O176" s="576">
        <f t="shared" si="52"/>
        <v>500988.4666622507</v>
      </c>
      <c r="P176" s="576">
        <f t="shared" si="52"/>
        <v>207776877.39998394</v>
      </c>
      <c r="Q176" s="576">
        <f t="shared" si="52"/>
        <v>38975051.45622894</v>
      </c>
      <c r="R176" s="576">
        <f t="shared" si="52"/>
        <v>33270265.393796246</v>
      </c>
      <c r="S176" s="576">
        <f t="shared" si="52"/>
        <v>17535696.738803506</v>
      </c>
      <c r="T176" s="576">
        <f t="shared" si="52"/>
        <v>14965876.53425341</v>
      </c>
      <c r="U176" s="576">
        <f t="shared" si="52"/>
        <v>87889.04887151785</v>
      </c>
      <c r="V176" s="576">
        <f t="shared" si="52"/>
        <v>4072795.544382111</v>
      </c>
      <c r="W176" s="576">
        <f t="shared" si="52"/>
        <v>417767.6529578689</v>
      </c>
      <c r="X176" s="576">
        <f t="shared" si="52"/>
        <v>2951974.77300338</v>
      </c>
      <c r="Y176" s="576">
        <f t="shared" si="52"/>
        <v>2366533.4904866894</v>
      </c>
      <c r="Z176" s="576">
        <f t="shared" si="52"/>
        <v>6300337.500570115</v>
      </c>
      <c r="AA176" s="576">
        <f t="shared" si="52"/>
        <v>316915.9882736122</v>
      </c>
      <c r="AB176" s="577">
        <f t="shared" si="52"/>
        <v>184072.4783886384</v>
      </c>
      <c r="AC176" s="577"/>
      <c r="AD176" s="577"/>
      <c r="AE176" s="577"/>
      <c r="AF176" s="577"/>
      <c r="AG176" s="577"/>
      <c r="AH176" s="577"/>
      <c r="AI176" s="538"/>
      <c r="AJ176" s="538"/>
      <c r="AK176" s="538"/>
      <c r="AL176" s="538"/>
      <c r="AM176" s="538"/>
      <c r="AN176" s="538"/>
      <c r="AO176" s="538"/>
      <c r="AP176" s="538"/>
      <c r="AQ176" s="538"/>
      <c r="AR176" s="538"/>
      <c r="AS176" s="538"/>
      <c r="AT176" s="538"/>
    </row>
    <row r="177" spans="1:46" s="534" customFormat="1" ht="11.25">
      <c r="A177" s="568"/>
      <c r="B177" s="596"/>
      <c r="C177" s="568"/>
      <c r="D177" s="529"/>
      <c r="E177" s="568"/>
      <c r="F177" s="576"/>
      <c r="G177" s="576"/>
      <c r="H177" s="576"/>
      <c r="I177" s="576"/>
      <c r="J177" s="576"/>
      <c r="K177" s="576"/>
      <c r="L177" s="576"/>
      <c r="M177" s="564"/>
      <c r="N177" s="576"/>
      <c r="O177" s="576"/>
      <c r="P177" s="576"/>
      <c r="Q177" s="576"/>
      <c r="R177" s="576"/>
      <c r="S177" s="576"/>
      <c r="T177" s="576"/>
      <c r="U177" s="576"/>
      <c r="V177" s="576"/>
      <c r="W177" s="576"/>
      <c r="X177" s="576"/>
      <c r="Y177" s="576"/>
      <c r="Z177" s="576"/>
      <c r="AA177" s="576"/>
      <c r="AB177" s="577"/>
      <c r="AC177" s="577"/>
      <c r="AD177" s="577"/>
      <c r="AE177" s="577"/>
      <c r="AF177" s="577"/>
      <c r="AG177" s="577"/>
      <c r="AH177" s="577"/>
      <c r="AI177" s="538"/>
      <c r="AJ177" s="538"/>
      <c r="AK177" s="538"/>
      <c r="AL177" s="538"/>
      <c r="AM177" s="538"/>
      <c r="AN177" s="538"/>
      <c r="AO177" s="538"/>
      <c r="AP177" s="538"/>
      <c r="AQ177" s="538"/>
      <c r="AR177" s="538"/>
      <c r="AS177" s="538"/>
      <c r="AT177" s="538"/>
    </row>
    <row r="178" spans="1:46" s="534" customFormat="1" ht="11.25">
      <c r="A178" s="568">
        <v>126</v>
      </c>
      <c r="B178" s="607" t="s">
        <v>950</v>
      </c>
      <c r="C178" s="560" t="s">
        <v>969</v>
      </c>
      <c r="D178" s="535" t="s">
        <v>153</v>
      </c>
      <c r="E178" s="535" t="s">
        <v>153</v>
      </c>
      <c r="F178" s="564">
        <f aca="true" t="shared" si="53" ref="F178:AB178">(F$176*F$169)</f>
        <v>72771152.08918563</v>
      </c>
      <c r="G178" s="576">
        <f t="shared" si="53"/>
        <v>38346371.760315225</v>
      </c>
      <c r="H178" s="576">
        <f t="shared" si="53"/>
        <v>9214199.360950362</v>
      </c>
      <c r="I178" s="576">
        <f t="shared" si="53"/>
        <v>10195847.819483489</v>
      </c>
      <c r="J178" s="576">
        <f t="shared" si="53"/>
        <v>6324663.04027894</v>
      </c>
      <c r="K178" s="576">
        <f t="shared" si="53"/>
        <v>5738590.318380858</v>
      </c>
      <c r="L178" s="576">
        <f t="shared" si="53"/>
        <v>0</v>
      </c>
      <c r="M178" s="564">
        <f t="shared" si="53"/>
        <v>1580003.7224517353</v>
      </c>
      <c r="N178" s="576">
        <f t="shared" si="53"/>
        <v>381823.7621318879</v>
      </c>
      <c r="O178" s="576">
        <f t="shared" si="53"/>
        <v>28523.798583427655</v>
      </c>
      <c r="P178" s="576">
        <f t="shared" si="53"/>
        <v>38346371.760315225</v>
      </c>
      <c r="Q178" s="576">
        <f t="shared" si="53"/>
        <v>9214199.360950362</v>
      </c>
      <c r="R178" s="576">
        <f t="shared" si="53"/>
        <v>10195847.819483489</v>
      </c>
      <c r="S178" s="576">
        <f t="shared" si="53"/>
        <v>6324663.04027894</v>
      </c>
      <c r="T178" s="576">
        <f t="shared" si="53"/>
        <v>5237620.746411844</v>
      </c>
      <c r="U178" s="576">
        <f t="shared" si="53"/>
        <v>14030.758387668959</v>
      </c>
      <c r="V178" s="576">
        <f t="shared" si="53"/>
        <v>548901.6105813864</v>
      </c>
      <c r="W178" s="576">
        <f t="shared" si="53"/>
        <v>0</v>
      </c>
      <c r="X178" s="576">
        <f t="shared" si="53"/>
        <v>1580003.7224517353</v>
      </c>
      <c r="Y178" s="576">
        <f t="shared" si="53"/>
        <v>0</v>
      </c>
      <c r="Z178" s="576">
        <f t="shared" si="53"/>
        <v>381823.7621318879</v>
      </c>
      <c r="AA178" s="576">
        <f t="shared" si="53"/>
        <v>0</v>
      </c>
      <c r="AB178" s="577">
        <f t="shared" si="53"/>
        <v>28107.419714707157</v>
      </c>
      <c r="AC178" s="577"/>
      <c r="AD178" s="577"/>
      <c r="AE178" s="577"/>
      <c r="AF178" s="577"/>
      <c r="AG178" s="577"/>
      <c r="AH178" s="577"/>
      <c r="AI178" s="538"/>
      <c r="AJ178" s="538"/>
      <c r="AK178" s="538"/>
      <c r="AL178" s="538"/>
      <c r="AM178" s="538"/>
      <c r="AN178" s="538"/>
      <c r="AO178" s="538"/>
      <c r="AP178" s="538"/>
      <c r="AQ178" s="538"/>
      <c r="AR178" s="538"/>
      <c r="AS178" s="538"/>
      <c r="AT178" s="538"/>
    </row>
    <row r="179" spans="1:46" s="534" customFormat="1" ht="11.25">
      <c r="A179" s="568">
        <v>127</v>
      </c>
      <c r="B179" s="607" t="s">
        <v>952</v>
      </c>
      <c r="C179" s="560" t="s">
        <v>970</v>
      </c>
      <c r="D179" s="535" t="s">
        <v>153</v>
      </c>
      <c r="E179" s="535" t="s">
        <v>153</v>
      </c>
      <c r="F179" s="564">
        <f aca="true" t="shared" si="54" ref="F179:AB179">(F$176*F$170)</f>
        <v>33838851.610907994</v>
      </c>
      <c r="G179" s="576">
        <f t="shared" si="54"/>
        <v>16918714.297912393</v>
      </c>
      <c r="H179" s="576">
        <f t="shared" si="54"/>
        <v>4063806.331831944</v>
      </c>
      <c r="I179" s="576">
        <f t="shared" si="54"/>
        <v>4495374.434763814</v>
      </c>
      <c r="J179" s="576">
        <f t="shared" si="54"/>
        <v>2789084.686541932</v>
      </c>
      <c r="K179" s="576">
        <f t="shared" si="54"/>
        <v>2529660.6161929127</v>
      </c>
      <c r="L179" s="576">
        <f t="shared" si="54"/>
        <v>1614389.9725269096</v>
      </c>
      <c r="M179" s="564">
        <f t="shared" si="54"/>
        <v>696559.2486585616</v>
      </c>
      <c r="N179" s="576">
        <f t="shared" si="54"/>
        <v>168369.33150849547</v>
      </c>
      <c r="O179" s="576">
        <f t="shared" si="54"/>
        <v>104490.33065649585</v>
      </c>
      <c r="P179" s="576">
        <f t="shared" si="54"/>
        <v>16918714.297912393</v>
      </c>
      <c r="Q179" s="576">
        <f t="shared" si="54"/>
        <v>4063806.331831944</v>
      </c>
      <c r="R179" s="576">
        <f t="shared" si="54"/>
        <v>4495374.434763814</v>
      </c>
      <c r="S179" s="576">
        <f t="shared" si="54"/>
        <v>2789084.686541932</v>
      </c>
      <c r="T179" s="576">
        <f t="shared" si="54"/>
        <v>2309277.3671054556</v>
      </c>
      <c r="U179" s="576">
        <f t="shared" si="54"/>
        <v>6174.790375295591</v>
      </c>
      <c r="V179" s="576">
        <f t="shared" si="54"/>
        <v>241560.1217614558</v>
      </c>
      <c r="W179" s="576">
        <f t="shared" si="54"/>
        <v>72825.01052436243</v>
      </c>
      <c r="X179" s="576">
        <f t="shared" si="54"/>
        <v>696559.2486585616</v>
      </c>
      <c r="Y179" s="576">
        <f t="shared" si="54"/>
        <v>1570907.3392257125</v>
      </c>
      <c r="Z179" s="576">
        <f t="shared" si="54"/>
        <v>168369.33150849547</v>
      </c>
      <c r="AA179" s="576">
        <f t="shared" si="54"/>
        <v>92704.98070791738</v>
      </c>
      <c r="AB179" s="577">
        <f t="shared" si="54"/>
        <v>12399.324036914739</v>
      </c>
      <c r="AC179" s="577"/>
      <c r="AD179" s="577"/>
      <c r="AE179" s="577"/>
      <c r="AF179" s="577"/>
      <c r="AG179" s="577"/>
      <c r="AH179" s="577"/>
      <c r="AI179" s="538"/>
      <c r="AJ179" s="538"/>
      <c r="AK179" s="538"/>
      <c r="AL179" s="538"/>
      <c r="AM179" s="538"/>
      <c r="AN179" s="538"/>
      <c r="AO179" s="538"/>
      <c r="AP179" s="538"/>
      <c r="AQ179" s="538"/>
      <c r="AR179" s="538"/>
      <c r="AS179" s="538"/>
      <c r="AT179" s="538"/>
    </row>
    <row r="180" spans="1:46" s="534" customFormat="1" ht="11.25">
      <c r="A180" s="568">
        <v>128</v>
      </c>
      <c r="B180" s="607" t="s">
        <v>954</v>
      </c>
      <c r="C180" s="560" t="s">
        <v>971</v>
      </c>
      <c r="D180" s="535" t="s">
        <v>153</v>
      </c>
      <c r="E180" s="535" t="s">
        <v>153</v>
      </c>
      <c r="F180" s="564">
        <f aca="true" t="shared" si="55" ref="F180:AB180">(F$176*F$171)</f>
        <v>222612050.2999064</v>
      </c>
      <c r="G180" s="576">
        <f t="shared" si="55"/>
        <v>152511791.34175634</v>
      </c>
      <c r="H180" s="576">
        <f t="shared" si="55"/>
        <v>25697045.763446636</v>
      </c>
      <c r="I180" s="576">
        <f t="shared" si="55"/>
        <v>18579043.139548946</v>
      </c>
      <c r="J180" s="576">
        <f t="shared" si="55"/>
        <v>8421949.011982635</v>
      </c>
      <c r="K180" s="576">
        <f t="shared" si="55"/>
        <v>10858310.19293326</v>
      </c>
      <c r="L180" s="576">
        <f t="shared" si="55"/>
        <v>1169911.1709176488</v>
      </c>
      <c r="M180" s="564">
        <f t="shared" si="55"/>
        <v>675411.8018930833</v>
      </c>
      <c r="N180" s="576">
        <f t="shared" si="55"/>
        <v>5750144.406929731</v>
      </c>
      <c r="O180" s="576">
        <f t="shared" si="55"/>
        <v>367974.3374223272</v>
      </c>
      <c r="P180" s="576">
        <f t="shared" si="55"/>
        <v>152511791.34175634</v>
      </c>
      <c r="Q180" s="576">
        <f t="shared" si="55"/>
        <v>25697045.763446636</v>
      </c>
      <c r="R180" s="576">
        <f t="shared" si="55"/>
        <v>18579043.139548946</v>
      </c>
      <c r="S180" s="576">
        <f t="shared" si="55"/>
        <v>8421949.011982635</v>
      </c>
      <c r="T180" s="576">
        <f t="shared" si="55"/>
        <v>7418978.420736109</v>
      </c>
      <c r="U180" s="576">
        <f t="shared" si="55"/>
        <v>67683.5001085533</v>
      </c>
      <c r="V180" s="576">
        <f t="shared" si="55"/>
        <v>3282333.812039269</v>
      </c>
      <c r="W180" s="576">
        <f t="shared" si="55"/>
        <v>344942.6424335065</v>
      </c>
      <c r="X180" s="576">
        <f t="shared" si="55"/>
        <v>675411.8018930833</v>
      </c>
      <c r="Y180" s="576">
        <f t="shared" si="55"/>
        <v>795626.1512609773</v>
      </c>
      <c r="Z180" s="576">
        <f t="shared" si="55"/>
        <v>5750144.406929731</v>
      </c>
      <c r="AA180" s="576">
        <f t="shared" si="55"/>
        <v>224211.00756569486</v>
      </c>
      <c r="AB180" s="577">
        <f t="shared" si="55"/>
        <v>143565.73463701655</v>
      </c>
      <c r="AC180" s="577"/>
      <c r="AD180" s="577"/>
      <c r="AE180" s="577"/>
      <c r="AF180" s="577"/>
      <c r="AG180" s="577"/>
      <c r="AH180" s="577"/>
      <c r="AI180" s="538"/>
      <c r="AJ180" s="538"/>
      <c r="AK180" s="538"/>
      <c r="AL180" s="538"/>
      <c r="AM180" s="538"/>
      <c r="AN180" s="538"/>
      <c r="AO180" s="538"/>
      <c r="AP180" s="538"/>
      <c r="AQ180" s="538"/>
      <c r="AR180" s="538"/>
      <c r="AS180" s="538"/>
      <c r="AT180" s="538"/>
    </row>
    <row r="181" spans="1:46" s="534" customFormat="1" ht="11.25">
      <c r="A181" s="568"/>
      <c r="B181" s="596"/>
      <c r="C181" s="568"/>
      <c r="D181" s="529"/>
      <c r="E181" s="568"/>
      <c r="F181" s="576"/>
      <c r="G181" s="576"/>
      <c r="H181" s="576"/>
      <c r="I181" s="576"/>
      <c r="J181" s="576"/>
      <c r="K181" s="576"/>
      <c r="L181" s="576"/>
      <c r="M181" s="564"/>
      <c r="N181" s="576"/>
      <c r="O181" s="576"/>
      <c r="P181" s="576"/>
      <c r="Q181" s="576"/>
      <c r="R181" s="576"/>
      <c r="S181" s="576"/>
      <c r="T181" s="576"/>
      <c r="U181" s="576"/>
      <c r="V181" s="576"/>
      <c r="W181" s="576"/>
      <c r="X181" s="576"/>
      <c r="Y181" s="576"/>
      <c r="Z181" s="576"/>
      <c r="AA181" s="576"/>
      <c r="AB181" s="577"/>
      <c r="AC181" s="577"/>
      <c r="AD181" s="577"/>
      <c r="AE181" s="577"/>
      <c r="AF181" s="577"/>
      <c r="AG181" s="577"/>
      <c r="AH181" s="577"/>
      <c r="AI181" s="538"/>
      <c r="AJ181" s="538"/>
      <c r="AK181" s="538"/>
      <c r="AL181" s="538"/>
      <c r="AM181" s="538"/>
      <c r="AN181" s="538"/>
      <c r="AO181" s="538"/>
      <c r="AP181" s="538"/>
      <c r="AQ181" s="538"/>
      <c r="AR181" s="538"/>
      <c r="AS181" s="538"/>
      <c r="AT181" s="538"/>
    </row>
    <row r="182" spans="2:46" s="610" customFormat="1" ht="11.25">
      <c r="B182" s="610" t="s">
        <v>972</v>
      </c>
      <c r="C182" s="611"/>
      <c r="F182" s="612"/>
      <c r="G182" s="612"/>
      <c r="H182" s="612"/>
      <c r="I182" s="612"/>
      <c r="J182" s="612"/>
      <c r="K182" s="612"/>
      <c r="L182" s="612"/>
      <c r="M182" s="564"/>
      <c r="N182" s="612"/>
      <c r="O182" s="612"/>
      <c r="P182" s="612"/>
      <c r="Q182" s="612"/>
      <c r="R182" s="612"/>
      <c r="S182" s="612"/>
      <c r="T182" s="612"/>
      <c r="U182" s="612"/>
      <c r="V182" s="612"/>
      <c r="W182" s="612"/>
      <c r="X182" s="612"/>
      <c r="Y182" s="612"/>
      <c r="Z182" s="612"/>
      <c r="AA182" s="612"/>
      <c r="AB182" s="613"/>
      <c r="AC182" s="613"/>
      <c r="AD182" s="613"/>
      <c r="AE182" s="613"/>
      <c r="AF182" s="613"/>
      <c r="AG182" s="613"/>
      <c r="AH182" s="613"/>
      <c r="AI182" s="613"/>
      <c r="AJ182" s="613"/>
      <c r="AK182" s="613"/>
      <c r="AL182" s="613"/>
      <c r="AM182" s="613"/>
      <c r="AN182" s="613"/>
      <c r="AO182" s="613"/>
      <c r="AP182" s="613"/>
      <c r="AQ182" s="613"/>
      <c r="AR182" s="613"/>
      <c r="AS182" s="613"/>
      <c r="AT182" s="613"/>
    </row>
    <row r="183" spans="1:46" s="534" customFormat="1" ht="11.25">
      <c r="A183" s="568">
        <v>129</v>
      </c>
      <c r="B183" s="607" t="s">
        <v>973</v>
      </c>
      <c r="C183" s="560" t="s">
        <v>974</v>
      </c>
      <c r="D183" s="535" t="s">
        <v>153</v>
      </c>
      <c r="E183" s="535" t="s">
        <v>153</v>
      </c>
      <c r="F183" s="576">
        <f aca="true" t="shared" si="56" ref="F183:AB183">(F$159+F$178)</f>
        <v>74569757.19372289</v>
      </c>
      <c r="G183" s="576">
        <f t="shared" si="56"/>
        <v>38994713.44302906</v>
      </c>
      <c r="H183" s="576">
        <f t="shared" si="56"/>
        <v>9463725.66892862</v>
      </c>
      <c r="I183" s="576">
        <f t="shared" si="56"/>
        <v>10648250.283799868</v>
      </c>
      <c r="J183" s="576">
        <f t="shared" si="56"/>
        <v>6631385.621986033</v>
      </c>
      <c r="K183" s="576">
        <f t="shared" si="56"/>
        <v>6001635.34423459</v>
      </c>
      <c r="L183" s="576">
        <f t="shared" si="56"/>
        <v>0</v>
      </c>
      <c r="M183" s="564">
        <f t="shared" si="56"/>
        <v>1660363.9078022107</v>
      </c>
      <c r="N183" s="576">
        <f t="shared" si="56"/>
        <v>368508.5428997352</v>
      </c>
      <c r="O183" s="576">
        <f t="shared" si="56"/>
        <v>29854.620221615296</v>
      </c>
      <c r="P183" s="576">
        <f t="shared" si="56"/>
        <v>38994713.44302906</v>
      </c>
      <c r="Q183" s="576">
        <f t="shared" si="56"/>
        <v>9463725.66892862</v>
      </c>
      <c r="R183" s="576">
        <f t="shared" si="56"/>
        <v>10648250.283799868</v>
      </c>
      <c r="S183" s="576">
        <f t="shared" si="56"/>
        <v>6631385.621986033</v>
      </c>
      <c r="T183" s="576">
        <f t="shared" si="56"/>
        <v>5485903.520828334</v>
      </c>
      <c r="U183" s="576">
        <f t="shared" si="56"/>
        <v>14626.315573316719</v>
      </c>
      <c r="V183" s="576">
        <f t="shared" si="56"/>
        <v>569910.2364528235</v>
      </c>
      <c r="W183" s="576">
        <f t="shared" si="56"/>
        <v>0</v>
      </c>
      <c r="X183" s="576">
        <f t="shared" si="56"/>
        <v>1660363.9078022107</v>
      </c>
      <c r="Y183" s="576">
        <f t="shared" si="56"/>
        <v>0</v>
      </c>
      <c r="Z183" s="576">
        <f t="shared" si="56"/>
        <v>368508.5428997352</v>
      </c>
      <c r="AA183" s="576">
        <f t="shared" si="56"/>
        <v>0</v>
      </c>
      <c r="AB183" s="577">
        <f t="shared" si="56"/>
        <v>29241.491624469883</v>
      </c>
      <c r="AC183" s="577"/>
      <c r="AD183" s="577"/>
      <c r="AE183" s="577"/>
      <c r="AF183" s="577"/>
      <c r="AG183" s="577"/>
      <c r="AH183" s="577"/>
      <c r="AI183" s="538"/>
      <c r="AJ183" s="538"/>
      <c r="AK183" s="538"/>
      <c r="AL183" s="538"/>
      <c r="AM183" s="538"/>
      <c r="AN183" s="538"/>
      <c r="AO183" s="538"/>
      <c r="AP183" s="538"/>
      <c r="AQ183" s="538"/>
      <c r="AR183" s="538"/>
      <c r="AS183" s="538"/>
      <c r="AT183" s="538"/>
    </row>
    <row r="184" spans="1:46" s="534" customFormat="1" ht="11.25">
      <c r="A184" s="568">
        <v>130</v>
      </c>
      <c r="B184" s="596" t="s">
        <v>958</v>
      </c>
      <c r="C184" s="560" t="s">
        <v>975</v>
      </c>
      <c r="D184" s="535" t="s">
        <v>153</v>
      </c>
      <c r="E184" s="535" t="s">
        <v>153</v>
      </c>
      <c r="F184" s="576">
        <f aca="true" t="shared" si="57" ref="F184:AB184">(F$160+F$179)</f>
        <v>34891364.58361395</v>
      </c>
      <c r="G184" s="576">
        <f t="shared" si="57"/>
        <v>17278697.54710639</v>
      </c>
      <c r="H184" s="576">
        <f t="shared" si="57"/>
        <v>4202299.072371813</v>
      </c>
      <c r="I184" s="576">
        <f t="shared" si="57"/>
        <v>4746391.217572749</v>
      </c>
      <c r="J184" s="576">
        <f t="shared" si="57"/>
        <v>2959302.6264659194</v>
      </c>
      <c r="K184" s="576">
        <f t="shared" si="57"/>
        <v>2675583.1634630477</v>
      </c>
      <c r="L184" s="576">
        <f t="shared" si="57"/>
        <v>1722520.0781903884</v>
      </c>
      <c r="M184" s="564">
        <f t="shared" si="57"/>
        <v>741142.9533106382</v>
      </c>
      <c r="N184" s="576">
        <f t="shared" si="57"/>
        <v>160980.3662101901</v>
      </c>
      <c r="O184" s="576">
        <f t="shared" si="57"/>
        <v>110625.46202347317</v>
      </c>
      <c r="P184" s="576">
        <f t="shared" si="57"/>
        <v>17278697.54710639</v>
      </c>
      <c r="Q184" s="576">
        <f t="shared" si="57"/>
        <v>4202299.072371813</v>
      </c>
      <c r="R184" s="576">
        <f t="shared" si="57"/>
        <v>4746391.217572749</v>
      </c>
      <c r="S184" s="576">
        <f t="shared" si="57"/>
        <v>2959302.6264659194</v>
      </c>
      <c r="T184" s="576">
        <f t="shared" si="57"/>
        <v>2447037.6135664233</v>
      </c>
      <c r="U184" s="576">
        <f t="shared" si="57"/>
        <v>6504.627709561726</v>
      </c>
      <c r="V184" s="576">
        <f t="shared" si="57"/>
        <v>253195.04847940916</v>
      </c>
      <c r="W184" s="576">
        <f t="shared" si="57"/>
        <v>76510.32349485958</v>
      </c>
      <c r="X184" s="576">
        <f t="shared" si="57"/>
        <v>741142.9533106382</v>
      </c>
      <c r="Y184" s="576">
        <f t="shared" si="57"/>
        <v>1678455.3900412407</v>
      </c>
      <c r="Z184" s="576">
        <f t="shared" si="57"/>
        <v>160980.3662101901</v>
      </c>
      <c r="AA184" s="576">
        <f t="shared" si="57"/>
        <v>98524.08922949094</v>
      </c>
      <c r="AB184" s="577">
        <f t="shared" si="57"/>
        <v>13028.906894879416</v>
      </c>
      <c r="AC184" s="577"/>
      <c r="AD184" s="577"/>
      <c r="AE184" s="577"/>
      <c r="AF184" s="577"/>
      <c r="AG184" s="577"/>
      <c r="AH184" s="577"/>
      <c r="AI184" s="538"/>
      <c r="AJ184" s="538"/>
      <c r="AK184" s="538"/>
      <c r="AL184" s="538"/>
      <c r="AM184" s="538"/>
      <c r="AN184" s="538"/>
      <c r="AO184" s="538"/>
      <c r="AP184" s="538"/>
      <c r="AQ184" s="538"/>
      <c r="AR184" s="538"/>
      <c r="AS184" s="538"/>
      <c r="AT184" s="538"/>
    </row>
    <row r="185" spans="1:46" s="534" customFormat="1" ht="11.25">
      <c r="A185" s="568">
        <v>131</v>
      </c>
      <c r="B185" s="596" t="s">
        <v>960</v>
      </c>
      <c r="C185" s="560" t="s">
        <v>976</v>
      </c>
      <c r="D185" s="535" t="s">
        <v>153</v>
      </c>
      <c r="E185" s="535" t="s">
        <v>153</v>
      </c>
      <c r="F185" s="576">
        <f aca="true" t="shared" si="58" ref="F185:AB185">(F$161+F$180)</f>
        <v>225952141.2226632</v>
      </c>
      <c r="G185" s="576">
        <f t="shared" si="58"/>
        <v>154077158.20517188</v>
      </c>
      <c r="H185" s="576">
        <f t="shared" si="58"/>
        <v>26119495.440767225</v>
      </c>
      <c r="I185" s="576">
        <f t="shared" si="58"/>
        <v>19079490.045955528</v>
      </c>
      <c r="J185" s="576">
        <f t="shared" si="58"/>
        <v>8669893.246970186</v>
      </c>
      <c r="K185" s="576">
        <f t="shared" si="58"/>
        <v>11160458.499922657</v>
      </c>
      <c r="L185" s="576">
        <f t="shared" si="58"/>
        <v>1207710.9134753617</v>
      </c>
      <c r="M185" s="564">
        <f t="shared" si="58"/>
        <v>696265.568719846</v>
      </c>
      <c r="N185" s="576">
        <f t="shared" si="58"/>
        <v>5628414.533904189</v>
      </c>
      <c r="O185" s="576">
        <f t="shared" si="58"/>
        <v>378396.6254968014</v>
      </c>
      <c r="P185" s="576">
        <f t="shared" si="58"/>
        <v>154077158.20517188</v>
      </c>
      <c r="Q185" s="576">
        <f t="shared" si="58"/>
        <v>26119495.440767225</v>
      </c>
      <c r="R185" s="576">
        <f t="shared" si="58"/>
        <v>19079490.045955528</v>
      </c>
      <c r="S185" s="576">
        <f t="shared" si="58"/>
        <v>8669893.246970186</v>
      </c>
      <c r="T185" s="576">
        <f t="shared" si="58"/>
        <v>7632474.398782352</v>
      </c>
      <c r="U185" s="576">
        <f t="shared" si="58"/>
        <v>69427.54709324375</v>
      </c>
      <c r="V185" s="576">
        <f t="shared" si="58"/>
        <v>3358597.6991348383</v>
      </c>
      <c r="W185" s="576">
        <f t="shared" si="58"/>
        <v>353363.1541346097</v>
      </c>
      <c r="X185" s="576">
        <f t="shared" si="58"/>
        <v>696265.568719846</v>
      </c>
      <c r="Y185" s="576">
        <f t="shared" si="58"/>
        <v>821902.1239950405</v>
      </c>
      <c r="Z185" s="576">
        <f t="shared" si="58"/>
        <v>5628414.533904189</v>
      </c>
      <c r="AA185" s="576">
        <f t="shared" si="58"/>
        <v>231000.0433389168</v>
      </c>
      <c r="AB185" s="577">
        <f t="shared" si="58"/>
        <v>147082.1766541328</v>
      </c>
      <c r="AC185" s="577"/>
      <c r="AD185" s="577"/>
      <c r="AE185" s="577"/>
      <c r="AF185" s="577"/>
      <c r="AG185" s="577"/>
      <c r="AH185" s="577"/>
      <c r="AI185" s="538"/>
      <c r="AJ185" s="538"/>
      <c r="AK185" s="538"/>
      <c r="AL185" s="538"/>
      <c r="AM185" s="538"/>
      <c r="AN185" s="538"/>
      <c r="AO185" s="538"/>
      <c r="AP185" s="538"/>
      <c r="AQ185" s="538"/>
      <c r="AR185" s="538"/>
      <c r="AS185" s="538"/>
      <c r="AT185" s="538"/>
    </row>
    <row r="186" spans="1:46" s="610" customFormat="1" ht="11.25">
      <c r="A186" s="568">
        <v>132</v>
      </c>
      <c r="B186" s="610" t="s">
        <v>972</v>
      </c>
      <c r="C186" s="560" t="s">
        <v>977</v>
      </c>
      <c r="F186" s="612">
        <f aca="true" t="shared" si="59" ref="F186:AB186">(F$183+F$184+F$185)</f>
        <v>335413263</v>
      </c>
      <c r="G186" s="612">
        <f t="shared" si="59"/>
        <v>210350569.1953073</v>
      </c>
      <c r="H186" s="612">
        <f t="shared" si="59"/>
        <v>39785520.182067655</v>
      </c>
      <c r="I186" s="612">
        <f t="shared" si="59"/>
        <v>34474131.547328144</v>
      </c>
      <c r="J186" s="612">
        <f t="shared" si="59"/>
        <v>18260581.49542214</v>
      </c>
      <c r="K186" s="612">
        <f t="shared" si="59"/>
        <v>19837677.007620297</v>
      </c>
      <c r="L186" s="612">
        <f t="shared" si="59"/>
        <v>2930230.99166575</v>
      </c>
      <c r="M186" s="612">
        <f t="shared" si="59"/>
        <v>3097772.429832695</v>
      </c>
      <c r="N186" s="612">
        <f t="shared" si="59"/>
        <v>6157903.443014115</v>
      </c>
      <c r="O186" s="612">
        <f t="shared" si="59"/>
        <v>518876.70774188987</v>
      </c>
      <c r="P186" s="612">
        <f t="shared" si="59"/>
        <v>210350569.1953073</v>
      </c>
      <c r="Q186" s="612">
        <f t="shared" si="59"/>
        <v>39785520.182067655</v>
      </c>
      <c r="R186" s="612">
        <f t="shared" si="59"/>
        <v>34474131.547328144</v>
      </c>
      <c r="S186" s="612">
        <f t="shared" si="59"/>
        <v>18260581.49542214</v>
      </c>
      <c r="T186" s="612">
        <f t="shared" si="59"/>
        <v>15565415.53317711</v>
      </c>
      <c r="U186" s="612">
        <f t="shared" si="59"/>
        <v>90558.4903761222</v>
      </c>
      <c r="V186" s="612">
        <f t="shared" si="59"/>
        <v>4181702.984067071</v>
      </c>
      <c r="W186" s="612">
        <f t="shared" si="59"/>
        <v>429873.47762946924</v>
      </c>
      <c r="X186" s="612">
        <f t="shared" si="59"/>
        <v>3097772.429832695</v>
      </c>
      <c r="Y186" s="612">
        <f t="shared" si="59"/>
        <v>2500357.514036281</v>
      </c>
      <c r="Z186" s="612">
        <f t="shared" si="59"/>
        <v>6157903.443014115</v>
      </c>
      <c r="AA186" s="612">
        <f t="shared" si="59"/>
        <v>329524.13256840775</v>
      </c>
      <c r="AB186" s="614">
        <f t="shared" si="59"/>
        <v>189352.57517348212</v>
      </c>
      <c r="AC186" s="613"/>
      <c r="AD186" s="613"/>
      <c r="AE186" s="613"/>
      <c r="AF186" s="613"/>
      <c r="AG186" s="613"/>
      <c r="AH186" s="613"/>
      <c r="AI186" s="613"/>
      <c r="AJ186" s="613"/>
      <c r="AK186" s="613"/>
      <c r="AL186" s="613"/>
      <c r="AM186" s="613"/>
      <c r="AN186" s="613"/>
      <c r="AO186" s="613"/>
      <c r="AP186" s="613"/>
      <c r="AQ186" s="613"/>
      <c r="AR186" s="613"/>
      <c r="AS186" s="613"/>
      <c r="AT186" s="613"/>
    </row>
    <row r="187" spans="1:46" s="534" customFormat="1" ht="11.25">
      <c r="A187" s="568"/>
      <c r="B187" s="585"/>
      <c r="C187" s="586"/>
      <c r="D187" s="529"/>
      <c r="E187" s="559"/>
      <c r="F187" s="564"/>
      <c r="G187" s="576"/>
      <c r="H187" s="576"/>
      <c r="I187" s="576"/>
      <c r="J187" s="576"/>
      <c r="K187" s="576"/>
      <c r="L187" s="576"/>
      <c r="M187" s="564"/>
      <c r="N187" s="576"/>
      <c r="O187" s="576"/>
      <c r="P187" s="576"/>
      <c r="Q187" s="576"/>
      <c r="R187" s="576"/>
      <c r="S187" s="576"/>
      <c r="T187" s="576"/>
      <c r="U187" s="576"/>
      <c r="V187" s="576"/>
      <c r="W187" s="576"/>
      <c r="X187" s="576"/>
      <c r="Y187" s="576"/>
      <c r="Z187" s="576"/>
      <c r="AA187" s="576"/>
      <c r="AB187" s="577"/>
      <c r="AC187" s="577"/>
      <c r="AD187" s="577"/>
      <c r="AE187" s="577"/>
      <c r="AF187" s="577"/>
      <c r="AG187" s="577"/>
      <c r="AH187" s="577"/>
      <c r="AI187" s="538"/>
      <c r="AJ187" s="538"/>
      <c r="AK187" s="538"/>
      <c r="AL187" s="538"/>
      <c r="AM187" s="538"/>
      <c r="AN187" s="538"/>
      <c r="AO187" s="538"/>
      <c r="AP187" s="538"/>
      <c r="AQ187" s="538"/>
      <c r="AR187" s="538"/>
      <c r="AS187" s="538"/>
      <c r="AT187" s="538"/>
    </row>
    <row r="188" spans="1:46" s="534" customFormat="1" ht="11.25">
      <c r="A188" s="568"/>
      <c r="B188" s="578" t="s">
        <v>978</v>
      </c>
      <c r="C188" s="586"/>
      <c r="D188" s="529"/>
      <c r="E188" s="559"/>
      <c r="F188" s="564"/>
      <c r="G188" s="576"/>
      <c r="H188" s="576"/>
      <c r="I188" s="576"/>
      <c r="J188" s="576"/>
      <c r="K188" s="576"/>
      <c r="L188" s="576"/>
      <c r="M188" s="564"/>
      <c r="N188" s="576"/>
      <c r="O188" s="576"/>
      <c r="P188" s="576"/>
      <c r="Q188" s="576"/>
      <c r="R188" s="576"/>
      <c r="S188" s="576"/>
      <c r="T188" s="576"/>
      <c r="U188" s="576"/>
      <c r="V188" s="576"/>
      <c r="W188" s="576"/>
      <c r="X188" s="576"/>
      <c r="Y188" s="576"/>
      <c r="Z188" s="576"/>
      <c r="AA188" s="576"/>
      <c r="AB188" s="577"/>
      <c r="AC188" s="577"/>
      <c r="AD188" s="577"/>
      <c r="AE188" s="577"/>
      <c r="AF188" s="577"/>
      <c r="AG188" s="577"/>
      <c r="AH188" s="577"/>
      <c r="AI188" s="538"/>
      <c r="AJ188" s="538"/>
      <c r="AK188" s="538"/>
      <c r="AL188" s="538"/>
      <c r="AM188" s="538"/>
      <c r="AN188" s="538"/>
      <c r="AO188" s="538"/>
      <c r="AP188" s="538"/>
      <c r="AQ188" s="538"/>
      <c r="AR188" s="538"/>
      <c r="AS188" s="538"/>
      <c r="AT188" s="538"/>
    </row>
    <row r="189" spans="1:46" s="534" customFormat="1" ht="11.25">
      <c r="A189" s="568">
        <v>133</v>
      </c>
      <c r="B189" s="607" t="s">
        <v>973</v>
      </c>
      <c r="C189" s="586" t="s">
        <v>979</v>
      </c>
      <c r="D189" s="535" t="s">
        <v>153</v>
      </c>
      <c r="E189" s="535" t="s">
        <v>153</v>
      </c>
      <c r="F189" s="564">
        <f aca="true" t="shared" si="60" ref="F189:AB189">(F$183*F$40)</f>
        <v>7807453.57815758</v>
      </c>
      <c r="G189" s="576">
        <f t="shared" si="60"/>
        <v>4082746.497471962</v>
      </c>
      <c r="H189" s="576">
        <f t="shared" si="60"/>
        <v>990852.0775336277</v>
      </c>
      <c r="I189" s="576">
        <f t="shared" si="60"/>
        <v>1114871.8047102469</v>
      </c>
      <c r="J189" s="576">
        <f t="shared" si="60"/>
        <v>694306.0746196962</v>
      </c>
      <c r="K189" s="576">
        <f t="shared" si="60"/>
        <v>628371.220539333</v>
      </c>
      <c r="L189" s="576">
        <f t="shared" si="60"/>
        <v>0</v>
      </c>
      <c r="M189" s="564">
        <f t="shared" si="60"/>
        <v>173840.10114633024</v>
      </c>
      <c r="N189" s="576">
        <f t="shared" si="60"/>
        <v>38582.84444147772</v>
      </c>
      <c r="O189" s="576">
        <f t="shared" si="60"/>
        <v>3125.7787371930303</v>
      </c>
      <c r="P189" s="576">
        <f t="shared" si="60"/>
        <v>4082746.497471962</v>
      </c>
      <c r="Q189" s="576">
        <f t="shared" si="60"/>
        <v>990852.0775336277</v>
      </c>
      <c r="R189" s="576">
        <f t="shared" si="60"/>
        <v>1114871.8047102469</v>
      </c>
      <c r="S189" s="576">
        <f t="shared" si="60"/>
        <v>694306.0746196962</v>
      </c>
      <c r="T189" s="576">
        <f t="shared" si="60"/>
        <v>574374.0986288723</v>
      </c>
      <c r="U189" s="576">
        <f t="shared" si="60"/>
        <v>1531.3752405213168</v>
      </c>
      <c r="V189" s="576">
        <f t="shared" si="60"/>
        <v>59669.60175641799</v>
      </c>
      <c r="W189" s="576">
        <f t="shared" si="60"/>
        <v>0</v>
      </c>
      <c r="X189" s="576">
        <f t="shared" si="60"/>
        <v>173840.10114633024</v>
      </c>
      <c r="Y189" s="576">
        <f t="shared" si="60"/>
        <v>0</v>
      </c>
      <c r="Z189" s="576">
        <f t="shared" si="60"/>
        <v>38582.84444147772</v>
      </c>
      <c r="AA189" s="576">
        <f t="shared" si="60"/>
        <v>0</v>
      </c>
      <c r="AB189" s="577">
        <f t="shared" si="60"/>
        <v>3061.584173072113</v>
      </c>
      <c r="AC189" s="577"/>
      <c r="AD189" s="577"/>
      <c r="AE189" s="577"/>
      <c r="AF189" s="577"/>
      <c r="AG189" s="577"/>
      <c r="AH189" s="577"/>
      <c r="AI189" s="538"/>
      <c r="AJ189" s="538"/>
      <c r="AK189" s="538"/>
      <c r="AL189" s="538"/>
      <c r="AM189" s="538"/>
      <c r="AN189" s="538"/>
      <c r="AO189" s="538"/>
      <c r="AP189" s="538"/>
      <c r="AQ189" s="538"/>
      <c r="AR189" s="538"/>
      <c r="AS189" s="538"/>
      <c r="AT189" s="538"/>
    </row>
    <row r="190" spans="1:46" s="534" customFormat="1" ht="11.25">
      <c r="A190" s="568">
        <v>134</v>
      </c>
      <c r="B190" s="596" t="s">
        <v>958</v>
      </c>
      <c r="C190" s="586" t="s">
        <v>980</v>
      </c>
      <c r="D190" s="535" t="s">
        <v>153</v>
      </c>
      <c r="E190" s="535" t="s">
        <v>153</v>
      </c>
      <c r="F190" s="564">
        <f aca="true" t="shared" si="61" ref="F190:AB190">(F$184*F$40)</f>
        <v>3653125.8718925864</v>
      </c>
      <c r="G190" s="576">
        <f t="shared" si="61"/>
        <v>1809079.6331761987</v>
      </c>
      <c r="H190" s="576">
        <f t="shared" si="61"/>
        <v>439980.7128759084</v>
      </c>
      <c r="I190" s="576">
        <f t="shared" si="61"/>
        <v>496947.1604782624</v>
      </c>
      <c r="J190" s="576">
        <f t="shared" si="61"/>
        <v>309838.9849899815</v>
      </c>
      <c r="K190" s="576">
        <f t="shared" si="61"/>
        <v>280133.5572136767</v>
      </c>
      <c r="L190" s="576">
        <f t="shared" si="61"/>
        <v>180347.85218595143</v>
      </c>
      <c r="M190" s="564">
        <f t="shared" si="61"/>
        <v>77597.66721137331</v>
      </c>
      <c r="N190" s="576">
        <f t="shared" si="61"/>
        <v>16854.644342152493</v>
      </c>
      <c r="O190" s="576">
        <f t="shared" si="61"/>
        <v>11582.48587382025</v>
      </c>
      <c r="P190" s="576">
        <f t="shared" si="61"/>
        <v>1809079.6331761987</v>
      </c>
      <c r="Q190" s="576">
        <f t="shared" si="61"/>
        <v>439980.7128759084</v>
      </c>
      <c r="R190" s="576">
        <f t="shared" si="61"/>
        <v>496947.1604782624</v>
      </c>
      <c r="S190" s="576">
        <f t="shared" si="61"/>
        <v>309838.9849899815</v>
      </c>
      <c r="T190" s="576">
        <f t="shared" si="61"/>
        <v>256204.83813957742</v>
      </c>
      <c r="U190" s="576">
        <f t="shared" si="61"/>
        <v>681.0345211889143</v>
      </c>
      <c r="V190" s="576">
        <f t="shared" si="61"/>
        <v>26509.52157570856</v>
      </c>
      <c r="W190" s="576">
        <f t="shared" si="61"/>
        <v>8010.630869885937</v>
      </c>
      <c r="X190" s="576">
        <f t="shared" si="61"/>
        <v>77597.66721137331</v>
      </c>
      <c r="Y190" s="576">
        <f t="shared" si="61"/>
        <v>175734.27933675057</v>
      </c>
      <c r="Z190" s="576">
        <f t="shared" si="61"/>
        <v>16854.644342152493</v>
      </c>
      <c r="AA190" s="576">
        <f t="shared" si="61"/>
        <v>10315.4721422944</v>
      </c>
      <c r="AB190" s="577">
        <f t="shared" si="61"/>
        <v>1364.1265518894709</v>
      </c>
      <c r="AC190" s="577"/>
      <c r="AD190" s="577"/>
      <c r="AE190" s="577"/>
      <c r="AF190" s="577"/>
      <c r="AG190" s="577"/>
      <c r="AH190" s="577"/>
      <c r="AI190" s="538"/>
      <c r="AJ190" s="538"/>
      <c r="AK190" s="538"/>
      <c r="AL190" s="538"/>
      <c r="AM190" s="538"/>
      <c r="AN190" s="538"/>
      <c r="AO190" s="538"/>
      <c r="AP190" s="538"/>
      <c r="AQ190" s="538"/>
      <c r="AR190" s="538"/>
      <c r="AS190" s="538"/>
      <c r="AT190" s="538"/>
    </row>
    <row r="191" spans="1:46" s="534" customFormat="1" ht="11.25">
      <c r="A191" s="568">
        <v>135</v>
      </c>
      <c r="B191" s="596" t="s">
        <v>960</v>
      </c>
      <c r="C191" s="586" t="s">
        <v>981</v>
      </c>
      <c r="D191" s="535" t="s">
        <v>153</v>
      </c>
      <c r="E191" s="535" t="s">
        <v>153</v>
      </c>
      <c r="F191" s="564">
        <f aca="true" t="shared" si="62" ref="F191:AB191">(F$185*F$40)</f>
        <v>23657189.18593646</v>
      </c>
      <c r="G191" s="576">
        <f t="shared" si="62"/>
        <v>16131878.464029416</v>
      </c>
      <c r="H191" s="576">
        <f t="shared" si="62"/>
        <v>2734711.1726395003</v>
      </c>
      <c r="I191" s="576">
        <f t="shared" si="62"/>
        <v>1997622.6078050944</v>
      </c>
      <c r="J191" s="576">
        <f t="shared" si="62"/>
        <v>907737.822954848</v>
      </c>
      <c r="K191" s="576">
        <f t="shared" si="62"/>
        <v>1168500.0049381298</v>
      </c>
      <c r="L191" s="576">
        <f t="shared" si="62"/>
        <v>126447.33264046215</v>
      </c>
      <c r="M191" s="564">
        <f t="shared" si="62"/>
        <v>72899.00504473253</v>
      </c>
      <c r="N191" s="576">
        <f t="shared" si="62"/>
        <v>589295.0016978661</v>
      </c>
      <c r="O191" s="576">
        <f t="shared" si="62"/>
        <v>39618.12668938721</v>
      </c>
      <c r="P191" s="576">
        <f t="shared" si="62"/>
        <v>16131878.464029416</v>
      </c>
      <c r="Q191" s="576">
        <f t="shared" si="62"/>
        <v>2734711.1726395003</v>
      </c>
      <c r="R191" s="576">
        <f t="shared" si="62"/>
        <v>1997622.6078050944</v>
      </c>
      <c r="S191" s="576">
        <f t="shared" si="62"/>
        <v>907737.822954848</v>
      </c>
      <c r="T191" s="576">
        <f t="shared" si="62"/>
        <v>799120.0695499324</v>
      </c>
      <c r="U191" s="576">
        <f t="shared" si="62"/>
        <v>7269.064180639154</v>
      </c>
      <c r="V191" s="576">
        <f t="shared" si="62"/>
        <v>351645.1790982824</v>
      </c>
      <c r="W191" s="576">
        <f t="shared" si="62"/>
        <v>36997.122237774194</v>
      </c>
      <c r="X191" s="576">
        <f t="shared" si="62"/>
        <v>72899.00504473253</v>
      </c>
      <c r="Y191" s="576">
        <f t="shared" si="62"/>
        <v>86053.15238200294</v>
      </c>
      <c r="Z191" s="576">
        <f t="shared" si="62"/>
        <v>589295.0016978661</v>
      </c>
      <c r="AA191" s="576">
        <f t="shared" si="62"/>
        <v>24185.70453750651</v>
      </c>
      <c r="AB191" s="577">
        <f t="shared" si="62"/>
        <v>15399.50389563799</v>
      </c>
      <c r="AC191" s="577"/>
      <c r="AD191" s="577"/>
      <c r="AE191" s="577"/>
      <c r="AF191" s="577"/>
      <c r="AG191" s="577"/>
      <c r="AH191" s="577"/>
      <c r="AI191" s="538"/>
      <c r="AJ191" s="538"/>
      <c r="AK191" s="538"/>
      <c r="AL191" s="538"/>
      <c r="AM191" s="538"/>
      <c r="AN191" s="538"/>
      <c r="AO191" s="538"/>
      <c r="AP191" s="538"/>
      <c r="AQ191" s="538"/>
      <c r="AR191" s="538"/>
      <c r="AS191" s="538"/>
      <c r="AT191" s="538"/>
    </row>
    <row r="192" spans="1:46" ht="11.25">
      <c r="A192" s="568">
        <v>136</v>
      </c>
      <c r="B192" s="532" t="s">
        <v>982</v>
      </c>
      <c r="C192" s="535" t="s">
        <v>983</v>
      </c>
      <c r="E192" s="528"/>
      <c r="F192" s="537">
        <f aca="true" t="shared" si="63" ref="F192:AB192">(F$189+F$190+F$191)</f>
        <v>35117768.635986626</v>
      </c>
      <c r="G192" s="537">
        <f t="shared" si="63"/>
        <v>22023704.594677575</v>
      </c>
      <c r="H192" s="537">
        <f t="shared" si="63"/>
        <v>4165543.9630490365</v>
      </c>
      <c r="I192" s="537">
        <f t="shared" si="63"/>
        <v>3609441.5729936035</v>
      </c>
      <c r="J192" s="537">
        <f t="shared" si="63"/>
        <v>1911882.8825645256</v>
      </c>
      <c r="K192" s="537">
        <f t="shared" si="63"/>
        <v>2077004.7826911395</v>
      </c>
      <c r="L192" s="537">
        <f t="shared" si="63"/>
        <v>306795.1848264136</v>
      </c>
      <c r="M192" s="564">
        <f t="shared" si="63"/>
        <v>324336.77340243605</v>
      </c>
      <c r="N192" s="537">
        <f t="shared" si="63"/>
        <v>644732.4904814963</v>
      </c>
      <c r="O192" s="537">
        <f t="shared" si="63"/>
        <v>54326.391300400486</v>
      </c>
      <c r="P192" s="537">
        <f t="shared" si="63"/>
        <v>22023704.594677575</v>
      </c>
      <c r="Q192" s="537">
        <f t="shared" si="63"/>
        <v>4165543.9630490365</v>
      </c>
      <c r="R192" s="537">
        <f t="shared" si="63"/>
        <v>3609441.5729936035</v>
      </c>
      <c r="S192" s="537">
        <f t="shared" si="63"/>
        <v>1911882.8825645256</v>
      </c>
      <c r="T192" s="537">
        <f t="shared" si="63"/>
        <v>1629699.006318382</v>
      </c>
      <c r="U192" s="537">
        <f t="shared" si="63"/>
        <v>9481.473942349385</v>
      </c>
      <c r="V192" s="537">
        <f t="shared" si="63"/>
        <v>437824.302430409</v>
      </c>
      <c r="W192" s="537">
        <f t="shared" si="63"/>
        <v>45007.75310766013</v>
      </c>
      <c r="X192" s="537">
        <f t="shared" si="63"/>
        <v>324336.77340243605</v>
      </c>
      <c r="Y192" s="537">
        <f t="shared" si="63"/>
        <v>261787.4317187535</v>
      </c>
      <c r="Z192" s="537">
        <f t="shared" si="63"/>
        <v>644732.4904814963</v>
      </c>
      <c r="AA192" s="537">
        <f t="shared" si="63"/>
        <v>34501.17667980091</v>
      </c>
      <c r="AB192" s="604">
        <f t="shared" si="63"/>
        <v>19825.214620599574</v>
      </c>
      <c r="AC192" s="604"/>
      <c r="AD192" s="604"/>
      <c r="AE192" s="604"/>
      <c r="AF192" s="604"/>
      <c r="AG192" s="604"/>
      <c r="AH192" s="604"/>
      <c r="AI192" s="531"/>
      <c r="AJ192" s="531"/>
      <c r="AK192" s="531"/>
      <c r="AL192" s="531"/>
      <c r="AM192" s="531"/>
      <c r="AN192" s="531"/>
      <c r="AO192" s="531"/>
      <c r="AP192" s="531"/>
      <c r="AQ192" s="531"/>
      <c r="AR192" s="531"/>
      <c r="AS192" s="531"/>
      <c r="AT192" s="531"/>
    </row>
    <row r="193" spans="1:46" ht="11.25">
      <c r="A193" s="529"/>
      <c r="B193" s="532"/>
      <c r="C193" s="528"/>
      <c r="E193" s="528"/>
      <c r="F193" s="537"/>
      <c r="G193" s="537"/>
      <c r="H193" s="537"/>
      <c r="I193" s="537"/>
      <c r="J193" s="537"/>
      <c r="K193" s="537"/>
      <c r="L193" s="537"/>
      <c r="M193" s="564"/>
      <c r="N193" s="537"/>
      <c r="O193" s="537"/>
      <c r="P193" s="537"/>
      <c r="Q193" s="537"/>
      <c r="R193" s="537"/>
      <c r="S193" s="537"/>
      <c r="T193" s="537"/>
      <c r="U193" s="537"/>
      <c r="V193" s="537"/>
      <c r="W193" s="537"/>
      <c r="X193" s="537"/>
      <c r="Y193" s="537"/>
      <c r="Z193" s="537"/>
      <c r="AA193" s="537"/>
      <c r="AB193" s="604"/>
      <c r="AC193" s="604"/>
      <c r="AD193" s="604"/>
      <c r="AE193" s="604"/>
      <c r="AF193" s="604"/>
      <c r="AG193" s="604"/>
      <c r="AH193" s="604"/>
      <c r="AI193" s="531"/>
      <c r="AJ193" s="531"/>
      <c r="AK193" s="531"/>
      <c r="AL193" s="531"/>
      <c r="AM193" s="531"/>
      <c r="AN193" s="531"/>
      <c r="AO193" s="531"/>
      <c r="AP193" s="531"/>
      <c r="AQ193" s="531"/>
      <c r="AR193" s="531"/>
      <c r="AS193" s="531"/>
      <c r="AT193" s="531"/>
    </row>
    <row r="194" spans="1:46" ht="11.25">
      <c r="A194" s="529"/>
      <c r="B194" s="532"/>
      <c r="C194" s="528"/>
      <c r="E194" s="528"/>
      <c r="F194" s="537"/>
      <c r="G194" s="537"/>
      <c r="H194" s="537"/>
      <c r="I194" s="537"/>
      <c r="J194" s="537"/>
      <c r="K194" s="537"/>
      <c r="L194" s="537"/>
      <c r="M194" s="564"/>
      <c r="N194" s="537"/>
      <c r="O194" s="537"/>
      <c r="P194" s="537"/>
      <c r="Q194" s="537"/>
      <c r="R194" s="537"/>
      <c r="S194" s="537"/>
      <c r="T194" s="537"/>
      <c r="U194" s="537"/>
      <c r="V194" s="537"/>
      <c r="W194" s="537"/>
      <c r="X194" s="537"/>
      <c r="Y194" s="537"/>
      <c r="Z194" s="537"/>
      <c r="AA194" s="537"/>
      <c r="AB194" s="604"/>
      <c r="AC194" s="604"/>
      <c r="AD194" s="604"/>
      <c r="AE194" s="604"/>
      <c r="AF194" s="604"/>
      <c r="AG194" s="604"/>
      <c r="AH194" s="604"/>
      <c r="AI194" s="531"/>
      <c r="AJ194" s="531"/>
      <c r="AK194" s="531"/>
      <c r="AL194" s="531"/>
      <c r="AM194" s="531"/>
      <c r="AN194" s="531"/>
      <c r="AO194" s="531"/>
      <c r="AP194" s="531"/>
      <c r="AQ194" s="531"/>
      <c r="AR194" s="531"/>
      <c r="AS194" s="531"/>
      <c r="AT194" s="531"/>
    </row>
    <row r="195" spans="1:46" s="534" customFormat="1" ht="11.25">
      <c r="A195" s="568">
        <v>137</v>
      </c>
      <c r="B195" s="600" t="s">
        <v>984</v>
      </c>
      <c r="C195" s="560" t="s">
        <v>985</v>
      </c>
      <c r="D195" s="559" t="s">
        <v>153</v>
      </c>
      <c r="E195" s="559" t="s">
        <v>153</v>
      </c>
      <c r="F195" s="564">
        <f aca="true" t="shared" si="64" ref="F195:AB195">(F$42+F$48+F$75+F$138+F$192)</f>
        <v>278782223.8953014</v>
      </c>
      <c r="G195" s="576">
        <f t="shared" si="64"/>
        <v>163520990.4057495</v>
      </c>
      <c r="H195" s="576">
        <f t="shared" si="64"/>
        <v>33865485.97782745</v>
      </c>
      <c r="I195" s="576">
        <f t="shared" si="64"/>
        <v>33388896.81708982</v>
      </c>
      <c r="J195" s="576">
        <f t="shared" si="64"/>
        <v>18541372.623788886</v>
      </c>
      <c r="K195" s="576">
        <f t="shared" si="64"/>
        <v>19317899.772239767</v>
      </c>
      <c r="L195" s="576">
        <f t="shared" si="64"/>
        <v>2880977.290720642</v>
      </c>
      <c r="M195" s="564">
        <f t="shared" si="64"/>
        <v>3428197.786423263</v>
      </c>
      <c r="N195" s="576">
        <f t="shared" si="64"/>
        <v>3376053.0802066866</v>
      </c>
      <c r="O195" s="576">
        <f t="shared" si="64"/>
        <v>462350.14125542366</v>
      </c>
      <c r="P195" s="576">
        <f t="shared" si="64"/>
        <v>163520990.4057495</v>
      </c>
      <c r="Q195" s="576">
        <f t="shared" si="64"/>
        <v>33865485.97782745</v>
      </c>
      <c r="R195" s="576">
        <f t="shared" si="64"/>
        <v>33388896.81708982</v>
      </c>
      <c r="S195" s="576">
        <f t="shared" si="64"/>
        <v>18541372.623788886</v>
      </c>
      <c r="T195" s="576">
        <f t="shared" si="64"/>
        <v>15641772.308579776</v>
      </c>
      <c r="U195" s="576">
        <f t="shared" si="64"/>
        <v>80105.52494840225</v>
      </c>
      <c r="V195" s="576">
        <f t="shared" si="64"/>
        <v>3596021.9387115953</v>
      </c>
      <c r="W195" s="576">
        <f t="shared" si="64"/>
        <v>357769.2616490164</v>
      </c>
      <c r="X195" s="576">
        <f t="shared" si="64"/>
        <v>3428197.786423263</v>
      </c>
      <c r="Y195" s="576">
        <f t="shared" si="64"/>
        <v>2523208.0290716253</v>
      </c>
      <c r="Z195" s="576">
        <f t="shared" si="64"/>
        <v>3376053.0802066866</v>
      </c>
      <c r="AA195" s="576">
        <f t="shared" si="64"/>
        <v>296207.5591447977</v>
      </c>
      <c r="AB195" s="577">
        <f t="shared" si="64"/>
        <v>166142.58211062598</v>
      </c>
      <c r="AC195" s="577"/>
      <c r="AD195" s="577"/>
      <c r="AE195" s="577"/>
      <c r="AF195" s="577"/>
      <c r="AG195" s="577"/>
      <c r="AH195" s="577"/>
      <c r="AI195" s="538"/>
      <c r="AJ195" s="538"/>
      <c r="AK195" s="538"/>
      <c r="AL195" s="538"/>
      <c r="AM195" s="538"/>
      <c r="AN195" s="538"/>
      <c r="AO195" s="538"/>
      <c r="AP195" s="538"/>
      <c r="AQ195" s="538"/>
      <c r="AR195" s="538"/>
      <c r="AS195" s="538"/>
      <c r="AT195" s="538"/>
    </row>
    <row r="196" spans="1:46" s="534" customFormat="1" ht="11.25">
      <c r="A196" s="568">
        <v>138</v>
      </c>
      <c r="B196" s="578" t="s">
        <v>984</v>
      </c>
      <c r="C196" s="579" t="s">
        <v>131</v>
      </c>
      <c r="D196" s="559" t="s">
        <v>153</v>
      </c>
      <c r="E196" s="559" t="s">
        <v>153</v>
      </c>
      <c r="F196" s="564">
        <v>278782223.89530146</v>
      </c>
      <c r="G196" s="576">
        <v>163520990.4057495</v>
      </c>
      <c r="H196" s="576">
        <v>33865485.977827445</v>
      </c>
      <c r="I196" s="576">
        <v>33388896.81708982</v>
      </c>
      <c r="J196" s="576">
        <v>18541372.62378889</v>
      </c>
      <c r="K196" s="576">
        <v>19317899.77223977</v>
      </c>
      <c r="L196" s="576">
        <v>2880977.2907206416</v>
      </c>
      <c r="M196" s="564">
        <v>3428197.786423263</v>
      </c>
      <c r="N196" s="576">
        <v>3376053.0802066866</v>
      </c>
      <c r="O196" s="576">
        <v>462350.1412554238</v>
      </c>
      <c r="P196" s="576">
        <v>163520990.4057495</v>
      </c>
      <c r="Q196" s="576">
        <v>33865485.977827445</v>
      </c>
      <c r="R196" s="576">
        <v>33388896.81708982</v>
      </c>
      <c r="S196" s="576">
        <v>18541372.62378889</v>
      </c>
      <c r="T196" s="576">
        <v>15641772.308579775</v>
      </c>
      <c r="U196" s="576">
        <v>80105.52494840226</v>
      </c>
      <c r="V196" s="576">
        <v>3596021.9387115953</v>
      </c>
      <c r="W196" s="576">
        <v>357769.26164901647</v>
      </c>
      <c r="X196" s="576">
        <v>3428197.786423263</v>
      </c>
      <c r="Y196" s="576">
        <v>2523208.0290716253</v>
      </c>
      <c r="Z196" s="576">
        <v>3376053.0802066866</v>
      </c>
      <c r="AA196" s="576">
        <v>296207.55914479773</v>
      </c>
      <c r="AB196" s="577">
        <v>166142.582110626</v>
      </c>
      <c r="AC196" s="577"/>
      <c r="AD196" s="577"/>
      <c r="AE196" s="577"/>
      <c r="AF196" s="577"/>
      <c r="AG196" s="577"/>
      <c r="AH196" s="577"/>
      <c r="AI196" s="538"/>
      <c r="AJ196" s="538"/>
      <c r="AK196" s="538"/>
      <c r="AL196" s="538"/>
      <c r="AM196" s="538"/>
      <c r="AN196" s="538"/>
      <c r="AO196" s="538"/>
      <c r="AP196" s="538"/>
      <c r="AQ196" s="538"/>
      <c r="AR196" s="538"/>
      <c r="AS196" s="538"/>
      <c r="AT196" s="538"/>
    </row>
    <row r="197" spans="1:46" s="534" customFormat="1" ht="11.25">
      <c r="A197" s="568">
        <v>139</v>
      </c>
      <c r="B197" s="571" t="s">
        <v>351</v>
      </c>
      <c r="C197" s="560" t="s">
        <v>986</v>
      </c>
      <c r="D197" s="559" t="s">
        <v>153</v>
      </c>
      <c r="E197" s="559" t="s">
        <v>153</v>
      </c>
      <c r="F197" s="576">
        <f aca="true" t="shared" si="65" ref="F197:AB197">(F$196-F$195)</f>
        <v>5.960464477539063E-08</v>
      </c>
      <c r="G197" s="576">
        <f t="shared" si="65"/>
        <v>0</v>
      </c>
      <c r="H197" s="576">
        <f t="shared" si="65"/>
        <v>-7.450580596923828E-09</v>
      </c>
      <c r="I197" s="576">
        <f t="shared" si="65"/>
        <v>0</v>
      </c>
      <c r="J197" s="576">
        <f t="shared" si="65"/>
        <v>3.725290298461914E-09</v>
      </c>
      <c r="K197" s="576">
        <f t="shared" si="65"/>
        <v>3.725290298461914E-09</v>
      </c>
      <c r="L197" s="576">
        <f t="shared" si="65"/>
        <v>-4.656612873077393E-10</v>
      </c>
      <c r="M197" s="564">
        <f t="shared" si="65"/>
        <v>0</v>
      </c>
      <c r="N197" s="576">
        <f t="shared" si="65"/>
        <v>0</v>
      </c>
      <c r="O197" s="576">
        <f t="shared" si="65"/>
        <v>1.1641532182693481E-10</v>
      </c>
      <c r="P197" s="576">
        <f t="shared" si="65"/>
        <v>0</v>
      </c>
      <c r="Q197" s="576">
        <f t="shared" si="65"/>
        <v>-7.450580596923828E-09</v>
      </c>
      <c r="R197" s="576">
        <f t="shared" si="65"/>
        <v>0</v>
      </c>
      <c r="S197" s="576">
        <f t="shared" si="65"/>
        <v>3.725290298461914E-09</v>
      </c>
      <c r="T197" s="576">
        <f t="shared" si="65"/>
        <v>-1.862645149230957E-09</v>
      </c>
      <c r="U197" s="576">
        <f t="shared" si="65"/>
        <v>1.4551915228366852E-11</v>
      </c>
      <c r="V197" s="576">
        <f t="shared" si="65"/>
        <v>0</v>
      </c>
      <c r="W197" s="576">
        <f t="shared" si="65"/>
        <v>5.820766091346741E-11</v>
      </c>
      <c r="X197" s="576">
        <f t="shared" si="65"/>
        <v>0</v>
      </c>
      <c r="Y197" s="576">
        <f t="shared" si="65"/>
        <v>0</v>
      </c>
      <c r="Z197" s="576">
        <f t="shared" si="65"/>
        <v>0</v>
      </c>
      <c r="AA197" s="576">
        <f t="shared" si="65"/>
        <v>5.820766091346741E-11</v>
      </c>
      <c r="AB197" s="577">
        <f t="shared" si="65"/>
        <v>2.9103830456733704E-11</v>
      </c>
      <c r="AC197" s="577"/>
      <c r="AD197" s="577"/>
      <c r="AE197" s="577"/>
      <c r="AF197" s="577"/>
      <c r="AG197" s="577"/>
      <c r="AH197" s="577"/>
      <c r="AI197" s="538"/>
      <c r="AJ197" s="538"/>
      <c r="AK197" s="538"/>
      <c r="AL197" s="538"/>
      <c r="AM197" s="538"/>
      <c r="AN197" s="538"/>
      <c r="AO197" s="538"/>
      <c r="AP197" s="538"/>
      <c r="AQ197" s="538"/>
      <c r="AR197" s="538"/>
      <c r="AS197" s="538"/>
      <c r="AT197" s="538"/>
    </row>
    <row r="198" spans="1:46" s="534" customFormat="1" ht="11.25">
      <c r="A198" s="568"/>
      <c r="B198" s="571"/>
      <c r="C198" s="560"/>
      <c r="D198" s="559"/>
      <c r="E198" s="559"/>
      <c r="F198" s="576"/>
      <c r="G198" s="576"/>
      <c r="H198" s="576"/>
      <c r="I198" s="576"/>
      <c r="J198" s="576"/>
      <c r="K198" s="576"/>
      <c r="L198" s="576"/>
      <c r="M198" s="564"/>
      <c r="N198" s="576"/>
      <c r="O198" s="576"/>
      <c r="P198" s="576"/>
      <c r="Q198" s="576"/>
      <c r="R198" s="576"/>
      <c r="S198" s="576"/>
      <c r="T198" s="576"/>
      <c r="U198" s="576"/>
      <c r="V198" s="576"/>
      <c r="W198" s="576"/>
      <c r="X198" s="576"/>
      <c r="Y198" s="576"/>
      <c r="Z198" s="576"/>
      <c r="AA198" s="576"/>
      <c r="AB198" s="577"/>
      <c r="AC198" s="577"/>
      <c r="AD198" s="577"/>
      <c r="AE198" s="577"/>
      <c r="AF198" s="577"/>
      <c r="AG198" s="577"/>
      <c r="AH198" s="577"/>
      <c r="AI198" s="538"/>
      <c r="AJ198" s="538"/>
      <c r="AK198" s="538"/>
      <c r="AL198" s="538"/>
      <c r="AM198" s="538"/>
      <c r="AN198" s="538"/>
      <c r="AO198" s="538"/>
      <c r="AP198" s="538"/>
      <c r="AQ198" s="538"/>
      <c r="AR198" s="538"/>
      <c r="AS198" s="538"/>
      <c r="AT198" s="538"/>
    </row>
    <row r="199" spans="1:46" s="534" customFormat="1" ht="11.25">
      <c r="A199" s="568"/>
      <c r="B199" s="571"/>
      <c r="C199" s="560"/>
      <c r="D199" s="529"/>
      <c r="E199" s="568"/>
      <c r="F199" s="576"/>
      <c r="G199" s="576"/>
      <c r="H199" s="576"/>
      <c r="I199" s="576"/>
      <c r="J199" s="576"/>
      <c r="K199" s="576"/>
      <c r="L199" s="576"/>
      <c r="M199" s="564"/>
      <c r="N199" s="576"/>
      <c r="O199" s="576"/>
      <c r="P199" s="576"/>
      <c r="Q199" s="576"/>
      <c r="R199" s="576"/>
      <c r="S199" s="576"/>
      <c r="T199" s="576"/>
      <c r="U199" s="576"/>
      <c r="V199" s="576"/>
      <c r="W199" s="576"/>
      <c r="X199" s="576"/>
      <c r="Y199" s="576"/>
      <c r="Z199" s="576"/>
      <c r="AA199" s="576"/>
      <c r="AB199" s="577"/>
      <c r="AC199" s="577"/>
      <c r="AD199" s="577"/>
      <c r="AE199" s="577"/>
      <c r="AF199" s="577"/>
      <c r="AG199" s="577"/>
      <c r="AH199" s="577"/>
      <c r="AI199" s="538"/>
      <c r="AJ199" s="538"/>
      <c r="AK199" s="538"/>
      <c r="AL199" s="538"/>
      <c r="AM199" s="538"/>
      <c r="AN199" s="538"/>
      <c r="AO199" s="538"/>
      <c r="AP199" s="538"/>
      <c r="AQ199" s="538"/>
      <c r="AR199" s="538"/>
      <c r="AS199" s="538"/>
      <c r="AT199" s="538"/>
    </row>
    <row r="200" spans="1:46" s="534" customFormat="1" ht="11.25">
      <c r="A200" s="615"/>
      <c r="B200" s="603" t="s">
        <v>987</v>
      </c>
      <c r="C200" s="615"/>
      <c r="D200" s="529"/>
      <c r="E200" s="615"/>
      <c r="F200" s="576"/>
      <c r="G200" s="576"/>
      <c r="H200" s="576"/>
      <c r="I200" s="576"/>
      <c r="J200" s="576"/>
      <c r="K200" s="576"/>
      <c r="L200" s="576"/>
      <c r="M200" s="564"/>
      <c r="N200" s="576"/>
      <c r="O200" s="576"/>
      <c r="P200" s="576"/>
      <c r="Q200" s="576"/>
      <c r="R200" s="576"/>
      <c r="S200" s="576"/>
      <c r="T200" s="576"/>
      <c r="U200" s="576"/>
      <c r="V200" s="576"/>
      <c r="W200" s="576"/>
      <c r="X200" s="576"/>
      <c r="Y200" s="576"/>
      <c r="Z200" s="576"/>
      <c r="AA200" s="576"/>
      <c r="AB200" s="577"/>
      <c r="AC200" s="577"/>
      <c r="AD200" s="577"/>
      <c r="AE200" s="577"/>
      <c r="AF200" s="577"/>
      <c r="AG200" s="577"/>
      <c r="AH200" s="577"/>
      <c r="AI200" s="616"/>
      <c r="AJ200" s="616"/>
      <c r="AK200" s="616"/>
      <c r="AL200" s="616"/>
      <c r="AM200" s="616"/>
      <c r="AN200" s="616"/>
      <c r="AO200" s="616"/>
      <c r="AP200" s="616"/>
      <c r="AQ200" s="616"/>
      <c r="AR200" s="616"/>
      <c r="AS200" s="616"/>
      <c r="AT200" s="616"/>
    </row>
    <row r="201" spans="1:46" s="534" customFormat="1" ht="11.25">
      <c r="A201" s="615">
        <v>140</v>
      </c>
      <c r="B201" s="617" t="s">
        <v>988</v>
      </c>
      <c r="C201" s="618" t="s">
        <v>989</v>
      </c>
      <c r="D201" s="618" t="s">
        <v>153</v>
      </c>
      <c r="E201" s="618" t="s">
        <v>153</v>
      </c>
      <c r="F201" s="576">
        <v>93669558.00000133</v>
      </c>
      <c r="G201" s="576">
        <v>48296332.617539436</v>
      </c>
      <c r="H201" s="576">
        <v>11961692.581123333</v>
      </c>
      <c r="I201" s="576">
        <v>14162670.27074002</v>
      </c>
      <c r="J201" s="576">
        <v>8739256.624665698</v>
      </c>
      <c r="K201" s="576">
        <v>8077671.815894133</v>
      </c>
      <c r="L201" s="576">
        <v>0</v>
      </c>
      <c r="M201" s="564">
        <v>2029082.9195173804</v>
      </c>
      <c r="N201" s="576">
        <v>360605.87919960276</v>
      </c>
      <c r="O201" s="576">
        <v>42245.29132173631</v>
      </c>
      <c r="P201" s="576">
        <v>48296332.617539436</v>
      </c>
      <c r="Q201" s="576">
        <v>11961692.581123333</v>
      </c>
      <c r="R201" s="576">
        <v>14162670.27074002</v>
      </c>
      <c r="S201" s="576">
        <v>8739256.624665698</v>
      </c>
      <c r="T201" s="576">
        <v>7230283.36566724</v>
      </c>
      <c r="U201" s="576">
        <v>21244.716582452827</v>
      </c>
      <c r="V201" s="576">
        <v>826143.7336444412</v>
      </c>
      <c r="W201" s="576">
        <v>0</v>
      </c>
      <c r="X201" s="576">
        <v>2029082.9195173804</v>
      </c>
      <c r="Y201" s="576">
        <v>0</v>
      </c>
      <c r="Z201" s="576">
        <v>360605.87919960276</v>
      </c>
      <c r="AA201" s="576">
        <v>0</v>
      </c>
      <c r="AB201" s="577">
        <v>42245.29132173631</v>
      </c>
      <c r="AC201" s="577"/>
      <c r="AD201" s="577"/>
      <c r="AE201" s="577"/>
      <c r="AF201" s="577"/>
      <c r="AG201" s="577"/>
      <c r="AH201" s="577"/>
      <c r="AI201" s="616"/>
      <c r="AJ201" s="616"/>
      <c r="AK201" s="616"/>
      <c r="AL201" s="616"/>
      <c r="AM201" s="616"/>
      <c r="AN201" s="616"/>
      <c r="AO201" s="616"/>
      <c r="AP201" s="616"/>
      <c r="AQ201" s="616"/>
      <c r="AR201" s="616"/>
      <c r="AS201" s="616"/>
      <c r="AT201" s="616"/>
    </row>
    <row r="202" spans="1:46" s="534" customFormat="1" ht="11.25">
      <c r="A202" s="615">
        <v>141</v>
      </c>
      <c r="B202" s="619" t="s">
        <v>990</v>
      </c>
      <c r="C202" s="615" t="s">
        <v>991</v>
      </c>
      <c r="D202" s="535" t="s">
        <v>153</v>
      </c>
      <c r="E202" s="535" t="s">
        <v>153</v>
      </c>
      <c r="F202" s="576">
        <v>52014969.000000745</v>
      </c>
      <c r="G202" s="576">
        <v>26819089.334391892</v>
      </c>
      <c r="H202" s="576">
        <v>6642361.532170999</v>
      </c>
      <c r="I202" s="576">
        <v>7864570.633393655</v>
      </c>
      <c r="J202" s="576">
        <v>4852933.782553248</v>
      </c>
      <c r="K202" s="576">
        <v>4485553.877556538</v>
      </c>
      <c r="L202" s="576">
        <v>0</v>
      </c>
      <c r="M202" s="564">
        <v>1126755.4519380357</v>
      </c>
      <c r="N202" s="576">
        <v>200245.45891190262</v>
      </c>
      <c r="O202" s="576">
        <v>23458.92908447463</v>
      </c>
      <c r="P202" s="576">
        <v>26819089.334391892</v>
      </c>
      <c r="Q202" s="576">
        <v>6642361.532170999</v>
      </c>
      <c r="R202" s="576">
        <v>7864570.633393655</v>
      </c>
      <c r="S202" s="576">
        <v>4852933.782553248</v>
      </c>
      <c r="T202" s="576">
        <v>4014996.6878929557</v>
      </c>
      <c r="U202" s="576">
        <v>11797.2508683138</v>
      </c>
      <c r="V202" s="576">
        <v>458759.9387952687</v>
      </c>
      <c r="W202" s="576">
        <v>0</v>
      </c>
      <c r="X202" s="576">
        <v>1126755.4519380357</v>
      </c>
      <c r="Y202" s="576">
        <v>0</v>
      </c>
      <c r="Z202" s="576">
        <v>200245.45891190262</v>
      </c>
      <c r="AA202" s="576">
        <v>0</v>
      </c>
      <c r="AB202" s="577">
        <v>23458.92908447463</v>
      </c>
      <c r="AC202" s="577"/>
      <c r="AD202" s="577"/>
      <c r="AE202" s="577"/>
      <c r="AF202" s="577"/>
      <c r="AG202" s="577"/>
      <c r="AH202" s="577"/>
      <c r="AI202" s="616"/>
      <c r="AJ202" s="616"/>
      <c r="AK202" s="616"/>
      <c r="AL202" s="616"/>
      <c r="AM202" s="616"/>
      <c r="AN202" s="616"/>
      <c r="AO202" s="616"/>
      <c r="AP202" s="616"/>
      <c r="AQ202" s="616"/>
      <c r="AR202" s="616"/>
      <c r="AS202" s="616"/>
      <c r="AT202" s="616"/>
    </row>
    <row r="203" spans="1:46" s="534" customFormat="1" ht="11.25">
      <c r="A203" s="615">
        <v>142</v>
      </c>
      <c r="B203" s="619" t="s">
        <v>992</v>
      </c>
      <c r="C203" s="615" t="s">
        <v>993</v>
      </c>
      <c r="D203" s="535" t="s">
        <v>153</v>
      </c>
      <c r="E203" s="535" t="s">
        <v>153</v>
      </c>
      <c r="F203" s="576">
        <v>592688490.0000085</v>
      </c>
      <c r="G203" s="576">
        <v>305592137.5397884</v>
      </c>
      <c r="H203" s="576">
        <v>75686889.79775256</v>
      </c>
      <c r="I203" s="576">
        <v>89613443.6455096</v>
      </c>
      <c r="J203" s="576">
        <v>55297120.25112373</v>
      </c>
      <c r="K203" s="576">
        <v>51110982.196348704</v>
      </c>
      <c r="L203" s="576">
        <v>0</v>
      </c>
      <c r="M203" s="564">
        <v>12838900.036803287</v>
      </c>
      <c r="N203" s="576">
        <v>2281711.994711611</v>
      </c>
      <c r="O203" s="576">
        <v>267304.53797048976</v>
      </c>
      <c r="P203" s="576">
        <v>305592137.5397884</v>
      </c>
      <c r="Q203" s="576">
        <v>75686889.79775256</v>
      </c>
      <c r="R203" s="576">
        <v>89613443.6455096</v>
      </c>
      <c r="S203" s="576">
        <v>55297120.25112373</v>
      </c>
      <c r="T203" s="576">
        <v>45749182.78433035</v>
      </c>
      <c r="U203" s="576">
        <v>134424.6653937657</v>
      </c>
      <c r="V203" s="576">
        <v>5227374.746624577</v>
      </c>
      <c r="W203" s="576">
        <v>0</v>
      </c>
      <c r="X203" s="576">
        <v>12838900.036803287</v>
      </c>
      <c r="Y203" s="576">
        <v>0</v>
      </c>
      <c r="Z203" s="576">
        <v>2281711.994711611</v>
      </c>
      <c r="AA203" s="576">
        <v>0</v>
      </c>
      <c r="AB203" s="577">
        <v>267304.53797048976</v>
      </c>
      <c r="AC203" s="577"/>
      <c r="AD203" s="577"/>
      <c r="AE203" s="577"/>
      <c r="AF203" s="577"/>
      <c r="AG203" s="577"/>
      <c r="AH203" s="577"/>
      <c r="AI203" s="616"/>
      <c r="AJ203" s="616"/>
      <c r="AK203" s="616"/>
      <c r="AL203" s="616"/>
      <c r="AM203" s="616"/>
      <c r="AN203" s="616"/>
      <c r="AO203" s="616"/>
      <c r="AP203" s="616"/>
      <c r="AQ203" s="616"/>
      <c r="AR203" s="616"/>
      <c r="AS203" s="616"/>
      <c r="AT203" s="616"/>
    </row>
    <row r="204" spans="1:46" s="534" customFormat="1" ht="11.25">
      <c r="A204" s="615">
        <v>143</v>
      </c>
      <c r="B204" s="620" t="s">
        <v>994</v>
      </c>
      <c r="C204" s="621" t="s">
        <v>588</v>
      </c>
      <c r="D204" s="535" t="s">
        <v>153</v>
      </c>
      <c r="E204" s="622" t="s">
        <v>295</v>
      </c>
      <c r="F204" s="576">
        <v>41435360</v>
      </c>
      <c r="G204" s="576">
        <v>21364208.08868833</v>
      </c>
      <c r="H204" s="576">
        <v>5291335.294954285</v>
      </c>
      <c r="I204" s="576">
        <v>6264952.603164858</v>
      </c>
      <c r="J204" s="576">
        <v>3865869.041203364</v>
      </c>
      <c r="K204" s="576">
        <v>3573212.544180281</v>
      </c>
      <c r="L204" s="576">
        <v>0</v>
      </c>
      <c r="M204" s="564">
        <v>897578.4986628473</v>
      </c>
      <c r="N204" s="576">
        <v>159516.43993827578</v>
      </c>
      <c r="O204" s="576">
        <v>18687.489207763687</v>
      </c>
      <c r="P204" s="576">
        <v>21364208.08868833</v>
      </c>
      <c r="Q204" s="576">
        <v>5291335.294954285</v>
      </c>
      <c r="R204" s="576">
        <v>6264952.603164858</v>
      </c>
      <c r="S204" s="576">
        <v>3865869.041203364</v>
      </c>
      <c r="T204" s="576">
        <v>3198364.5546659827</v>
      </c>
      <c r="U204" s="576">
        <v>9397.74349839347</v>
      </c>
      <c r="V204" s="576">
        <v>365450.2460159046</v>
      </c>
      <c r="W204" s="576">
        <v>0</v>
      </c>
      <c r="X204" s="576">
        <v>897578.4986628473</v>
      </c>
      <c r="Y204" s="576">
        <v>0</v>
      </c>
      <c r="Z204" s="576">
        <v>159516.43993827578</v>
      </c>
      <c r="AA204" s="576">
        <v>0</v>
      </c>
      <c r="AB204" s="577">
        <v>18687.489207763687</v>
      </c>
      <c r="AC204" s="577"/>
      <c r="AD204" s="577"/>
      <c r="AE204" s="577"/>
      <c r="AF204" s="577"/>
      <c r="AG204" s="577"/>
      <c r="AH204" s="577"/>
      <c r="AI204" s="616"/>
      <c r="AJ204" s="616"/>
      <c r="AK204" s="616"/>
      <c r="AL204" s="616"/>
      <c r="AM204" s="616"/>
      <c r="AN204" s="616"/>
      <c r="AO204" s="616"/>
      <c r="AP204" s="616"/>
      <c r="AQ204" s="616"/>
      <c r="AR204" s="616"/>
      <c r="AS204" s="616"/>
      <c r="AT204" s="616"/>
    </row>
    <row r="205" spans="1:46" s="534" customFormat="1" ht="11.25">
      <c r="A205" s="615">
        <v>144</v>
      </c>
      <c r="B205" s="623" t="s">
        <v>995</v>
      </c>
      <c r="C205" s="624" t="s">
        <v>728</v>
      </c>
      <c r="D205" s="535" t="s">
        <v>153</v>
      </c>
      <c r="E205" s="625" t="s">
        <v>729</v>
      </c>
      <c r="F205" s="564">
        <v>18598080</v>
      </c>
      <c r="G205" s="576">
        <v>9589231.3031689</v>
      </c>
      <c r="H205" s="576">
        <v>2374992.6903587515</v>
      </c>
      <c r="I205" s="576">
        <v>2811996.5582504487</v>
      </c>
      <c r="J205" s="576">
        <v>1735178.4007143527</v>
      </c>
      <c r="K205" s="576">
        <v>1603820.8127953613</v>
      </c>
      <c r="L205" s="576">
        <v>0</v>
      </c>
      <c r="M205" s="564">
        <v>402874.18099930894</v>
      </c>
      <c r="N205" s="576">
        <v>71598.25596512853</v>
      </c>
      <c r="O205" s="576">
        <v>8387.797747747954</v>
      </c>
      <c r="P205" s="576">
        <v>9589231.3031689</v>
      </c>
      <c r="Q205" s="576">
        <v>2374992.6903587515</v>
      </c>
      <c r="R205" s="576">
        <v>2811996.5582504487</v>
      </c>
      <c r="S205" s="576">
        <v>1735178.4007143527</v>
      </c>
      <c r="T205" s="576">
        <v>1435571.9331711447</v>
      </c>
      <c r="U205" s="576">
        <v>4218.136041356986</v>
      </c>
      <c r="V205" s="576">
        <v>164030.74358285958</v>
      </c>
      <c r="W205" s="576">
        <v>0</v>
      </c>
      <c r="X205" s="576">
        <v>402874.18099930894</v>
      </c>
      <c r="Y205" s="576">
        <v>0</v>
      </c>
      <c r="Z205" s="576">
        <v>71598.25596512853</v>
      </c>
      <c r="AA205" s="576">
        <v>0</v>
      </c>
      <c r="AB205" s="577">
        <v>8387.797747747954</v>
      </c>
      <c r="AC205" s="577"/>
      <c r="AD205" s="577"/>
      <c r="AE205" s="577"/>
      <c r="AF205" s="577"/>
      <c r="AG205" s="577"/>
      <c r="AH205" s="577"/>
      <c r="AI205" s="538"/>
      <c r="AJ205" s="538"/>
      <c r="AK205" s="538"/>
      <c r="AL205" s="538"/>
      <c r="AM205" s="538"/>
      <c r="AN205" s="538"/>
      <c r="AO205" s="538"/>
      <c r="AP205" s="538"/>
      <c r="AQ205" s="538"/>
      <c r="AR205" s="538"/>
      <c r="AS205" s="538"/>
      <c r="AT205" s="538"/>
    </row>
    <row r="206" spans="1:46" s="534" customFormat="1" ht="11.25">
      <c r="A206" s="615">
        <v>145</v>
      </c>
      <c r="B206" s="623" t="s">
        <v>996</v>
      </c>
      <c r="C206" s="624" t="s">
        <v>731</v>
      </c>
      <c r="D206" s="535" t="s">
        <v>153</v>
      </c>
      <c r="E206" s="625" t="s">
        <v>322</v>
      </c>
      <c r="F206" s="564">
        <v>10934910</v>
      </c>
      <c r="G206" s="576">
        <v>5638075.611532732</v>
      </c>
      <c r="H206" s="576">
        <v>1396398.5163915206</v>
      </c>
      <c r="I206" s="576">
        <v>1653338.9083592722</v>
      </c>
      <c r="J206" s="576">
        <v>1020213.8955072451</v>
      </c>
      <c r="K206" s="576">
        <v>942981.0090097539</v>
      </c>
      <c r="L206" s="576">
        <v>0</v>
      </c>
      <c r="M206" s="564">
        <v>236873.53267386492</v>
      </c>
      <c r="N206" s="576">
        <v>42096.84468158238</v>
      </c>
      <c r="O206" s="576">
        <v>4931.681844030491</v>
      </c>
      <c r="P206" s="576">
        <v>5638075.611532732</v>
      </c>
      <c r="Q206" s="576">
        <v>1396398.5163915206</v>
      </c>
      <c r="R206" s="576">
        <v>1653338.9083592722</v>
      </c>
      <c r="S206" s="576">
        <v>1020213.8955072451</v>
      </c>
      <c r="T206" s="576">
        <v>844057.5525942723</v>
      </c>
      <c r="U206" s="576">
        <v>2480.091384701804</v>
      </c>
      <c r="V206" s="576">
        <v>96443.36503077991</v>
      </c>
      <c r="W206" s="576">
        <v>0</v>
      </c>
      <c r="X206" s="576">
        <v>236873.53267386492</v>
      </c>
      <c r="Y206" s="576">
        <v>0</v>
      </c>
      <c r="Z206" s="576">
        <v>42096.84468158238</v>
      </c>
      <c r="AA206" s="576">
        <v>0</v>
      </c>
      <c r="AB206" s="577">
        <v>4931.681844030491</v>
      </c>
      <c r="AC206" s="577"/>
      <c r="AD206" s="577"/>
      <c r="AE206" s="577"/>
      <c r="AF206" s="577"/>
      <c r="AG206" s="577"/>
      <c r="AH206" s="577"/>
      <c r="AI206" s="538"/>
      <c r="AJ206" s="538"/>
      <c r="AK206" s="538"/>
      <c r="AL206" s="538"/>
      <c r="AM206" s="538"/>
      <c r="AN206" s="538"/>
      <c r="AO206" s="538"/>
      <c r="AP206" s="538"/>
      <c r="AQ206" s="538"/>
      <c r="AR206" s="538"/>
      <c r="AS206" s="538"/>
      <c r="AT206" s="538"/>
    </row>
    <row r="207" spans="1:46" s="628" customFormat="1" ht="11.25">
      <c r="A207" s="615">
        <v>146</v>
      </c>
      <c r="B207" s="623" t="s">
        <v>997</v>
      </c>
      <c r="C207" s="624" t="s">
        <v>733</v>
      </c>
      <c r="D207" s="535" t="s">
        <v>153</v>
      </c>
      <c r="E207" s="625" t="s">
        <v>533</v>
      </c>
      <c r="F207" s="626">
        <v>3702431</v>
      </c>
      <c r="G207" s="626">
        <v>1908985.618032772</v>
      </c>
      <c r="H207" s="626">
        <v>472803.99705548317</v>
      </c>
      <c r="I207" s="626">
        <v>559800.9702700368</v>
      </c>
      <c r="J207" s="626">
        <v>345432.34039939835</v>
      </c>
      <c r="K207" s="626">
        <v>319282.1998689511</v>
      </c>
      <c r="L207" s="626">
        <v>0</v>
      </c>
      <c r="M207" s="564">
        <v>80202.57235324573</v>
      </c>
      <c r="N207" s="626">
        <v>14253.49296439346</v>
      </c>
      <c r="O207" s="626">
        <v>1669.8090557193113</v>
      </c>
      <c r="P207" s="626">
        <v>1908985.618032772</v>
      </c>
      <c r="Q207" s="626">
        <v>472803.99705548317</v>
      </c>
      <c r="R207" s="626">
        <v>559800.9702700368</v>
      </c>
      <c r="S207" s="626">
        <v>345432.34039939835</v>
      </c>
      <c r="T207" s="626">
        <v>285787.8892930224</v>
      </c>
      <c r="U207" s="626">
        <v>839.7295657259991</v>
      </c>
      <c r="V207" s="626">
        <v>32654.581010202684</v>
      </c>
      <c r="W207" s="626">
        <v>0</v>
      </c>
      <c r="X207" s="626">
        <v>80202.57235324573</v>
      </c>
      <c r="Y207" s="626">
        <v>0</v>
      </c>
      <c r="Z207" s="626">
        <v>14253.49296439346</v>
      </c>
      <c r="AA207" s="626">
        <v>0</v>
      </c>
      <c r="AB207" s="627">
        <v>1669.8090557193113</v>
      </c>
      <c r="AC207" s="627"/>
      <c r="AD207" s="627"/>
      <c r="AE207" s="627"/>
      <c r="AF207" s="627"/>
      <c r="AG207" s="627"/>
      <c r="AH207" s="627"/>
      <c r="AI207" s="627"/>
      <c r="AJ207" s="627"/>
      <c r="AK207" s="627"/>
      <c r="AL207" s="627"/>
      <c r="AM207" s="627"/>
      <c r="AN207" s="627"/>
      <c r="AO207" s="627"/>
      <c r="AP207" s="627"/>
      <c r="AQ207" s="627"/>
      <c r="AR207" s="627"/>
      <c r="AS207" s="627"/>
      <c r="AT207" s="627"/>
    </row>
    <row r="208" spans="1:46" s="534" customFormat="1" ht="11.25">
      <c r="A208" s="615">
        <v>147</v>
      </c>
      <c r="B208" s="629" t="s">
        <v>998</v>
      </c>
      <c r="C208" s="622" t="s">
        <v>747</v>
      </c>
      <c r="D208" s="535" t="s">
        <v>153</v>
      </c>
      <c r="E208" s="622" t="s">
        <v>322</v>
      </c>
      <c r="F208" s="564">
        <v>269626</v>
      </c>
      <c r="G208" s="576">
        <v>139020.05364791516</v>
      </c>
      <c r="H208" s="576">
        <v>34431.499333838154</v>
      </c>
      <c r="I208" s="576">
        <v>40766.97078487862</v>
      </c>
      <c r="J208" s="576">
        <v>25155.780138111466</v>
      </c>
      <c r="K208" s="576">
        <v>23251.42113975002</v>
      </c>
      <c r="L208" s="576">
        <v>0</v>
      </c>
      <c r="M208" s="564">
        <v>5840.675700186238</v>
      </c>
      <c r="N208" s="576">
        <v>1037.9970062960124</v>
      </c>
      <c r="O208" s="576">
        <v>121.6022490243235</v>
      </c>
      <c r="P208" s="576">
        <v>139020.05364791516</v>
      </c>
      <c r="Q208" s="576">
        <v>34431.499333838154</v>
      </c>
      <c r="R208" s="576">
        <v>40766.97078487862</v>
      </c>
      <c r="S208" s="576">
        <v>25155.780138111466</v>
      </c>
      <c r="T208" s="576">
        <v>20812.22997498683</v>
      </c>
      <c r="U208" s="576">
        <v>61.152503284582</v>
      </c>
      <c r="V208" s="576">
        <v>2378.0386614786094</v>
      </c>
      <c r="W208" s="576">
        <v>0</v>
      </c>
      <c r="X208" s="576">
        <v>5840.675700186238</v>
      </c>
      <c r="Y208" s="576">
        <v>0</v>
      </c>
      <c r="Z208" s="576">
        <v>1037.9970062960124</v>
      </c>
      <c r="AA208" s="576">
        <v>0</v>
      </c>
      <c r="AB208" s="577">
        <v>121.6022490243235</v>
      </c>
      <c r="AC208" s="577"/>
      <c r="AD208" s="577"/>
      <c r="AE208" s="577"/>
      <c r="AF208" s="577"/>
      <c r="AG208" s="577"/>
      <c r="AH208" s="577"/>
      <c r="AI208" s="538"/>
      <c r="AJ208" s="538"/>
      <c r="AK208" s="538"/>
      <c r="AL208" s="538"/>
      <c r="AM208" s="538"/>
      <c r="AN208" s="538"/>
      <c r="AO208" s="538"/>
      <c r="AP208" s="538"/>
      <c r="AQ208" s="538"/>
      <c r="AR208" s="538"/>
      <c r="AS208" s="538"/>
      <c r="AT208" s="538"/>
    </row>
    <row r="209" spans="1:46" s="534" customFormat="1" ht="11.25">
      <c r="A209" s="615">
        <v>148</v>
      </c>
      <c r="B209" s="629" t="s">
        <v>999</v>
      </c>
      <c r="C209" s="622" t="s">
        <v>749</v>
      </c>
      <c r="D209" s="535" t="s">
        <v>153</v>
      </c>
      <c r="E209" s="622" t="s">
        <v>533</v>
      </c>
      <c r="F209" s="564">
        <v>62894</v>
      </c>
      <c r="G209" s="576">
        <v>32428.353549479565</v>
      </c>
      <c r="H209" s="576">
        <v>8031.624246557887</v>
      </c>
      <c r="I209" s="576">
        <v>9509.460736517087</v>
      </c>
      <c r="J209" s="576">
        <v>5867.934234852658</v>
      </c>
      <c r="K209" s="576">
        <v>5423.716114779131</v>
      </c>
      <c r="L209" s="576">
        <v>0</v>
      </c>
      <c r="M209" s="564">
        <v>1362.4185259860446</v>
      </c>
      <c r="N209" s="576">
        <v>242.12718251942098</v>
      </c>
      <c r="O209" s="576">
        <v>28.365409308211376</v>
      </c>
      <c r="P209" s="576">
        <v>32428.353549479565</v>
      </c>
      <c r="Q209" s="576">
        <v>8031.624246557887</v>
      </c>
      <c r="R209" s="576">
        <v>9509.460736517087</v>
      </c>
      <c r="S209" s="576">
        <v>5867.934234852658</v>
      </c>
      <c r="T209" s="576">
        <v>4854.740982126434</v>
      </c>
      <c r="U209" s="576">
        <v>14.264668620906368</v>
      </c>
      <c r="V209" s="576">
        <v>554.7104640317909</v>
      </c>
      <c r="W209" s="576">
        <v>0</v>
      </c>
      <c r="X209" s="576">
        <v>1362.4185259860446</v>
      </c>
      <c r="Y209" s="576">
        <v>0</v>
      </c>
      <c r="Z209" s="576">
        <v>242.12718251942098</v>
      </c>
      <c r="AA209" s="576">
        <v>0</v>
      </c>
      <c r="AB209" s="577">
        <v>28.365409308211376</v>
      </c>
      <c r="AC209" s="577"/>
      <c r="AD209" s="577"/>
      <c r="AE209" s="577"/>
      <c r="AF209" s="577"/>
      <c r="AG209" s="577"/>
      <c r="AH209" s="577"/>
      <c r="AI209" s="538"/>
      <c r="AJ209" s="538"/>
      <c r="AK209" s="538"/>
      <c r="AL209" s="538"/>
      <c r="AM209" s="538"/>
      <c r="AN209" s="538"/>
      <c r="AO209" s="538"/>
      <c r="AP209" s="538"/>
      <c r="AQ209" s="538"/>
      <c r="AR209" s="538"/>
      <c r="AS209" s="538"/>
      <c r="AT209" s="538"/>
    </row>
    <row r="210" spans="1:46" s="534" customFormat="1" ht="11.25">
      <c r="A210" s="615">
        <v>149</v>
      </c>
      <c r="B210" s="629" t="s">
        <v>1000</v>
      </c>
      <c r="C210" s="622" t="s">
        <v>755</v>
      </c>
      <c r="D210" s="535" t="s">
        <v>153</v>
      </c>
      <c r="E210" s="622" t="s">
        <v>295</v>
      </c>
      <c r="F210" s="564">
        <v>47687</v>
      </c>
      <c r="G210" s="576">
        <v>24587.574263268863</v>
      </c>
      <c r="H210" s="576">
        <v>6089.675731319457</v>
      </c>
      <c r="I210" s="576">
        <v>7210.189432096706</v>
      </c>
      <c r="J210" s="576">
        <v>4449.139502296222</v>
      </c>
      <c r="K210" s="576">
        <v>4112.327890823804</v>
      </c>
      <c r="L210" s="576">
        <v>0</v>
      </c>
      <c r="M210" s="564">
        <v>1033.0023889193963</v>
      </c>
      <c r="N210" s="576">
        <v>183.5837910262287</v>
      </c>
      <c r="O210" s="576">
        <v>21.507000249319105</v>
      </c>
      <c r="P210" s="576">
        <v>24587.574263268863</v>
      </c>
      <c r="Q210" s="576">
        <v>6089.675731319457</v>
      </c>
      <c r="R210" s="576">
        <v>7210.189432096706</v>
      </c>
      <c r="S210" s="576">
        <v>4449.139502296222</v>
      </c>
      <c r="T210" s="576">
        <v>3680.92398662294</v>
      </c>
      <c r="U210" s="576">
        <v>10.815646206715458</v>
      </c>
      <c r="V210" s="576">
        <v>420.588257994149</v>
      </c>
      <c r="W210" s="576">
        <v>0</v>
      </c>
      <c r="X210" s="576">
        <v>1033.0023889193963</v>
      </c>
      <c r="Y210" s="576">
        <v>0</v>
      </c>
      <c r="Z210" s="576">
        <v>183.5837910262287</v>
      </c>
      <c r="AA210" s="576">
        <v>0</v>
      </c>
      <c r="AB210" s="577">
        <v>21.507000249319105</v>
      </c>
      <c r="AC210" s="577"/>
      <c r="AD210" s="577"/>
      <c r="AE210" s="577"/>
      <c r="AF210" s="577"/>
      <c r="AG210" s="577"/>
      <c r="AH210" s="577"/>
      <c r="AI210" s="538"/>
      <c r="AJ210" s="538"/>
      <c r="AK210" s="538"/>
      <c r="AL210" s="538"/>
      <c r="AM210" s="538"/>
      <c r="AN210" s="538"/>
      <c r="AO210" s="538"/>
      <c r="AP210" s="538"/>
      <c r="AQ210" s="538"/>
      <c r="AR210" s="538"/>
      <c r="AS210" s="538"/>
      <c r="AT210" s="538"/>
    </row>
    <row r="211" spans="1:46" s="534" customFormat="1" ht="11.25">
      <c r="A211" s="615">
        <v>150</v>
      </c>
      <c r="B211" s="630" t="s">
        <v>1001</v>
      </c>
      <c r="C211" s="631" t="s">
        <v>769</v>
      </c>
      <c r="D211" s="535" t="s">
        <v>153</v>
      </c>
      <c r="E211" s="622" t="s">
        <v>295</v>
      </c>
      <c r="F211" s="564">
        <v>445944</v>
      </c>
      <c r="G211" s="576">
        <v>229930.1951739294</v>
      </c>
      <c r="H211" s="576">
        <v>56947.47739064156</v>
      </c>
      <c r="I211" s="576">
        <v>67425.93822439939</v>
      </c>
      <c r="J211" s="576">
        <v>41606.0365762574</v>
      </c>
      <c r="K211" s="576">
        <v>38456.349716810255</v>
      </c>
      <c r="L211" s="576">
        <v>0</v>
      </c>
      <c r="M211" s="564">
        <v>9660.100600253136</v>
      </c>
      <c r="N211" s="576">
        <v>1716.7800470862192</v>
      </c>
      <c r="O211" s="576">
        <v>201.122270622651</v>
      </c>
      <c r="P211" s="576">
        <v>229930.1951739294</v>
      </c>
      <c r="Q211" s="576">
        <v>56947.47739064156</v>
      </c>
      <c r="R211" s="576">
        <v>67425.93822439939</v>
      </c>
      <c r="S211" s="576">
        <v>41606.0365762574</v>
      </c>
      <c r="T211" s="576">
        <v>34422.08497684024</v>
      </c>
      <c r="U211" s="576">
        <v>101.14229311987582</v>
      </c>
      <c r="V211" s="576">
        <v>3933.1224468501437</v>
      </c>
      <c r="W211" s="576">
        <v>0</v>
      </c>
      <c r="X211" s="576">
        <v>9660.100600253136</v>
      </c>
      <c r="Y211" s="576">
        <v>0</v>
      </c>
      <c r="Z211" s="576">
        <v>1716.7800470862192</v>
      </c>
      <c r="AA211" s="576">
        <v>0</v>
      </c>
      <c r="AB211" s="577">
        <v>201.122270622651</v>
      </c>
      <c r="AC211" s="577"/>
      <c r="AD211" s="577"/>
      <c r="AE211" s="577"/>
      <c r="AF211" s="577"/>
      <c r="AG211" s="577"/>
      <c r="AH211" s="577"/>
      <c r="AI211" s="538"/>
      <c r="AJ211" s="538"/>
      <c r="AK211" s="538"/>
      <c r="AL211" s="538"/>
      <c r="AM211" s="538"/>
      <c r="AN211" s="538"/>
      <c r="AO211" s="538"/>
      <c r="AP211" s="538"/>
      <c r="AQ211" s="538"/>
      <c r="AR211" s="538"/>
      <c r="AS211" s="538"/>
      <c r="AT211" s="538"/>
    </row>
    <row r="212" spans="1:46" s="534" customFormat="1" ht="11.25">
      <c r="A212" s="615">
        <v>151</v>
      </c>
      <c r="B212" s="629" t="s">
        <v>1002</v>
      </c>
      <c r="C212" s="631" t="s">
        <v>777</v>
      </c>
      <c r="D212" s="535" t="s">
        <v>153</v>
      </c>
      <c r="E212" s="622" t="s">
        <v>295</v>
      </c>
      <c r="F212" s="564">
        <v>8505944</v>
      </c>
      <c r="G212" s="576">
        <v>4385692.741820752</v>
      </c>
      <c r="H212" s="576">
        <v>1086217.223745724</v>
      </c>
      <c r="I212" s="576">
        <v>1286083.5770504829</v>
      </c>
      <c r="J212" s="576">
        <v>793594.301480897</v>
      </c>
      <c r="K212" s="576">
        <v>733517.1168030153</v>
      </c>
      <c r="L212" s="576">
        <v>0</v>
      </c>
      <c r="M212" s="564">
        <v>184256.93526568258</v>
      </c>
      <c r="N212" s="576">
        <v>32745.89397061681</v>
      </c>
      <c r="O212" s="576">
        <v>3836.209862828325</v>
      </c>
      <c r="P212" s="576">
        <v>4385692.741820752</v>
      </c>
      <c r="Q212" s="576">
        <v>1086217.223745724</v>
      </c>
      <c r="R212" s="576">
        <v>1286083.5770504829</v>
      </c>
      <c r="S212" s="576">
        <v>793594.301480897</v>
      </c>
      <c r="T212" s="576">
        <v>656567.4774775406</v>
      </c>
      <c r="U212" s="576">
        <v>1929.189946067777</v>
      </c>
      <c r="V212" s="576">
        <v>75020.44937940704</v>
      </c>
      <c r="W212" s="576">
        <v>0</v>
      </c>
      <c r="X212" s="576">
        <v>184256.93526568258</v>
      </c>
      <c r="Y212" s="576">
        <v>0</v>
      </c>
      <c r="Z212" s="576">
        <v>32745.89397061681</v>
      </c>
      <c r="AA212" s="576">
        <v>0</v>
      </c>
      <c r="AB212" s="577">
        <v>3836.209862828325</v>
      </c>
      <c r="AC212" s="577"/>
      <c r="AD212" s="577"/>
      <c r="AE212" s="577"/>
      <c r="AF212" s="577"/>
      <c r="AG212" s="577"/>
      <c r="AH212" s="577"/>
      <c r="AI212" s="538"/>
      <c r="AJ212" s="538"/>
      <c r="AK212" s="538"/>
      <c r="AL212" s="538"/>
      <c r="AM212" s="538"/>
      <c r="AN212" s="538"/>
      <c r="AO212" s="538"/>
      <c r="AP212" s="538"/>
      <c r="AQ212" s="538"/>
      <c r="AR212" s="538"/>
      <c r="AS212" s="538"/>
      <c r="AT212" s="538"/>
    </row>
    <row r="213" spans="1:46" s="534" customFormat="1" ht="11.25">
      <c r="A213" s="615">
        <v>152</v>
      </c>
      <c r="B213" s="629" t="s">
        <v>1003</v>
      </c>
      <c r="C213" s="622" t="s">
        <v>781</v>
      </c>
      <c r="D213" s="535" t="s">
        <v>153</v>
      </c>
      <c r="E213" s="622" t="s">
        <v>295</v>
      </c>
      <c r="F213" s="564">
        <v>-488899</v>
      </c>
      <c r="G213" s="576">
        <v>-252077.93465174752</v>
      </c>
      <c r="H213" s="576">
        <v>-62432.872174100936</v>
      </c>
      <c r="I213" s="576">
        <v>-73920.65768789497</v>
      </c>
      <c r="J213" s="576">
        <v>-45613.6861939967</v>
      </c>
      <c r="K213" s="576">
        <v>-42160.60967340926</v>
      </c>
      <c r="L213" s="576">
        <v>0</v>
      </c>
      <c r="M213" s="564">
        <v>-10590.597750756053</v>
      </c>
      <c r="N213" s="576">
        <v>-1882.146745421859</v>
      </c>
      <c r="O213" s="576">
        <v>-220.49512267267517</v>
      </c>
      <c r="P213" s="576">
        <v>-252077.93465174752</v>
      </c>
      <c r="Q213" s="576">
        <v>-62432.872174100936</v>
      </c>
      <c r="R213" s="576">
        <v>-73920.65768789497</v>
      </c>
      <c r="S213" s="576">
        <v>-45613.6861939967</v>
      </c>
      <c r="T213" s="576">
        <v>-37737.74941044664</v>
      </c>
      <c r="U213" s="576">
        <v>-110.88469844647346</v>
      </c>
      <c r="V213" s="576">
        <v>-4311.975564516146</v>
      </c>
      <c r="W213" s="576">
        <v>0</v>
      </c>
      <c r="X213" s="576">
        <v>-10590.597750756053</v>
      </c>
      <c r="Y213" s="576">
        <v>0</v>
      </c>
      <c r="Z213" s="576">
        <v>-1882.146745421859</v>
      </c>
      <c r="AA213" s="576">
        <v>0</v>
      </c>
      <c r="AB213" s="577">
        <v>-220.49512267267517</v>
      </c>
      <c r="AC213" s="577"/>
      <c r="AD213" s="577"/>
      <c r="AE213" s="577"/>
      <c r="AF213" s="577"/>
      <c r="AG213" s="577"/>
      <c r="AH213" s="577"/>
      <c r="AI213" s="538"/>
      <c r="AJ213" s="538"/>
      <c r="AK213" s="538"/>
      <c r="AL213" s="538"/>
      <c r="AM213" s="538"/>
      <c r="AN213" s="538"/>
      <c r="AO213" s="538"/>
      <c r="AP213" s="538"/>
      <c r="AQ213" s="538"/>
      <c r="AR213" s="538"/>
      <c r="AS213" s="538"/>
      <c r="AT213" s="538"/>
    </row>
    <row r="214" spans="1:46" s="534" customFormat="1" ht="33.75">
      <c r="A214" s="615">
        <v>153</v>
      </c>
      <c r="B214" s="603" t="s">
        <v>1004</v>
      </c>
      <c r="C214" s="560" t="s">
        <v>1005</v>
      </c>
      <c r="D214" s="535"/>
      <c r="E214" s="615" t="s">
        <v>153</v>
      </c>
      <c r="F214" s="576">
        <f aca="true" t="shared" si="66" ref="F214:AB214">(F$201+F$202+F$203+F$204+F$205+F$206+F$207+F$208+F$209+F$210+F$211+F$212+F$213)</f>
        <v>821886994.0000105</v>
      </c>
      <c r="G214" s="576">
        <f t="shared" si="66"/>
        <v>423767641.09694606</v>
      </c>
      <c r="H214" s="576">
        <f t="shared" si="66"/>
        <v>104955759.03808092</v>
      </c>
      <c r="I214" s="576">
        <f t="shared" si="66"/>
        <v>124267849.06822836</v>
      </c>
      <c r="J214" s="576">
        <f t="shared" si="66"/>
        <v>76681063.84190546</v>
      </c>
      <c r="K214" s="576">
        <f t="shared" si="66"/>
        <v>70876104.77764547</v>
      </c>
      <c r="L214" s="576">
        <f t="shared" si="66"/>
        <v>0</v>
      </c>
      <c r="M214" s="564">
        <f t="shared" si="66"/>
        <v>17803829.727678247</v>
      </c>
      <c r="N214" s="576">
        <f t="shared" si="66"/>
        <v>3164072.601624619</v>
      </c>
      <c r="O214" s="576">
        <f t="shared" si="66"/>
        <v>370673.8479013223</v>
      </c>
      <c r="P214" s="576">
        <f t="shared" si="66"/>
        <v>423767641.09694606</v>
      </c>
      <c r="Q214" s="576">
        <f t="shared" si="66"/>
        <v>104955759.03808092</v>
      </c>
      <c r="R214" s="576">
        <f t="shared" si="66"/>
        <v>124267849.06822836</v>
      </c>
      <c r="S214" s="576">
        <f t="shared" si="66"/>
        <v>76681063.84190546</v>
      </c>
      <c r="T214" s="576">
        <f t="shared" si="66"/>
        <v>63440844.47560264</v>
      </c>
      <c r="U214" s="576">
        <f t="shared" si="66"/>
        <v>186408.013693564</v>
      </c>
      <c r="V214" s="576">
        <f t="shared" si="66"/>
        <v>7248852.288349279</v>
      </c>
      <c r="W214" s="576">
        <f t="shared" si="66"/>
        <v>0</v>
      </c>
      <c r="X214" s="576">
        <f t="shared" si="66"/>
        <v>17803829.727678247</v>
      </c>
      <c r="Y214" s="576">
        <f t="shared" si="66"/>
        <v>0</v>
      </c>
      <c r="Z214" s="576">
        <f t="shared" si="66"/>
        <v>3164072.601624619</v>
      </c>
      <c r="AA214" s="576">
        <f t="shared" si="66"/>
        <v>0</v>
      </c>
      <c r="AB214" s="577">
        <f t="shared" si="66"/>
        <v>370673.8479013223</v>
      </c>
      <c r="AC214" s="577"/>
      <c r="AD214" s="577"/>
      <c r="AE214" s="577"/>
      <c r="AF214" s="577"/>
      <c r="AG214" s="577"/>
      <c r="AH214" s="577"/>
      <c r="AI214" s="616"/>
      <c r="AJ214" s="616"/>
      <c r="AK214" s="616"/>
      <c r="AL214" s="616"/>
      <c r="AM214" s="616"/>
      <c r="AN214" s="616"/>
      <c r="AO214" s="616"/>
      <c r="AP214" s="616"/>
      <c r="AQ214" s="616"/>
      <c r="AR214" s="616"/>
      <c r="AS214" s="616"/>
      <c r="AT214" s="616"/>
    </row>
    <row r="215" spans="1:46" s="534" customFormat="1" ht="11.25">
      <c r="A215" s="615"/>
      <c r="B215" s="630"/>
      <c r="C215" s="615"/>
      <c r="D215" s="535"/>
      <c r="E215" s="615"/>
      <c r="F215" s="576"/>
      <c r="G215" s="576"/>
      <c r="H215" s="576"/>
      <c r="I215" s="576"/>
      <c r="J215" s="576"/>
      <c r="K215" s="576"/>
      <c r="L215" s="576"/>
      <c r="M215" s="564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577"/>
      <c r="AC215" s="577"/>
      <c r="AD215" s="577"/>
      <c r="AE215" s="577"/>
      <c r="AF215" s="577"/>
      <c r="AG215" s="577"/>
      <c r="AH215" s="577"/>
      <c r="AI215" s="538"/>
      <c r="AJ215" s="538"/>
      <c r="AK215" s="538"/>
      <c r="AL215" s="538"/>
      <c r="AM215" s="538"/>
      <c r="AN215" s="538"/>
      <c r="AO215" s="538"/>
      <c r="AP215" s="538"/>
      <c r="AQ215" s="538"/>
      <c r="AR215" s="538"/>
      <c r="AS215" s="538"/>
      <c r="AT215" s="538"/>
    </row>
    <row r="216" spans="1:46" s="534" customFormat="1" ht="11.25">
      <c r="A216" s="615"/>
      <c r="B216" s="632" t="s">
        <v>1006</v>
      </c>
      <c r="C216" s="622"/>
      <c r="D216" s="535"/>
      <c r="E216" s="622"/>
      <c r="F216" s="564"/>
      <c r="G216" s="576"/>
      <c r="H216" s="576"/>
      <c r="I216" s="576"/>
      <c r="J216" s="576"/>
      <c r="K216" s="576"/>
      <c r="L216" s="576"/>
      <c r="M216" s="564"/>
      <c r="N216" s="576"/>
      <c r="O216" s="576"/>
      <c r="P216" s="576"/>
      <c r="Q216" s="576"/>
      <c r="R216" s="576"/>
      <c r="S216" s="576"/>
      <c r="T216" s="576"/>
      <c r="U216" s="576"/>
      <c r="V216" s="576"/>
      <c r="W216" s="576"/>
      <c r="X216" s="576"/>
      <c r="Y216" s="576"/>
      <c r="Z216" s="576"/>
      <c r="AA216" s="576"/>
      <c r="AB216" s="577"/>
      <c r="AC216" s="577"/>
      <c r="AD216" s="577"/>
      <c r="AE216" s="577"/>
      <c r="AF216" s="577"/>
      <c r="AG216" s="577"/>
      <c r="AH216" s="577"/>
      <c r="AI216" s="538"/>
      <c r="AJ216" s="538"/>
      <c r="AK216" s="538"/>
      <c r="AL216" s="538"/>
      <c r="AM216" s="538"/>
      <c r="AN216" s="538"/>
      <c r="AO216" s="538"/>
      <c r="AP216" s="538"/>
      <c r="AQ216" s="538"/>
      <c r="AR216" s="538"/>
      <c r="AS216" s="538"/>
      <c r="AT216" s="538"/>
    </row>
    <row r="217" spans="1:46" s="534" customFormat="1" ht="11.25">
      <c r="A217" s="615">
        <v>154</v>
      </c>
      <c r="B217" s="630" t="s">
        <v>1007</v>
      </c>
      <c r="C217" s="633" t="s">
        <v>294</v>
      </c>
      <c r="D217" s="529" t="s">
        <v>153</v>
      </c>
      <c r="E217" s="615" t="s">
        <v>295</v>
      </c>
      <c r="F217" s="576">
        <v>155436</v>
      </c>
      <c r="G217" s="576">
        <v>80143.31354846098</v>
      </c>
      <c r="H217" s="576">
        <v>19849.326587400574</v>
      </c>
      <c r="I217" s="576">
        <v>23501.646246720986</v>
      </c>
      <c r="J217" s="576">
        <v>14501.991060014589</v>
      </c>
      <c r="K217" s="576">
        <v>13404.152033847568</v>
      </c>
      <c r="L217" s="576">
        <v>0</v>
      </c>
      <c r="M217" s="564">
        <v>3367.076128170682</v>
      </c>
      <c r="N217" s="576">
        <v>598.3922272726925</v>
      </c>
      <c r="O217" s="576">
        <v>70.10216811192075</v>
      </c>
      <c r="P217" s="576">
        <v>80143.31354846098</v>
      </c>
      <c r="Q217" s="576">
        <v>19849.326587400574</v>
      </c>
      <c r="R217" s="576">
        <v>23501.646246720986</v>
      </c>
      <c r="S217" s="576">
        <v>14501.991060014589</v>
      </c>
      <c r="T217" s="576">
        <v>11997.988986195889</v>
      </c>
      <c r="U217" s="576">
        <v>35.25364950168859</v>
      </c>
      <c r="V217" s="576">
        <v>1370.9093981499896</v>
      </c>
      <c r="W217" s="576">
        <v>0</v>
      </c>
      <c r="X217" s="576">
        <v>3367.076128170682</v>
      </c>
      <c r="Y217" s="576">
        <v>0</v>
      </c>
      <c r="Z217" s="576">
        <v>598.3922272726925</v>
      </c>
      <c r="AA217" s="576">
        <v>0</v>
      </c>
      <c r="AB217" s="577">
        <v>70.10216811192075</v>
      </c>
      <c r="AC217" s="577"/>
      <c r="AD217" s="577"/>
      <c r="AE217" s="577"/>
      <c r="AF217" s="577"/>
      <c r="AG217" s="577"/>
      <c r="AH217" s="577"/>
      <c r="AI217" s="538"/>
      <c r="AJ217" s="538"/>
      <c r="AK217" s="538"/>
      <c r="AL217" s="538"/>
      <c r="AM217" s="538"/>
      <c r="AN217" s="538"/>
      <c r="AO217" s="538"/>
      <c r="AP217" s="538"/>
      <c r="AQ217" s="538"/>
      <c r="AR217" s="538"/>
      <c r="AS217" s="538"/>
      <c r="AT217" s="538"/>
    </row>
    <row r="218" spans="1:46" s="534" customFormat="1" ht="11.25">
      <c r="A218" s="615">
        <v>155</v>
      </c>
      <c r="B218" s="630" t="s">
        <v>1008</v>
      </c>
      <c r="C218" s="633" t="s">
        <v>319</v>
      </c>
      <c r="D218" s="529" t="s">
        <v>153</v>
      </c>
      <c r="E218" s="615" t="s">
        <v>295</v>
      </c>
      <c r="F218" s="576">
        <v>23979</v>
      </c>
      <c r="G218" s="576">
        <v>12363.651377921113</v>
      </c>
      <c r="H218" s="576">
        <v>3062.141345886914</v>
      </c>
      <c r="I218" s="576">
        <v>3625.5820746167074</v>
      </c>
      <c r="J218" s="576">
        <v>2237.211737487389</v>
      </c>
      <c r="K218" s="576">
        <v>2067.8488999950514</v>
      </c>
      <c r="L218" s="576">
        <v>0</v>
      </c>
      <c r="M218" s="564">
        <v>519.4364141988005</v>
      </c>
      <c r="N218" s="576">
        <v>92.31353880550125</v>
      </c>
      <c r="O218" s="576">
        <v>10.814611088523556</v>
      </c>
      <c r="P218" s="576">
        <v>12363.651377921113</v>
      </c>
      <c r="Q218" s="576">
        <v>3062.141345886914</v>
      </c>
      <c r="R218" s="576">
        <v>3625.5820746167074</v>
      </c>
      <c r="S218" s="576">
        <v>2237.211737487389</v>
      </c>
      <c r="T218" s="576">
        <v>1850.92113731691</v>
      </c>
      <c r="U218" s="576">
        <v>5.4385551699798675</v>
      </c>
      <c r="V218" s="576">
        <v>211.48920750816154</v>
      </c>
      <c r="W218" s="576">
        <v>0</v>
      </c>
      <c r="X218" s="576">
        <v>519.4364141988005</v>
      </c>
      <c r="Y218" s="576">
        <v>0</v>
      </c>
      <c r="Z218" s="576">
        <v>92.31353880550125</v>
      </c>
      <c r="AA218" s="576">
        <v>0</v>
      </c>
      <c r="AB218" s="577">
        <v>10.814611088523556</v>
      </c>
      <c r="AC218" s="577"/>
      <c r="AD218" s="577"/>
      <c r="AE218" s="577"/>
      <c r="AF218" s="577"/>
      <c r="AG218" s="577"/>
      <c r="AH218" s="577"/>
      <c r="AI218" s="538"/>
      <c r="AJ218" s="538"/>
      <c r="AK218" s="538"/>
      <c r="AL218" s="538"/>
      <c r="AM218" s="538"/>
      <c r="AN218" s="538"/>
      <c r="AO218" s="538"/>
      <c r="AP218" s="538"/>
      <c r="AQ218" s="538"/>
      <c r="AR218" s="538"/>
      <c r="AS218" s="538"/>
      <c r="AT218" s="538"/>
    </row>
    <row r="219" spans="1:46" s="534" customFormat="1" ht="11.25">
      <c r="A219" s="615">
        <v>156</v>
      </c>
      <c r="B219" s="630" t="s">
        <v>1009</v>
      </c>
      <c r="C219" s="633" t="s">
        <v>321</v>
      </c>
      <c r="D219" s="529" t="s">
        <v>153</v>
      </c>
      <c r="E219" s="615" t="s">
        <v>322</v>
      </c>
      <c r="F219" s="576">
        <v>-13</v>
      </c>
      <c r="G219" s="576">
        <v>-6.702842817172296</v>
      </c>
      <c r="H219" s="576">
        <v>-1.660112494121101</v>
      </c>
      <c r="I219" s="576">
        <v>-1.9655768368162645</v>
      </c>
      <c r="J219" s="576">
        <v>-1.21288429823329</v>
      </c>
      <c r="K219" s="576">
        <v>-1.1210657533648472</v>
      </c>
      <c r="L219" s="576">
        <v>0</v>
      </c>
      <c r="M219" s="564">
        <v>-0.28160779784746687</v>
      </c>
      <c r="N219" s="576">
        <v>-0.05004695794117838</v>
      </c>
      <c r="O219" s="576">
        <v>-0.005863044503557541</v>
      </c>
      <c r="P219" s="576">
        <v>-6.702842817172296</v>
      </c>
      <c r="Q219" s="576">
        <v>-1.660112494121101</v>
      </c>
      <c r="R219" s="576">
        <v>-1.9655768368162645</v>
      </c>
      <c r="S219" s="576">
        <v>-1.21288429823329</v>
      </c>
      <c r="T219" s="576">
        <v>-1.0034603104850006</v>
      </c>
      <c r="U219" s="576">
        <v>-0.0029484639563675833</v>
      </c>
      <c r="V219" s="576">
        <v>-0.11465697892347891</v>
      </c>
      <c r="W219" s="576">
        <v>0</v>
      </c>
      <c r="X219" s="576">
        <v>-0.28160779784746687</v>
      </c>
      <c r="Y219" s="576">
        <v>0</v>
      </c>
      <c r="Z219" s="576">
        <v>-0.05004695794117838</v>
      </c>
      <c r="AA219" s="576">
        <v>0</v>
      </c>
      <c r="AB219" s="577">
        <v>-0.005863044503557541</v>
      </c>
      <c r="AC219" s="577"/>
      <c r="AD219" s="577"/>
      <c r="AE219" s="577"/>
      <c r="AF219" s="577"/>
      <c r="AG219" s="577"/>
      <c r="AH219" s="577"/>
      <c r="AI219" s="538"/>
      <c r="AJ219" s="538"/>
      <c r="AK219" s="538"/>
      <c r="AL219" s="538"/>
      <c r="AM219" s="538"/>
      <c r="AN219" s="538"/>
      <c r="AO219" s="538"/>
      <c r="AP219" s="538"/>
      <c r="AQ219" s="538"/>
      <c r="AR219" s="538"/>
      <c r="AS219" s="538"/>
      <c r="AT219" s="538"/>
    </row>
    <row r="220" spans="1:46" s="534" customFormat="1" ht="11.25">
      <c r="A220" s="615">
        <v>157</v>
      </c>
      <c r="B220" s="630" t="s">
        <v>1010</v>
      </c>
      <c r="C220" s="633" t="s">
        <v>333</v>
      </c>
      <c r="D220" s="529" t="s">
        <v>153</v>
      </c>
      <c r="E220" s="615" t="s">
        <v>295</v>
      </c>
      <c r="F220" s="576">
        <v>-1077379</v>
      </c>
      <c r="G220" s="576">
        <v>-555500.1608863284</v>
      </c>
      <c r="H220" s="576">
        <v>-137582.33375413058</v>
      </c>
      <c r="I220" s="576">
        <v>-162897.78514402075</v>
      </c>
      <c r="J220" s="576">
        <v>-100518.15941125259</v>
      </c>
      <c r="K220" s="576">
        <v>-92908.66925342042</v>
      </c>
      <c r="L220" s="576">
        <v>0</v>
      </c>
      <c r="M220" s="564">
        <v>-23338.332895162</v>
      </c>
      <c r="N220" s="576">
        <v>-4147.65703843914</v>
      </c>
      <c r="O220" s="576">
        <v>-485.90161724602444</v>
      </c>
      <c r="P220" s="576">
        <v>-555500.1608863284</v>
      </c>
      <c r="Q220" s="576">
        <v>-137582.33375413058</v>
      </c>
      <c r="R220" s="576">
        <v>-162897.78514402075</v>
      </c>
      <c r="S220" s="576">
        <v>-100518.15941125259</v>
      </c>
      <c r="T220" s="576">
        <v>-83162.08198846303</v>
      </c>
      <c r="U220" s="576">
        <v>-244.35485760364236</v>
      </c>
      <c r="V220" s="576">
        <v>-9502.23240735375</v>
      </c>
      <c r="W220" s="576">
        <v>0</v>
      </c>
      <c r="X220" s="576">
        <v>-23338.332895162</v>
      </c>
      <c r="Y220" s="576">
        <v>0</v>
      </c>
      <c r="Z220" s="576">
        <v>-4147.65703843914</v>
      </c>
      <c r="AA220" s="576">
        <v>0</v>
      </c>
      <c r="AB220" s="577">
        <v>-485.90161724602444</v>
      </c>
      <c r="AC220" s="577"/>
      <c r="AD220" s="577"/>
      <c r="AE220" s="577"/>
      <c r="AF220" s="577"/>
      <c r="AG220" s="577"/>
      <c r="AH220" s="577"/>
      <c r="AI220" s="538"/>
      <c r="AJ220" s="538"/>
      <c r="AK220" s="538"/>
      <c r="AL220" s="538"/>
      <c r="AM220" s="538"/>
      <c r="AN220" s="538"/>
      <c r="AO220" s="538"/>
      <c r="AP220" s="538"/>
      <c r="AQ220" s="538"/>
      <c r="AR220" s="538"/>
      <c r="AS220" s="538"/>
      <c r="AT220" s="538"/>
    </row>
    <row r="221" spans="1:46" s="534" customFormat="1" ht="11.25">
      <c r="A221" s="615">
        <v>158</v>
      </c>
      <c r="B221" s="630" t="s">
        <v>1011</v>
      </c>
      <c r="C221" s="633" t="s">
        <v>344</v>
      </c>
      <c r="D221" s="529" t="s">
        <v>153</v>
      </c>
      <c r="E221" s="615" t="s">
        <v>295</v>
      </c>
      <c r="F221" s="576">
        <v>3175435</v>
      </c>
      <c r="G221" s="576">
        <v>1637264.7447036544</v>
      </c>
      <c r="H221" s="576">
        <v>405506.1013668799</v>
      </c>
      <c r="I221" s="576">
        <v>480120.11406274256</v>
      </c>
      <c r="J221" s="576">
        <v>296264.2501200328</v>
      </c>
      <c r="K221" s="576">
        <v>273836.26388739253</v>
      </c>
      <c r="L221" s="576">
        <v>0</v>
      </c>
      <c r="M221" s="564">
        <v>68786.71211982853</v>
      </c>
      <c r="N221" s="576">
        <v>12224.681683841982</v>
      </c>
      <c r="O221" s="576">
        <v>1432.1320556272487</v>
      </c>
      <c r="P221" s="576">
        <v>1637264.7447036544</v>
      </c>
      <c r="Q221" s="576">
        <v>405506.1013668799</v>
      </c>
      <c r="R221" s="576">
        <v>480120.11406274256</v>
      </c>
      <c r="S221" s="576">
        <v>296264.2501200328</v>
      </c>
      <c r="T221" s="576">
        <v>245109.46084807217</v>
      </c>
      <c r="U221" s="576">
        <v>720.2042802529305</v>
      </c>
      <c r="V221" s="576">
        <v>28006.598759067474</v>
      </c>
      <c r="W221" s="576">
        <v>0</v>
      </c>
      <c r="X221" s="576">
        <v>68786.71211982853</v>
      </c>
      <c r="Y221" s="576">
        <v>0</v>
      </c>
      <c r="Z221" s="576">
        <v>12224.681683841982</v>
      </c>
      <c r="AA221" s="576">
        <v>0</v>
      </c>
      <c r="AB221" s="577">
        <v>1432.1320556272487</v>
      </c>
      <c r="AC221" s="577"/>
      <c r="AD221" s="577"/>
      <c r="AE221" s="577"/>
      <c r="AF221" s="577"/>
      <c r="AG221" s="577"/>
      <c r="AH221" s="577"/>
      <c r="AI221" s="538"/>
      <c r="AJ221" s="538"/>
      <c r="AK221" s="538"/>
      <c r="AL221" s="538"/>
      <c r="AM221" s="538"/>
      <c r="AN221" s="538"/>
      <c r="AO221" s="538"/>
      <c r="AP221" s="538"/>
      <c r="AQ221" s="538"/>
      <c r="AR221" s="538"/>
      <c r="AS221" s="538"/>
      <c r="AT221" s="538"/>
    </row>
    <row r="222" spans="1:46" s="534" customFormat="1" ht="11.25">
      <c r="A222" s="615">
        <v>159</v>
      </c>
      <c r="B222" s="634" t="s">
        <v>1012</v>
      </c>
      <c r="C222" s="615" t="s">
        <v>256</v>
      </c>
      <c r="D222" s="529" t="s">
        <v>153</v>
      </c>
      <c r="E222" s="615" t="s">
        <v>257</v>
      </c>
      <c r="F222" s="576">
        <v>37525193.00000053</v>
      </c>
      <c r="G222" s="576">
        <v>19348113.10485059</v>
      </c>
      <c r="H222" s="576">
        <v>4792003.211046658</v>
      </c>
      <c r="I222" s="576">
        <v>5673742.319835451</v>
      </c>
      <c r="J222" s="576">
        <v>3501055.182913416</v>
      </c>
      <c r="K222" s="576">
        <v>3236016.0585159143</v>
      </c>
      <c r="L222" s="576">
        <v>0</v>
      </c>
      <c r="M222" s="564">
        <v>812875.9203485637</v>
      </c>
      <c r="N222" s="576">
        <v>144463.21198504828</v>
      </c>
      <c r="O222" s="576">
        <v>16923.990504891462</v>
      </c>
      <c r="P222" s="576">
        <v>19348113.10485059</v>
      </c>
      <c r="Q222" s="576">
        <v>4792003.211046658</v>
      </c>
      <c r="R222" s="576">
        <v>5673742.319835451</v>
      </c>
      <c r="S222" s="576">
        <v>3501055.182913416</v>
      </c>
      <c r="T222" s="576">
        <v>2896541.6783684697</v>
      </c>
      <c r="U222" s="576">
        <v>8510.898385864515</v>
      </c>
      <c r="V222" s="576">
        <v>330963.4817615799</v>
      </c>
      <c r="W222" s="576">
        <v>0</v>
      </c>
      <c r="X222" s="576">
        <v>812875.9203485637</v>
      </c>
      <c r="Y222" s="576">
        <v>0</v>
      </c>
      <c r="Z222" s="576">
        <v>144463.21198504828</v>
      </c>
      <c r="AA222" s="576">
        <v>0</v>
      </c>
      <c r="AB222" s="577">
        <v>16923.990504891462</v>
      </c>
      <c r="AC222" s="577"/>
      <c r="AD222" s="577"/>
      <c r="AE222" s="577"/>
      <c r="AF222" s="577"/>
      <c r="AG222" s="577"/>
      <c r="AH222" s="577"/>
      <c r="AI222" s="538"/>
      <c r="AJ222" s="538"/>
      <c r="AK222" s="538"/>
      <c r="AL222" s="538"/>
      <c r="AM222" s="538"/>
      <c r="AN222" s="538"/>
      <c r="AO222" s="538"/>
      <c r="AP222" s="538"/>
      <c r="AQ222" s="538"/>
      <c r="AR222" s="538"/>
      <c r="AS222" s="538"/>
      <c r="AT222" s="538"/>
    </row>
    <row r="223" spans="1:46" s="534" customFormat="1" ht="22.5">
      <c r="A223" s="615">
        <v>160</v>
      </c>
      <c r="B223" s="570" t="s">
        <v>1013</v>
      </c>
      <c r="C223" s="560" t="s">
        <v>1014</v>
      </c>
      <c r="D223" s="535"/>
      <c r="E223" s="615" t="s">
        <v>153</v>
      </c>
      <c r="F223" s="576">
        <f aca="true" t="shared" si="67" ref="F223:AB223">(F$217+F$218+F$219+F$220+F$221+F$222)</f>
        <v>39802651.00000053</v>
      </c>
      <c r="G223" s="576">
        <f t="shared" si="67"/>
        <v>20522377.95075148</v>
      </c>
      <c r="H223" s="576">
        <f t="shared" si="67"/>
        <v>5082836.786480201</v>
      </c>
      <c r="I223" s="576">
        <f t="shared" si="67"/>
        <v>6018089.911498674</v>
      </c>
      <c r="J223" s="576">
        <f t="shared" si="67"/>
        <v>3713539.2635354</v>
      </c>
      <c r="K223" s="576">
        <f t="shared" si="67"/>
        <v>3432414.5330179757</v>
      </c>
      <c r="L223" s="576">
        <f t="shared" si="67"/>
        <v>0</v>
      </c>
      <c r="M223" s="564">
        <f t="shared" si="67"/>
        <v>862210.5305078019</v>
      </c>
      <c r="N223" s="576">
        <f t="shared" si="67"/>
        <v>153230.89234957137</v>
      </c>
      <c r="O223" s="576">
        <f t="shared" si="67"/>
        <v>17951.131859428628</v>
      </c>
      <c r="P223" s="576">
        <f t="shared" si="67"/>
        <v>20522377.95075148</v>
      </c>
      <c r="Q223" s="576">
        <f t="shared" si="67"/>
        <v>5082836.786480201</v>
      </c>
      <c r="R223" s="576">
        <f t="shared" si="67"/>
        <v>6018089.911498674</v>
      </c>
      <c r="S223" s="576">
        <f t="shared" si="67"/>
        <v>3713539.2635354</v>
      </c>
      <c r="T223" s="576">
        <f t="shared" si="67"/>
        <v>3072336.9638912813</v>
      </c>
      <c r="U223" s="576">
        <f t="shared" si="67"/>
        <v>9027.437064721515</v>
      </c>
      <c r="V223" s="576">
        <f t="shared" si="67"/>
        <v>351050.13206197286</v>
      </c>
      <c r="W223" s="576">
        <f t="shared" si="67"/>
        <v>0</v>
      </c>
      <c r="X223" s="576">
        <f t="shared" si="67"/>
        <v>862210.5305078019</v>
      </c>
      <c r="Y223" s="576">
        <f t="shared" si="67"/>
        <v>0</v>
      </c>
      <c r="Z223" s="576">
        <f t="shared" si="67"/>
        <v>153230.89234957137</v>
      </c>
      <c r="AA223" s="576">
        <f t="shared" si="67"/>
        <v>0</v>
      </c>
      <c r="AB223" s="577">
        <f t="shared" si="67"/>
        <v>17951.131859428628</v>
      </c>
      <c r="AC223" s="577"/>
      <c r="AD223" s="577"/>
      <c r="AE223" s="577"/>
      <c r="AF223" s="577"/>
      <c r="AG223" s="577"/>
      <c r="AH223" s="577"/>
      <c r="AI223" s="616"/>
      <c r="AJ223" s="616"/>
      <c r="AK223" s="616"/>
      <c r="AL223" s="616"/>
      <c r="AM223" s="616"/>
      <c r="AN223" s="616"/>
      <c r="AO223" s="616"/>
      <c r="AP223" s="616"/>
      <c r="AQ223" s="616"/>
      <c r="AR223" s="616"/>
      <c r="AS223" s="616"/>
      <c r="AT223" s="616"/>
    </row>
    <row r="224" spans="1:46" s="534" customFormat="1" ht="11.25">
      <c r="A224" s="615">
        <v>161</v>
      </c>
      <c r="B224" s="603" t="s">
        <v>1015</v>
      </c>
      <c r="C224" s="560" t="s">
        <v>1016</v>
      </c>
      <c r="D224" s="535"/>
      <c r="E224" s="615" t="s">
        <v>153</v>
      </c>
      <c r="F224" s="576">
        <f aca="true" t="shared" si="68" ref="F224:AB224">(F$214-F$223)</f>
        <v>782084343.00001</v>
      </c>
      <c r="G224" s="576">
        <f t="shared" si="68"/>
        <v>403245263.1461946</v>
      </c>
      <c r="H224" s="576">
        <f t="shared" si="68"/>
        <v>99872922.25160071</v>
      </c>
      <c r="I224" s="576">
        <f t="shared" si="68"/>
        <v>118249759.15672968</v>
      </c>
      <c r="J224" s="576">
        <f t="shared" si="68"/>
        <v>72967524.57837006</v>
      </c>
      <c r="K224" s="576">
        <f t="shared" si="68"/>
        <v>67443690.24462749</v>
      </c>
      <c r="L224" s="576">
        <f t="shared" si="68"/>
        <v>0</v>
      </c>
      <c r="M224" s="564">
        <f t="shared" si="68"/>
        <v>16941619.197170444</v>
      </c>
      <c r="N224" s="576">
        <f t="shared" si="68"/>
        <v>3010841.7092750478</v>
      </c>
      <c r="O224" s="576">
        <f t="shared" si="68"/>
        <v>352722.7160418937</v>
      </c>
      <c r="P224" s="576">
        <f t="shared" si="68"/>
        <v>403245263.1461946</v>
      </c>
      <c r="Q224" s="576">
        <f t="shared" si="68"/>
        <v>99872922.25160071</v>
      </c>
      <c r="R224" s="576">
        <f t="shared" si="68"/>
        <v>118249759.15672968</v>
      </c>
      <c r="S224" s="576">
        <f t="shared" si="68"/>
        <v>72967524.57837006</v>
      </c>
      <c r="T224" s="576">
        <f t="shared" si="68"/>
        <v>60368507.51171136</v>
      </c>
      <c r="U224" s="576">
        <f t="shared" si="68"/>
        <v>177380.57662884248</v>
      </c>
      <c r="V224" s="576">
        <f t="shared" si="68"/>
        <v>6897802.156287306</v>
      </c>
      <c r="W224" s="576">
        <f t="shared" si="68"/>
        <v>0</v>
      </c>
      <c r="X224" s="576">
        <f t="shared" si="68"/>
        <v>16941619.197170444</v>
      </c>
      <c r="Y224" s="576">
        <f t="shared" si="68"/>
        <v>0</v>
      </c>
      <c r="Z224" s="576">
        <f t="shared" si="68"/>
        <v>3010841.7092750478</v>
      </c>
      <c r="AA224" s="576">
        <f t="shared" si="68"/>
        <v>0</v>
      </c>
      <c r="AB224" s="577">
        <f t="shared" si="68"/>
        <v>352722.7160418937</v>
      </c>
      <c r="AC224" s="577"/>
      <c r="AD224" s="577"/>
      <c r="AE224" s="577"/>
      <c r="AF224" s="577"/>
      <c r="AG224" s="577"/>
      <c r="AH224" s="577"/>
      <c r="AI224" s="616"/>
      <c r="AJ224" s="616"/>
      <c r="AK224" s="616"/>
      <c r="AL224" s="616"/>
      <c r="AM224" s="616"/>
      <c r="AN224" s="616"/>
      <c r="AO224" s="616"/>
      <c r="AP224" s="616"/>
      <c r="AQ224" s="616"/>
      <c r="AR224" s="616"/>
      <c r="AS224" s="616"/>
      <c r="AT224" s="616"/>
    </row>
    <row r="225" spans="1:46" s="534" customFormat="1" ht="11.25">
      <c r="A225" s="615"/>
      <c r="B225" s="635"/>
      <c r="C225" s="633"/>
      <c r="D225" s="535"/>
      <c r="E225" s="615"/>
      <c r="F225" s="576"/>
      <c r="G225" s="576"/>
      <c r="H225" s="576"/>
      <c r="I225" s="576"/>
      <c r="J225" s="576"/>
      <c r="K225" s="576"/>
      <c r="L225" s="576"/>
      <c r="M225" s="564"/>
      <c r="N225" s="576"/>
      <c r="O225" s="576"/>
      <c r="P225" s="576"/>
      <c r="Q225" s="576"/>
      <c r="R225" s="576"/>
      <c r="S225" s="576"/>
      <c r="T225" s="576"/>
      <c r="U225" s="576"/>
      <c r="V225" s="576"/>
      <c r="W225" s="576"/>
      <c r="X225" s="576"/>
      <c r="Y225" s="576"/>
      <c r="Z225" s="576"/>
      <c r="AA225" s="576"/>
      <c r="AB225" s="577"/>
      <c r="AC225" s="577"/>
      <c r="AD225" s="577"/>
      <c r="AE225" s="577"/>
      <c r="AF225" s="577"/>
      <c r="AG225" s="577"/>
      <c r="AH225" s="577"/>
      <c r="AI225" s="616"/>
      <c r="AJ225" s="616"/>
      <c r="AK225" s="616"/>
      <c r="AL225" s="616"/>
      <c r="AM225" s="616"/>
      <c r="AN225" s="616"/>
      <c r="AO225" s="616"/>
      <c r="AP225" s="616"/>
      <c r="AQ225" s="616"/>
      <c r="AR225" s="616"/>
      <c r="AS225" s="616"/>
      <c r="AT225" s="616"/>
    </row>
    <row r="226" spans="1:46" s="534" customFormat="1" ht="11.25">
      <c r="A226" s="615">
        <v>162</v>
      </c>
      <c r="B226" s="630" t="s">
        <v>1017</v>
      </c>
      <c r="C226" s="633" t="s">
        <v>1018</v>
      </c>
      <c r="D226" s="529"/>
      <c r="E226" s="615" t="s">
        <v>153</v>
      </c>
      <c r="F226" s="576">
        <f aca="true" t="shared" si="69" ref="F226:AB226">(F$42)</f>
        <v>86984075.78522068</v>
      </c>
      <c r="G226" s="576">
        <f t="shared" si="69"/>
        <v>44849275.96810286</v>
      </c>
      <c r="H226" s="576">
        <f t="shared" si="69"/>
        <v>11107950.076970892</v>
      </c>
      <c r="I226" s="576">
        <f t="shared" si="69"/>
        <v>13151837.271946173</v>
      </c>
      <c r="J226" s="576">
        <f t="shared" si="69"/>
        <v>8115509.208940669</v>
      </c>
      <c r="K226" s="576">
        <f t="shared" si="69"/>
        <v>7501143.726992568</v>
      </c>
      <c r="L226" s="576">
        <f t="shared" si="69"/>
        <v>0</v>
      </c>
      <c r="M226" s="564">
        <f t="shared" si="69"/>
        <v>1884261.0792056278</v>
      </c>
      <c r="N226" s="576">
        <f t="shared" si="69"/>
        <v>334868.3371057855</v>
      </c>
      <c r="O226" s="576">
        <f t="shared" si="69"/>
        <v>39230.11595612081</v>
      </c>
      <c r="P226" s="576">
        <f t="shared" si="69"/>
        <v>44849275.96810286</v>
      </c>
      <c r="Q226" s="576">
        <f t="shared" si="69"/>
        <v>11107950.076970892</v>
      </c>
      <c r="R226" s="576">
        <f t="shared" si="69"/>
        <v>13151837.271946173</v>
      </c>
      <c r="S226" s="576">
        <f t="shared" si="69"/>
        <v>8115509.208940669</v>
      </c>
      <c r="T226" s="576">
        <f t="shared" si="69"/>
        <v>6714235.976514491</v>
      </c>
      <c r="U226" s="576">
        <f t="shared" si="69"/>
        <v>19728.416325436116</v>
      </c>
      <c r="V226" s="576">
        <f t="shared" si="69"/>
        <v>767179.3341526415</v>
      </c>
      <c r="W226" s="576">
        <f t="shared" si="69"/>
        <v>0</v>
      </c>
      <c r="X226" s="576">
        <f t="shared" si="69"/>
        <v>1884261.0792056278</v>
      </c>
      <c r="Y226" s="576">
        <f t="shared" si="69"/>
        <v>0</v>
      </c>
      <c r="Z226" s="576">
        <f t="shared" si="69"/>
        <v>334868.3371057855</v>
      </c>
      <c r="AA226" s="576">
        <f t="shared" si="69"/>
        <v>0</v>
      </c>
      <c r="AB226" s="577">
        <f t="shared" si="69"/>
        <v>39230.11595612081</v>
      </c>
      <c r="AC226" s="577"/>
      <c r="AD226" s="577"/>
      <c r="AE226" s="577"/>
      <c r="AF226" s="577"/>
      <c r="AG226" s="577"/>
      <c r="AH226" s="577"/>
      <c r="AI226" s="538"/>
      <c r="AJ226" s="538"/>
      <c r="AK226" s="538"/>
      <c r="AL226" s="538"/>
      <c r="AM226" s="538"/>
      <c r="AN226" s="538"/>
      <c r="AO226" s="538"/>
      <c r="AP226" s="538"/>
      <c r="AQ226" s="538"/>
      <c r="AR226" s="538"/>
      <c r="AS226" s="538"/>
      <c r="AT226" s="538"/>
    </row>
    <row r="227" spans="1:46" s="534" customFormat="1" ht="11.25">
      <c r="A227" s="615">
        <v>163</v>
      </c>
      <c r="B227" s="567" t="s">
        <v>1019</v>
      </c>
      <c r="C227" s="633" t="s">
        <v>1020</v>
      </c>
      <c r="D227" s="529"/>
      <c r="E227" s="615" t="s">
        <v>153</v>
      </c>
      <c r="F227" s="576">
        <f aca="true" t="shared" si="70" ref="F227:AB227">(F$224+F$226)</f>
        <v>869068418.7852306</v>
      </c>
      <c r="G227" s="576">
        <f t="shared" si="70"/>
        <v>448094539.11429745</v>
      </c>
      <c r="H227" s="576">
        <f t="shared" si="70"/>
        <v>110980872.3285716</v>
      </c>
      <c r="I227" s="576">
        <f t="shared" si="70"/>
        <v>131401596.42867586</v>
      </c>
      <c r="J227" s="576">
        <f t="shared" si="70"/>
        <v>81083033.78731073</v>
      </c>
      <c r="K227" s="576">
        <f t="shared" si="70"/>
        <v>74944833.97162005</v>
      </c>
      <c r="L227" s="576">
        <f t="shared" si="70"/>
        <v>0</v>
      </c>
      <c r="M227" s="564">
        <f t="shared" si="70"/>
        <v>18825880.276376072</v>
      </c>
      <c r="N227" s="576">
        <f t="shared" si="70"/>
        <v>3345710.0463808333</v>
      </c>
      <c r="O227" s="576">
        <f t="shared" si="70"/>
        <v>391952.83199801453</v>
      </c>
      <c r="P227" s="576">
        <f t="shared" si="70"/>
        <v>448094539.11429745</v>
      </c>
      <c r="Q227" s="576">
        <f t="shared" si="70"/>
        <v>110980872.3285716</v>
      </c>
      <c r="R227" s="576">
        <f t="shared" si="70"/>
        <v>131401596.42867586</v>
      </c>
      <c r="S227" s="576">
        <f t="shared" si="70"/>
        <v>81083033.78731073</v>
      </c>
      <c r="T227" s="576">
        <f t="shared" si="70"/>
        <v>67082743.48822585</v>
      </c>
      <c r="U227" s="576">
        <f t="shared" si="70"/>
        <v>197108.9929542786</v>
      </c>
      <c r="V227" s="576">
        <f t="shared" si="70"/>
        <v>7664981.490439948</v>
      </c>
      <c r="W227" s="576">
        <f t="shared" si="70"/>
        <v>0</v>
      </c>
      <c r="X227" s="576">
        <f t="shared" si="70"/>
        <v>18825880.276376072</v>
      </c>
      <c r="Y227" s="576">
        <f t="shared" si="70"/>
        <v>0</v>
      </c>
      <c r="Z227" s="576">
        <f t="shared" si="70"/>
        <v>3345710.0463808333</v>
      </c>
      <c r="AA227" s="576">
        <f t="shared" si="70"/>
        <v>0</v>
      </c>
      <c r="AB227" s="577">
        <f t="shared" si="70"/>
        <v>391952.83199801453</v>
      </c>
      <c r="AC227" s="577"/>
      <c r="AD227" s="577"/>
      <c r="AE227" s="577"/>
      <c r="AF227" s="577"/>
      <c r="AG227" s="577"/>
      <c r="AH227" s="577"/>
      <c r="AI227" s="616"/>
      <c r="AJ227" s="616"/>
      <c r="AK227" s="616"/>
      <c r="AL227" s="616"/>
      <c r="AM227" s="616"/>
      <c r="AN227" s="616"/>
      <c r="AO227" s="616"/>
      <c r="AP227" s="616"/>
      <c r="AQ227" s="616"/>
      <c r="AR227" s="616"/>
      <c r="AS227" s="616"/>
      <c r="AT227" s="616"/>
    </row>
    <row r="228" spans="1:46" s="534" customFormat="1" ht="11.25">
      <c r="A228" s="615"/>
      <c r="B228" s="567"/>
      <c r="C228" s="615"/>
      <c r="D228" s="529"/>
      <c r="E228" s="615"/>
      <c r="F228" s="576"/>
      <c r="G228" s="576"/>
      <c r="H228" s="576"/>
      <c r="I228" s="576"/>
      <c r="J228" s="576"/>
      <c r="K228" s="576"/>
      <c r="L228" s="576"/>
      <c r="M228" s="564"/>
      <c r="N228" s="576"/>
      <c r="O228" s="576"/>
      <c r="P228" s="576"/>
      <c r="Q228" s="576"/>
      <c r="R228" s="576"/>
      <c r="S228" s="576"/>
      <c r="T228" s="576"/>
      <c r="U228" s="576"/>
      <c r="V228" s="576"/>
      <c r="W228" s="576"/>
      <c r="X228" s="576"/>
      <c r="Y228" s="576"/>
      <c r="Z228" s="576"/>
      <c r="AA228" s="576"/>
      <c r="AB228" s="577"/>
      <c r="AC228" s="577"/>
      <c r="AD228" s="577"/>
      <c r="AE228" s="577"/>
      <c r="AF228" s="577"/>
      <c r="AG228" s="577"/>
      <c r="AH228" s="577"/>
      <c r="AI228" s="616"/>
      <c r="AJ228" s="616"/>
      <c r="AK228" s="616"/>
      <c r="AL228" s="616"/>
      <c r="AM228" s="616"/>
      <c r="AN228" s="616"/>
      <c r="AO228" s="616"/>
      <c r="AP228" s="616"/>
      <c r="AQ228" s="616"/>
      <c r="AR228" s="616"/>
      <c r="AS228" s="616"/>
      <c r="AT228" s="616"/>
    </row>
    <row r="229" spans="1:46" s="534" customFormat="1" ht="11.25">
      <c r="A229" s="615"/>
      <c r="B229" s="570" t="s">
        <v>1021</v>
      </c>
      <c r="C229" s="615"/>
      <c r="D229" s="529"/>
      <c r="E229" s="615"/>
      <c r="F229" s="576"/>
      <c r="G229" s="576"/>
      <c r="H229" s="576"/>
      <c r="I229" s="576"/>
      <c r="J229" s="576"/>
      <c r="K229" s="576"/>
      <c r="L229" s="576"/>
      <c r="M229" s="564"/>
      <c r="N229" s="576"/>
      <c r="O229" s="576"/>
      <c r="P229" s="576"/>
      <c r="Q229" s="576"/>
      <c r="R229" s="576"/>
      <c r="S229" s="576"/>
      <c r="T229" s="576"/>
      <c r="U229" s="576"/>
      <c r="V229" s="576"/>
      <c r="W229" s="576"/>
      <c r="X229" s="576"/>
      <c r="Y229" s="576"/>
      <c r="Z229" s="576"/>
      <c r="AA229" s="576"/>
      <c r="AB229" s="577"/>
      <c r="AC229" s="577"/>
      <c r="AD229" s="577"/>
      <c r="AE229" s="577"/>
      <c r="AF229" s="577"/>
      <c r="AG229" s="577"/>
      <c r="AH229" s="577"/>
      <c r="AI229" s="616"/>
      <c r="AJ229" s="616"/>
      <c r="AK229" s="616"/>
      <c r="AL229" s="616"/>
      <c r="AM229" s="616"/>
      <c r="AN229" s="616"/>
      <c r="AO229" s="616"/>
      <c r="AP229" s="616"/>
      <c r="AQ229" s="616"/>
      <c r="AR229" s="616"/>
      <c r="AS229" s="616"/>
      <c r="AT229" s="616"/>
    </row>
    <row r="230" spans="1:46" s="534" customFormat="1" ht="11.25">
      <c r="A230" s="615">
        <v>164</v>
      </c>
      <c r="B230" s="570" t="s">
        <v>1022</v>
      </c>
      <c r="C230" s="615" t="s">
        <v>677</v>
      </c>
      <c r="D230" s="535" t="s">
        <v>153</v>
      </c>
      <c r="E230" s="615" t="s">
        <v>257</v>
      </c>
      <c r="F230" s="576">
        <v>11951920.00000017</v>
      </c>
      <c r="G230" s="576">
        <v>6162449.31718608</v>
      </c>
      <c r="H230" s="576">
        <v>1526271.670825858</v>
      </c>
      <c r="I230" s="576">
        <v>1807109.0082677987</v>
      </c>
      <c r="J230" s="576">
        <v>1115099.7001338946</v>
      </c>
      <c r="K230" s="576">
        <v>1030683.7076120442</v>
      </c>
      <c r="L230" s="576">
        <v>0</v>
      </c>
      <c r="M230" s="564">
        <v>258904.14394224182</v>
      </c>
      <c r="N230" s="576">
        <v>46012.09519664133</v>
      </c>
      <c r="O230" s="576">
        <v>5390.356835612341</v>
      </c>
      <c r="P230" s="576">
        <v>6162449.31718608</v>
      </c>
      <c r="Q230" s="576">
        <v>1526271.670825858</v>
      </c>
      <c r="R230" s="576">
        <v>1807109.0082677987</v>
      </c>
      <c r="S230" s="576">
        <v>1115099.7001338946</v>
      </c>
      <c r="T230" s="576">
        <v>922559.79646862</v>
      </c>
      <c r="U230" s="576">
        <v>2710.7542561068726</v>
      </c>
      <c r="V230" s="576">
        <v>105413.15688731734</v>
      </c>
      <c r="W230" s="576">
        <v>0</v>
      </c>
      <c r="X230" s="576">
        <v>258904.14394224182</v>
      </c>
      <c r="Y230" s="576">
        <v>0</v>
      </c>
      <c r="Z230" s="576">
        <v>46012.09519664133</v>
      </c>
      <c r="AA230" s="576">
        <v>0</v>
      </c>
      <c r="AB230" s="577">
        <v>5390.356835612341</v>
      </c>
      <c r="AC230" s="577"/>
      <c r="AD230" s="577"/>
      <c r="AE230" s="577"/>
      <c r="AF230" s="577"/>
      <c r="AG230" s="577"/>
      <c r="AH230" s="577"/>
      <c r="AI230" s="616"/>
      <c r="AJ230" s="616"/>
      <c r="AK230" s="616"/>
      <c r="AL230" s="616"/>
      <c r="AM230" s="616"/>
      <c r="AN230" s="616"/>
      <c r="AO230" s="616"/>
      <c r="AP230" s="616"/>
      <c r="AQ230" s="616"/>
      <c r="AR230" s="616"/>
      <c r="AS230" s="616"/>
      <c r="AT230" s="616"/>
    </row>
    <row r="231" spans="1:46" s="534" customFormat="1" ht="11.25">
      <c r="A231" s="615">
        <v>165</v>
      </c>
      <c r="B231" s="630" t="s">
        <v>1023</v>
      </c>
      <c r="C231" s="633" t="s">
        <v>339</v>
      </c>
      <c r="D231" s="529" t="s">
        <v>153</v>
      </c>
      <c r="E231" s="633" t="s">
        <v>381</v>
      </c>
      <c r="F231" s="576">
        <v>0</v>
      </c>
      <c r="G231" s="576">
        <v>0</v>
      </c>
      <c r="H231" s="576">
        <v>0</v>
      </c>
      <c r="I231" s="576">
        <v>0</v>
      </c>
      <c r="J231" s="576">
        <v>0</v>
      </c>
      <c r="K231" s="576">
        <v>0</v>
      </c>
      <c r="L231" s="576">
        <v>0</v>
      </c>
      <c r="M231" s="564">
        <v>0</v>
      </c>
      <c r="N231" s="576">
        <v>0</v>
      </c>
      <c r="O231" s="576">
        <v>0</v>
      </c>
      <c r="P231" s="576">
        <v>0</v>
      </c>
      <c r="Q231" s="576">
        <v>0</v>
      </c>
      <c r="R231" s="576">
        <v>0</v>
      </c>
      <c r="S231" s="576">
        <v>0</v>
      </c>
      <c r="T231" s="576">
        <v>0</v>
      </c>
      <c r="U231" s="576">
        <v>0</v>
      </c>
      <c r="V231" s="576">
        <v>0</v>
      </c>
      <c r="W231" s="576">
        <v>0</v>
      </c>
      <c r="X231" s="576">
        <v>0</v>
      </c>
      <c r="Y231" s="576">
        <v>0</v>
      </c>
      <c r="Z231" s="576">
        <v>0</v>
      </c>
      <c r="AA231" s="576">
        <v>0</v>
      </c>
      <c r="AB231" s="577">
        <v>0</v>
      </c>
      <c r="AC231" s="577"/>
      <c r="AD231" s="577"/>
      <c r="AE231" s="577"/>
      <c r="AF231" s="577"/>
      <c r="AG231" s="577"/>
      <c r="AH231" s="577"/>
      <c r="AI231" s="538"/>
      <c r="AJ231" s="538"/>
      <c r="AK231" s="538"/>
      <c r="AL231" s="538"/>
      <c r="AM231" s="538"/>
      <c r="AN231" s="538"/>
      <c r="AO231" s="538"/>
      <c r="AP231" s="538"/>
      <c r="AQ231" s="538"/>
      <c r="AR231" s="538"/>
      <c r="AS231" s="538"/>
      <c r="AT231" s="538"/>
    </row>
    <row r="232" spans="1:46" s="534" customFormat="1" ht="11.25">
      <c r="A232" s="615">
        <v>166</v>
      </c>
      <c r="B232" s="630" t="s">
        <v>1024</v>
      </c>
      <c r="C232" s="633" t="s">
        <v>1025</v>
      </c>
      <c r="D232" s="529"/>
      <c r="E232" s="615" t="s">
        <v>153</v>
      </c>
      <c r="F232" s="576">
        <f aca="true" t="shared" si="71" ref="F232:AB232">(F$48)</f>
        <v>1369109.131195559</v>
      </c>
      <c r="G232" s="576">
        <f t="shared" si="71"/>
        <v>643560.3749462061</v>
      </c>
      <c r="H232" s="576">
        <f t="shared" si="71"/>
        <v>159281.92296011932</v>
      </c>
      <c r="I232" s="576">
        <f t="shared" si="71"/>
        <v>188486.47288675953</v>
      </c>
      <c r="J232" s="576">
        <f t="shared" si="71"/>
        <v>116347.35899989666</v>
      </c>
      <c r="K232" s="576">
        <f t="shared" si="71"/>
        <v>107465.1299347965</v>
      </c>
      <c r="L232" s="576">
        <f t="shared" si="71"/>
        <v>114219.47429867683</v>
      </c>
      <c r="M232" s="564">
        <f t="shared" si="71"/>
        <v>26999.660798006775</v>
      </c>
      <c r="N232" s="576">
        <f t="shared" si="71"/>
        <v>4800.331320384873</v>
      </c>
      <c r="O232" s="576">
        <f t="shared" si="71"/>
        <v>7948.405050712807</v>
      </c>
      <c r="P232" s="576">
        <f t="shared" si="71"/>
        <v>643560.3749462061</v>
      </c>
      <c r="Q232" s="576">
        <f t="shared" si="71"/>
        <v>159281.92296011932</v>
      </c>
      <c r="R232" s="576">
        <f t="shared" si="71"/>
        <v>188486.47288675953</v>
      </c>
      <c r="S232" s="576">
        <f t="shared" si="71"/>
        <v>116347.35899989666</v>
      </c>
      <c r="T232" s="576">
        <f t="shared" si="71"/>
        <v>96225.35156193518</v>
      </c>
      <c r="U232" s="576">
        <f t="shared" si="71"/>
        <v>281.80214370549294</v>
      </c>
      <c r="V232" s="576">
        <f t="shared" si="71"/>
        <v>10957.976229155833</v>
      </c>
      <c r="W232" s="576">
        <f t="shared" si="71"/>
        <v>5891.758578696068</v>
      </c>
      <c r="X232" s="576">
        <f t="shared" si="71"/>
        <v>26999.660798006775</v>
      </c>
      <c r="Y232" s="576">
        <f t="shared" si="71"/>
        <v>108327.71571998074</v>
      </c>
      <c r="Z232" s="576">
        <f t="shared" si="71"/>
        <v>4800.331320384873</v>
      </c>
      <c r="AA232" s="576">
        <f t="shared" si="71"/>
        <v>7385.630061606328</v>
      </c>
      <c r="AB232" s="577">
        <f t="shared" si="71"/>
        <v>562.7749891064794</v>
      </c>
      <c r="AC232" s="577"/>
      <c r="AD232" s="577"/>
      <c r="AE232" s="577"/>
      <c r="AF232" s="577"/>
      <c r="AG232" s="577"/>
      <c r="AH232" s="577"/>
      <c r="AI232" s="538"/>
      <c r="AJ232" s="538"/>
      <c r="AK232" s="538"/>
      <c r="AL232" s="538"/>
      <c r="AM232" s="538"/>
      <c r="AN232" s="538"/>
      <c r="AO232" s="538"/>
      <c r="AP232" s="538"/>
      <c r="AQ232" s="538"/>
      <c r="AR232" s="538"/>
      <c r="AS232" s="538"/>
      <c r="AT232" s="538"/>
    </row>
    <row r="233" spans="1:46" s="534" customFormat="1" ht="11.25">
      <c r="A233" s="615">
        <v>167</v>
      </c>
      <c r="B233" s="567" t="s">
        <v>1026</v>
      </c>
      <c r="C233" s="633" t="s">
        <v>1027</v>
      </c>
      <c r="D233" s="529"/>
      <c r="E233" s="615" t="s">
        <v>153</v>
      </c>
      <c r="F233" s="576">
        <f aca="true" t="shared" si="72" ref="F233:AB233">(F$230-F$231+F$232)</f>
        <v>13321029.131195728</v>
      </c>
      <c r="G233" s="576">
        <f t="shared" si="72"/>
        <v>6806009.692132286</v>
      </c>
      <c r="H233" s="576">
        <f t="shared" si="72"/>
        <v>1685553.5937859772</v>
      </c>
      <c r="I233" s="576">
        <f t="shared" si="72"/>
        <v>1995595.4811545582</v>
      </c>
      <c r="J233" s="576">
        <f t="shared" si="72"/>
        <v>1231447.0591337911</v>
      </c>
      <c r="K233" s="576">
        <f t="shared" si="72"/>
        <v>1138148.8375468408</v>
      </c>
      <c r="L233" s="576">
        <f t="shared" si="72"/>
        <v>114219.47429867683</v>
      </c>
      <c r="M233" s="564">
        <f t="shared" si="72"/>
        <v>285903.8047402486</v>
      </c>
      <c r="N233" s="576">
        <f t="shared" si="72"/>
        <v>50812.4265170262</v>
      </c>
      <c r="O233" s="576">
        <f t="shared" si="72"/>
        <v>13338.761886325148</v>
      </c>
      <c r="P233" s="576">
        <f t="shared" si="72"/>
        <v>6806009.692132286</v>
      </c>
      <c r="Q233" s="576">
        <f t="shared" si="72"/>
        <v>1685553.5937859772</v>
      </c>
      <c r="R233" s="576">
        <f t="shared" si="72"/>
        <v>1995595.4811545582</v>
      </c>
      <c r="S233" s="576">
        <f t="shared" si="72"/>
        <v>1231447.0591337911</v>
      </c>
      <c r="T233" s="576">
        <f t="shared" si="72"/>
        <v>1018785.1480305551</v>
      </c>
      <c r="U233" s="576">
        <f t="shared" si="72"/>
        <v>2992.5563998123657</v>
      </c>
      <c r="V233" s="576">
        <f t="shared" si="72"/>
        <v>116371.13311647317</v>
      </c>
      <c r="W233" s="576">
        <f t="shared" si="72"/>
        <v>5891.758578696068</v>
      </c>
      <c r="X233" s="576">
        <f t="shared" si="72"/>
        <v>285903.8047402486</v>
      </c>
      <c r="Y233" s="576">
        <f t="shared" si="72"/>
        <v>108327.71571998074</v>
      </c>
      <c r="Z233" s="576">
        <f t="shared" si="72"/>
        <v>50812.4265170262</v>
      </c>
      <c r="AA233" s="576">
        <f t="shared" si="72"/>
        <v>7385.630061606328</v>
      </c>
      <c r="AB233" s="577">
        <f t="shared" si="72"/>
        <v>5953.13182471882</v>
      </c>
      <c r="AC233" s="577"/>
      <c r="AD233" s="577"/>
      <c r="AE233" s="577"/>
      <c r="AF233" s="577"/>
      <c r="AG233" s="577"/>
      <c r="AH233" s="577"/>
      <c r="AI233" s="616"/>
      <c r="AJ233" s="616"/>
      <c r="AK233" s="616"/>
      <c r="AL233" s="616"/>
      <c r="AM233" s="616"/>
      <c r="AN233" s="616"/>
      <c r="AO233" s="616"/>
      <c r="AP233" s="616"/>
      <c r="AQ233" s="616"/>
      <c r="AR233" s="616"/>
      <c r="AS233" s="616"/>
      <c r="AT233" s="616"/>
    </row>
    <row r="234" spans="1:46" s="534" customFormat="1" ht="11.25">
      <c r="A234" s="615"/>
      <c r="B234" s="567"/>
      <c r="C234" s="615"/>
      <c r="D234" s="529"/>
      <c r="E234" s="615"/>
      <c r="F234" s="576"/>
      <c r="G234" s="576"/>
      <c r="H234" s="576"/>
      <c r="I234" s="576"/>
      <c r="J234" s="576"/>
      <c r="K234" s="576"/>
      <c r="L234" s="576"/>
      <c r="M234" s="564"/>
      <c r="N234" s="576"/>
      <c r="O234" s="576"/>
      <c r="P234" s="576"/>
      <c r="Q234" s="576"/>
      <c r="R234" s="576"/>
      <c r="S234" s="576"/>
      <c r="T234" s="576"/>
      <c r="U234" s="576"/>
      <c r="V234" s="576"/>
      <c r="W234" s="576"/>
      <c r="X234" s="576"/>
      <c r="Y234" s="576"/>
      <c r="Z234" s="576"/>
      <c r="AA234" s="576"/>
      <c r="AB234" s="577"/>
      <c r="AC234" s="577"/>
      <c r="AD234" s="577"/>
      <c r="AE234" s="577"/>
      <c r="AF234" s="577"/>
      <c r="AG234" s="577"/>
      <c r="AH234" s="577"/>
      <c r="AI234" s="616"/>
      <c r="AJ234" s="616"/>
      <c r="AK234" s="616"/>
      <c r="AL234" s="616"/>
      <c r="AM234" s="616"/>
      <c r="AN234" s="616"/>
      <c r="AO234" s="616"/>
      <c r="AP234" s="616"/>
      <c r="AQ234" s="616"/>
      <c r="AR234" s="616"/>
      <c r="AS234" s="616"/>
      <c r="AT234" s="616"/>
    </row>
    <row r="235" spans="1:46" s="534" customFormat="1" ht="11.25">
      <c r="A235" s="615"/>
      <c r="B235" s="570" t="s">
        <v>601</v>
      </c>
      <c r="C235" s="615"/>
      <c r="D235" s="529"/>
      <c r="E235" s="615"/>
      <c r="F235" s="576"/>
      <c r="G235" s="576"/>
      <c r="H235" s="576"/>
      <c r="I235" s="576"/>
      <c r="J235" s="576"/>
      <c r="K235" s="576"/>
      <c r="L235" s="576"/>
      <c r="M235" s="564"/>
      <c r="N235" s="576"/>
      <c r="O235" s="576"/>
      <c r="P235" s="576"/>
      <c r="Q235" s="576"/>
      <c r="R235" s="576"/>
      <c r="S235" s="576"/>
      <c r="T235" s="576"/>
      <c r="U235" s="576"/>
      <c r="V235" s="576"/>
      <c r="W235" s="576"/>
      <c r="X235" s="576"/>
      <c r="Y235" s="576"/>
      <c r="Z235" s="576"/>
      <c r="AA235" s="576"/>
      <c r="AB235" s="577"/>
      <c r="AC235" s="577"/>
      <c r="AD235" s="577"/>
      <c r="AE235" s="577"/>
      <c r="AF235" s="577"/>
      <c r="AG235" s="577"/>
      <c r="AH235" s="577"/>
      <c r="AI235" s="616"/>
      <c r="AJ235" s="616"/>
      <c r="AK235" s="616"/>
      <c r="AL235" s="616"/>
      <c r="AM235" s="616"/>
      <c r="AN235" s="616"/>
      <c r="AO235" s="616"/>
      <c r="AP235" s="616"/>
      <c r="AQ235" s="616"/>
      <c r="AR235" s="616"/>
      <c r="AS235" s="616"/>
      <c r="AT235" s="616"/>
    </row>
    <row r="236" spans="1:46" s="534" customFormat="1" ht="11.25">
      <c r="A236" s="615">
        <v>168</v>
      </c>
      <c r="B236" s="636" t="s">
        <v>1028</v>
      </c>
      <c r="C236" s="609" t="s">
        <v>1029</v>
      </c>
      <c r="D236" s="535" t="s">
        <v>153</v>
      </c>
      <c r="E236" s="615" t="s">
        <v>153</v>
      </c>
      <c r="F236" s="576">
        <v>7863947.999999952</v>
      </c>
      <c r="G236" s="576">
        <v>3817553.5994512457</v>
      </c>
      <c r="H236" s="576">
        <v>945084.2105253689</v>
      </c>
      <c r="I236" s="576">
        <v>1118587.5409215358</v>
      </c>
      <c r="J236" s="576">
        <v>690388.4557186768</v>
      </c>
      <c r="K236" s="576">
        <v>637841.2041647024</v>
      </c>
      <c r="L236" s="576">
        <v>434341.80446893885</v>
      </c>
      <c r="M236" s="564">
        <v>160241.71774091345</v>
      </c>
      <c r="N236" s="576">
        <v>28485.501765986242</v>
      </c>
      <c r="O236" s="576">
        <v>31423.96524258371</v>
      </c>
      <c r="P236" s="576">
        <v>3817553.5994512457</v>
      </c>
      <c r="Q236" s="576">
        <v>945084.2105253689</v>
      </c>
      <c r="R236" s="576">
        <v>1118587.5409215358</v>
      </c>
      <c r="S236" s="576">
        <v>690388.4557186768</v>
      </c>
      <c r="T236" s="576">
        <v>571057.1897978534</v>
      </c>
      <c r="U236" s="576">
        <v>1674.3742402594753</v>
      </c>
      <c r="V236" s="576">
        <v>65109.6401265897</v>
      </c>
      <c r="W236" s="576">
        <v>22404.559890325516</v>
      </c>
      <c r="X236" s="576">
        <v>160241.71774091345</v>
      </c>
      <c r="Y236" s="576">
        <v>411937.2445786133</v>
      </c>
      <c r="Z236" s="576">
        <v>28485.501765986242</v>
      </c>
      <c r="AA236" s="576">
        <v>28085.297255962723</v>
      </c>
      <c r="AB236" s="577">
        <v>3338.6679866209847</v>
      </c>
      <c r="AC236" s="577"/>
      <c r="AD236" s="577"/>
      <c r="AE236" s="577"/>
      <c r="AF236" s="577"/>
      <c r="AG236" s="577"/>
      <c r="AH236" s="577"/>
      <c r="AI236" s="616"/>
      <c r="AJ236" s="616"/>
      <c r="AK236" s="616"/>
      <c r="AL236" s="616"/>
      <c r="AM236" s="616"/>
      <c r="AN236" s="616"/>
      <c r="AO236" s="616"/>
      <c r="AP236" s="616"/>
      <c r="AQ236" s="616"/>
      <c r="AR236" s="616"/>
      <c r="AS236" s="616"/>
      <c r="AT236" s="616"/>
    </row>
    <row r="237" spans="1:46" s="534" customFormat="1" ht="11.25">
      <c r="A237" s="615">
        <v>169</v>
      </c>
      <c r="B237" s="629" t="s">
        <v>1030</v>
      </c>
      <c r="C237" s="637" t="s">
        <v>737</v>
      </c>
      <c r="D237" s="535" t="s">
        <v>153</v>
      </c>
      <c r="E237" s="622" t="s">
        <v>257</v>
      </c>
      <c r="F237" s="564">
        <v>3328238.0000000475</v>
      </c>
      <c r="G237" s="576">
        <v>1716050.4747800156</v>
      </c>
      <c r="H237" s="576">
        <v>425019.19132374646</v>
      </c>
      <c r="I237" s="576">
        <v>503223.65540090646</v>
      </c>
      <c r="J237" s="576">
        <v>310520.5854602636</v>
      </c>
      <c r="K237" s="576">
        <v>287013.35698827426</v>
      </c>
      <c r="L237" s="576">
        <v>0</v>
      </c>
      <c r="M237" s="564">
        <v>72096.75183786698</v>
      </c>
      <c r="N237" s="576">
        <v>12812.93747724877</v>
      </c>
      <c r="O237" s="576">
        <v>1501.0467317255093</v>
      </c>
      <c r="P237" s="576">
        <v>1716050.4747800156</v>
      </c>
      <c r="Q237" s="576">
        <v>425019.19132374646</v>
      </c>
      <c r="R237" s="576">
        <v>503223.65540090646</v>
      </c>
      <c r="S237" s="576">
        <v>310520.5854602636</v>
      </c>
      <c r="T237" s="576">
        <v>256904.2105267712</v>
      </c>
      <c r="U237" s="576">
        <v>754.8607524010057</v>
      </c>
      <c r="V237" s="576">
        <v>29354.285709102078</v>
      </c>
      <c r="W237" s="576">
        <v>0</v>
      </c>
      <c r="X237" s="576">
        <v>72096.75183786698</v>
      </c>
      <c r="Y237" s="576">
        <v>0</v>
      </c>
      <c r="Z237" s="576">
        <v>12812.93747724877</v>
      </c>
      <c r="AA237" s="576">
        <v>0</v>
      </c>
      <c r="AB237" s="577">
        <v>1501.0467317255093</v>
      </c>
      <c r="AC237" s="577"/>
      <c r="AD237" s="577"/>
      <c r="AE237" s="577"/>
      <c r="AF237" s="577"/>
      <c r="AG237" s="577"/>
      <c r="AH237" s="577"/>
      <c r="AI237" s="538"/>
      <c r="AJ237" s="538"/>
      <c r="AK237" s="538"/>
      <c r="AL237" s="538"/>
      <c r="AM237" s="538"/>
      <c r="AN237" s="538"/>
      <c r="AO237" s="538"/>
      <c r="AP237" s="538"/>
      <c r="AQ237" s="538"/>
      <c r="AR237" s="538"/>
      <c r="AS237" s="538"/>
      <c r="AT237" s="538"/>
    </row>
    <row r="238" spans="1:46" s="534" customFormat="1" ht="11.25">
      <c r="A238" s="615">
        <v>170</v>
      </c>
      <c r="B238" s="629" t="s">
        <v>1031</v>
      </c>
      <c r="C238" s="638" t="s">
        <v>739</v>
      </c>
      <c r="D238" s="535" t="s">
        <v>153</v>
      </c>
      <c r="E238" s="622" t="s">
        <v>257</v>
      </c>
      <c r="F238" s="564">
        <v>2315297.000000033</v>
      </c>
      <c r="G238" s="576">
        <v>1193774.758928522</v>
      </c>
      <c r="H238" s="576">
        <v>295665.65210008906</v>
      </c>
      <c r="I238" s="576">
        <v>350068.78104232706</v>
      </c>
      <c r="J238" s="576">
        <v>216014.4136189755</v>
      </c>
      <c r="K238" s="576">
        <v>199661.55196680056</v>
      </c>
      <c r="L238" s="576">
        <v>0</v>
      </c>
      <c r="M238" s="564">
        <v>50154.28381021967</v>
      </c>
      <c r="N238" s="576">
        <v>8913.35166002601</v>
      </c>
      <c r="O238" s="576">
        <v>1044.2068730733426</v>
      </c>
      <c r="P238" s="576">
        <v>1193774.758928522</v>
      </c>
      <c r="Q238" s="576">
        <v>295665.65210008906</v>
      </c>
      <c r="R238" s="576">
        <v>350068.78104232706</v>
      </c>
      <c r="S238" s="576">
        <v>216014.4136189755</v>
      </c>
      <c r="T238" s="576">
        <v>178716.0497296172</v>
      </c>
      <c r="U238" s="576">
        <v>525.120750214315</v>
      </c>
      <c r="V238" s="576">
        <v>20420.381486969054</v>
      </c>
      <c r="W238" s="576">
        <v>0</v>
      </c>
      <c r="X238" s="576">
        <v>50154.28381021967</v>
      </c>
      <c r="Y238" s="576">
        <v>0</v>
      </c>
      <c r="Z238" s="576">
        <v>8913.35166002601</v>
      </c>
      <c r="AA238" s="576">
        <v>0</v>
      </c>
      <c r="AB238" s="577">
        <v>1044.2068730733426</v>
      </c>
      <c r="AC238" s="577"/>
      <c r="AD238" s="577"/>
      <c r="AE238" s="577"/>
      <c r="AF238" s="577"/>
      <c r="AG238" s="577"/>
      <c r="AH238" s="577"/>
      <c r="AI238" s="538"/>
      <c r="AJ238" s="538"/>
      <c r="AK238" s="538"/>
      <c r="AL238" s="538"/>
      <c r="AM238" s="538"/>
      <c r="AN238" s="538"/>
      <c r="AO238" s="538"/>
      <c r="AP238" s="538"/>
      <c r="AQ238" s="538"/>
      <c r="AR238" s="538"/>
      <c r="AS238" s="538"/>
      <c r="AT238" s="538"/>
    </row>
    <row r="239" spans="1:46" s="534" customFormat="1" ht="11.25">
      <c r="A239" s="615">
        <v>171</v>
      </c>
      <c r="B239" s="629" t="s">
        <v>1032</v>
      </c>
      <c r="C239" s="638" t="s">
        <v>741</v>
      </c>
      <c r="D239" s="535" t="s">
        <v>153</v>
      </c>
      <c r="E239" s="631" t="s">
        <v>381</v>
      </c>
      <c r="F239" s="564">
        <v>8827067.999999844</v>
      </c>
      <c r="G239" s="576">
        <v>4133603.796984221</v>
      </c>
      <c r="H239" s="576">
        <v>1023041.2416852092</v>
      </c>
      <c r="I239" s="576">
        <v>1210588.677678032</v>
      </c>
      <c r="J239" s="576">
        <v>747272.9263681574</v>
      </c>
      <c r="K239" s="576">
        <v>690203.887324433</v>
      </c>
      <c r="L239" s="576">
        <v>765034.1152270985</v>
      </c>
      <c r="M239" s="564">
        <v>173408.92586112325</v>
      </c>
      <c r="N239" s="576">
        <v>30831.31603508838</v>
      </c>
      <c r="O239" s="576">
        <v>53083.11283648197</v>
      </c>
      <c r="P239" s="576">
        <v>4133603.796984221</v>
      </c>
      <c r="Q239" s="576">
        <v>1023041.2416852092</v>
      </c>
      <c r="R239" s="576">
        <v>1210588.677678032</v>
      </c>
      <c r="S239" s="576">
        <v>747272.9263681574</v>
      </c>
      <c r="T239" s="576">
        <v>618024.7817863318</v>
      </c>
      <c r="U239" s="576">
        <v>1809.6676411316012</v>
      </c>
      <c r="V239" s="576">
        <v>70369.4378969695</v>
      </c>
      <c r="W239" s="576">
        <v>39462.590237439304</v>
      </c>
      <c r="X239" s="576">
        <v>173408.92586112325</v>
      </c>
      <c r="Y239" s="576">
        <v>725571.5249896591</v>
      </c>
      <c r="Z239" s="576">
        <v>30831.31603508838</v>
      </c>
      <c r="AA239" s="576">
        <v>49468.43779722345</v>
      </c>
      <c r="AB239" s="577">
        <v>3614.675039258509</v>
      </c>
      <c r="AC239" s="577"/>
      <c r="AD239" s="577"/>
      <c r="AE239" s="577"/>
      <c r="AF239" s="577"/>
      <c r="AG239" s="577"/>
      <c r="AH239" s="577"/>
      <c r="AI239" s="538"/>
      <c r="AJ239" s="538"/>
      <c r="AK239" s="538"/>
      <c r="AL239" s="538"/>
      <c r="AM239" s="538"/>
      <c r="AN239" s="538"/>
      <c r="AO239" s="538"/>
      <c r="AP239" s="538"/>
      <c r="AQ239" s="538"/>
      <c r="AR239" s="538"/>
      <c r="AS239" s="538"/>
      <c r="AT239" s="538"/>
    </row>
    <row r="240" spans="1:46" s="534" customFormat="1" ht="11.25">
      <c r="A240" s="615">
        <v>172</v>
      </c>
      <c r="B240" s="629" t="s">
        <v>1033</v>
      </c>
      <c r="C240" s="622" t="s">
        <v>757</v>
      </c>
      <c r="D240" s="535" t="s">
        <v>153</v>
      </c>
      <c r="E240" s="622" t="s">
        <v>257</v>
      </c>
      <c r="F240" s="564">
        <v>182.0000000000026</v>
      </c>
      <c r="G240" s="576">
        <v>93.83979944041347</v>
      </c>
      <c r="H240" s="576">
        <v>23.241574917695743</v>
      </c>
      <c r="I240" s="576">
        <v>27.518075715428093</v>
      </c>
      <c r="J240" s="576">
        <v>16.9803801752663</v>
      </c>
      <c r="K240" s="576">
        <v>15.694920547108081</v>
      </c>
      <c r="L240" s="576">
        <v>0</v>
      </c>
      <c r="M240" s="564">
        <v>3.942509169864592</v>
      </c>
      <c r="N240" s="576">
        <v>0.7006574111765073</v>
      </c>
      <c r="O240" s="576">
        <v>0.08208262304980672</v>
      </c>
      <c r="P240" s="576">
        <v>93.83979944041347</v>
      </c>
      <c r="Q240" s="576">
        <v>23.241574917695743</v>
      </c>
      <c r="R240" s="576">
        <v>27.518075715428093</v>
      </c>
      <c r="S240" s="576">
        <v>16.9803801752663</v>
      </c>
      <c r="T240" s="576">
        <v>14.048444346790209</v>
      </c>
      <c r="U240" s="576">
        <v>0.041278495389146755</v>
      </c>
      <c r="V240" s="576">
        <v>1.6051977049287274</v>
      </c>
      <c r="W240" s="576">
        <v>0</v>
      </c>
      <c r="X240" s="576">
        <v>3.942509169864592</v>
      </c>
      <c r="Y240" s="576">
        <v>0</v>
      </c>
      <c r="Z240" s="576">
        <v>0.7006574111765073</v>
      </c>
      <c r="AA240" s="576">
        <v>0</v>
      </c>
      <c r="AB240" s="577">
        <v>0.08208262304980672</v>
      </c>
      <c r="AC240" s="577"/>
      <c r="AD240" s="577"/>
      <c r="AE240" s="577"/>
      <c r="AF240" s="577"/>
      <c r="AG240" s="577"/>
      <c r="AH240" s="577"/>
      <c r="AI240" s="538"/>
      <c r="AJ240" s="538"/>
      <c r="AK240" s="538"/>
      <c r="AL240" s="538"/>
      <c r="AM240" s="538"/>
      <c r="AN240" s="538"/>
      <c r="AO240" s="538"/>
      <c r="AP240" s="538"/>
      <c r="AQ240" s="538"/>
      <c r="AR240" s="538"/>
      <c r="AS240" s="538"/>
      <c r="AT240" s="538"/>
    </row>
    <row r="241" spans="1:46" s="534" customFormat="1" ht="11.25">
      <c r="A241" s="615">
        <v>173</v>
      </c>
      <c r="B241" s="629" t="s">
        <v>1034</v>
      </c>
      <c r="C241" s="622" t="s">
        <v>763</v>
      </c>
      <c r="D241" s="535" t="s">
        <v>153</v>
      </c>
      <c r="E241" s="631" t="s">
        <v>381</v>
      </c>
      <c r="F241" s="564">
        <v>25799.999999999545</v>
      </c>
      <c r="G241" s="576">
        <v>12081.812212412196</v>
      </c>
      <c r="H241" s="576">
        <v>2990.1734115425866</v>
      </c>
      <c r="I241" s="576">
        <v>3538.3422767439006</v>
      </c>
      <c r="J241" s="576">
        <v>2184.150105142326</v>
      </c>
      <c r="K241" s="576">
        <v>2017.3471296437697</v>
      </c>
      <c r="L241" s="576">
        <v>2236.0630022176265</v>
      </c>
      <c r="M241" s="564">
        <v>506.8444343259822</v>
      </c>
      <c r="N241" s="576">
        <v>90.11462851597837</v>
      </c>
      <c r="O241" s="576">
        <v>155.15279945517975</v>
      </c>
      <c r="P241" s="576">
        <v>12081.812212412196</v>
      </c>
      <c r="Q241" s="576">
        <v>2990.1734115425866</v>
      </c>
      <c r="R241" s="576">
        <v>3538.3422767439006</v>
      </c>
      <c r="S241" s="576">
        <v>2184.150105142326</v>
      </c>
      <c r="T241" s="576">
        <v>1806.3800312954836</v>
      </c>
      <c r="U241" s="576">
        <v>5.289346942970793</v>
      </c>
      <c r="V241" s="576">
        <v>205.6777514053152</v>
      </c>
      <c r="W241" s="576">
        <v>115.34235695543912</v>
      </c>
      <c r="X241" s="576">
        <v>506.8444343259822</v>
      </c>
      <c r="Y241" s="576">
        <v>2120.720645262187</v>
      </c>
      <c r="Z241" s="576">
        <v>90.11462851597837</v>
      </c>
      <c r="AA241" s="576">
        <v>144.58772665718277</v>
      </c>
      <c r="AB241" s="577">
        <v>10.56507279799697</v>
      </c>
      <c r="AC241" s="577"/>
      <c r="AD241" s="577"/>
      <c r="AE241" s="577"/>
      <c r="AF241" s="577"/>
      <c r="AG241" s="577"/>
      <c r="AH241" s="577"/>
      <c r="AI241" s="538"/>
      <c r="AJ241" s="538"/>
      <c r="AK241" s="538"/>
      <c r="AL241" s="538"/>
      <c r="AM241" s="538"/>
      <c r="AN241" s="538"/>
      <c r="AO241" s="538"/>
      <c r="AP241" s="538"/>
      <c r="AQ241" s="538"/>
      <c r="AR241" s="538"/>
      <c r="AS241" s="538"/>
      <c r="AT241" s="538"/>
    </row>
    <row r="242" spans="1:46" s="534" customFormat="1" ht="11.25">
      <c r="A242" s="615">
        <v>174</v>
      </c>
      <c r="B242" s="630" t="s">
        <v>1001</v>
      </c>
      <c r="C242" s="631" t="s">
        <v>771</v>
      </c>
      <c r="D242" s="535" t="s">
        <v>153</v>
      </c>
      <c r="E242" s="622" t="s">
        <v>257</v>
      </c>
      <c r="F242" s="564">
        <v>248124.00000000352</v>
      </c>
      <c r="G242" s="576">
        <v>127933.55162831402</v>
      </c>
      <c r="H242" s="576">
        <v>31685.6732685623</v>
      </c>
      <c r="I242" s="576">
        <v>37515.90669678506</v>
      </c>
      <c r="J242" s="576">
        <v>23149.669508833933</v>
      </c>
      <c r="K242" s="576">
        <v>21397.178383684866</v>
      </c>
      <c r="L242" s="576">
        <v>0</v>
      </c>
      <c r="M242" s="564">
        <v>5374.896402546604</v>
      </c>
      <c r="N242" s="576">
        <v>955.219337861317</v>
      </c>
      <c r="O242" s="576">
        <v>111.9047734154409</v>
      </c>
      <c r="P242" s="576">
        <v>127933.55162831402</v>
      </c>
      <c r="Q242" s="576">
        <v>31685.6732685623</v>
      </c>
      <c r="R242" s="576">
        <v>37515.90669678506</v>
      </c>
      <c r="S242" s="576">
        <v>23149.669508833933</v>
      </c>
      <c r="T242" s="576">
        <v>19152.50662144491</v>
      </c>
      <c r="U242" s="576">
        <v>56.27574390075082</v>
      </c>
      <c r="V242" s="576">
        <v>2188.3960183392064</v>
      </c>
      <c r="W242" s="576">
        <v>0</v>
      </c>
      <c r="X242" s="576">
        <v>5374.896402546604</v>
      </c>
      <c r="Y242" s="576">
        <v>0</v>
      </c>
      <c r="Z242" s="576">
        <v>955.219337861317</v>
      </c>
      <c r="AA242" s="576">
        <v>0</v>
      </c>
      <c r="AB242" s="577">
        <v>111.9047734154409</v>
      </c>
      <c r="AC242" s="577"/>
      <c r="AD242" s="577"/>
      <c r="AE242" s="577"/>
      <c r="AF242" s="577"/>
      <c r="AG242" s="577"/>
      <c r="AH242" s="577"/>
      <c r="AI242" s="538"/>
      <c r="AJ242" s="538"/>
      <c r="AK242" s="538"/>
      <c r="AL242" s="538"/>
      <c r="AM242" s="538"/>
      <c r="AN242" s="538"/>
      <c r="AO242" s="538"/>
      <c r="AP242" s="538"/>
      <c r="AQ242" s="538"/>
      <c r="AR242" s="538"/>
      <c r="AS242" s="538"/>
      <c r="AT242" s="538"/>
    </row>
    <row r="243" spans="1:46" s="534" customFormat="1" ht="22.5">
      <c r="A243" s="615">
        <v>175</v>
      </c>
      <c r="B243" s="582" t="s">
        <v>1035</v>
      </c>
      <c r="C243" s="631" t="s">
        <v>1036</v>
      </c>
      <c r="D243" s="529"/>
      <c r="E243" s="615" t="s">
        <v>153</v>
      </c>
      <c r="F243" s="576">
        <f aca="true" t="shared" si="73" ref="F243:AB243">(F$236+F$237+F$238+F$239+F$240+F$241+F$242)</f>
        <v>22608656.99999988</v>
      </c>
      <c r="G243" s="576">
        <f t="shared" si="73"/>
        <v>11001091.833784169</v>
      </c>
      <c r="H243" s="576">
        <f t="shared" si="73"/>
        <v>2723509.3838894363</v>
      </c>
      <c r="I243" s="576">
        <f t="shared" si="73"/>
        <v>3223550.4220920457</v>
      </c>
      <c r="J243" s="576">
        <f t="shared" si="73"/>
        <v>1989547.1811602246</v>
      </c>
      <c r="K243" s="576">
        <f t="shared" si="73"/>
        <v>1838150.2208780858</v>
      </c>
      <c r="L243" s="576">
        <f t="shared" si="73"/>
        <v>1201611.9826982548</v>
      </c>
      <c r="M243" s="564">
        <f t="shared" si="73"/>
        <v>461787.3625961658</v>
      </c>
      <c r="N243" s="576">
        <f t="shared" si="73"/>
        <v>82089.14156213787</v>
      </c>
      <c r="O243" s="576">
        <f t="shared" si="73"/>
        <v>87319.47133935819</v>
      </c>
      <c r="P243" s="576">
        <f t="shared" si="73"/>
        <v>11001091.833784169</v>
      </c>
      <c r="Q243" s="576">
        <f t="shared" si="73"/>
        <v>2723509.3838894363</v>
      </c>
      <c r="R243" s="576">
        <f t="shared" si="73"/>
        <v>3223550.4220920457</v>
      </c>
      <c r="S243" s="576">
        <f t="shared" si="73"/>
        <v>1989547.1811602246</v>
      </c>
      <c r="T243" s="576">
        <f t="shared" si="73"/>
        <v>1645675.1669376607</v>
      </c>
      <c r="U243" s="576">
        <f t="shared" si="73"/>
        <v>4825.629753345508</v>
      </c>
      <c r="V243" s="576">
        <f t="shared" si="73"/>
        <v>187649.42418707974</v>
      </c>
      <c r="W243" s="576">
        <f t="shared" si="73"/>
        <v>61982.49248472026</v>
      </c>
      <c r="X243" s="576">
        <f t="shared" si="73"/>
        <v>461787.3625961658</v>
      </c>
      <c r="Y243" s="576">
        <f t="shared" si="73"/>
        <v>1139629.4902135346</v>
      </c>
      <c r="Z243" s="576">
        <f t="shared" si="73"/>
        <v>82089.14156213787</v>
      </c>
      <c r="AA243" s="576">
        <f t="shared" si="73"/>
        <v>77698.32277984335</v>
      </c>
      <c r="AB243" s="577">
        <f t="shared" si="73"/>
        <v>9621.148559514833</v>
      </c>
      <c r="AC243" s="577"/>
      <c r="AD243" s="577"/>
      <c r="AE243" s="577"/>
      <c r="AF243" s="577"/>
      <c r="AG243" s="577"/>
      <c r="AH243" s="577"/>
      <c r="AI243" s="538"/>
      <c r="AJ243" s="538"/>
      <c r="AK243" s="538"/>
      <c r="AL243" s="538"/>
      <c r="AM243" s="538"/>
      <c r="AN243" s="538"/>
      <c r="AO243" s="538"/>
      <c r="AP243" s="538"/>
      <c r="AQ243" s="538"/>
      <c r="AR243" s="538"/>
      <c r="AS243" s="538"/>
      <c r="AT243" s="538"/>
    </row>
    <row r="244" spans="1:46" s="534" customFormat="1" ht="11.25">
      <c r="A244" s="615"/>
      <c r="B244" s="632" t="s">
        <v>1006</v>
      </c>
      <c r="C244" s="631"/>
      <c r="D244" s="535"/>
      <c r="E244" s="622"/>
      <c r="F244" s="564"/>
      <c r="G244" s="576"/>
      <c r="H244" s="576"/>
      <c r="I244" s="576"/>
      <c r="J244" s="576"/>
      <c r="K244" s="576"/>
      <c r="L244" s="576"/>
      <c r="M244" s="564"/>
      <c r="N244" s="576"/>
      <c r="O244" s="576"/>
      <c r="P244" s="576"/>
      <c r="Q244" s="576"/>
      <c r="R244" s="576"/>
      <c r="S244" s="576"/>
      <c r="T244" s="576"/>
      <c r="U244" s="576"/>
      <c r="V244" s="576"/>
      <c r="W244" s="576"/>
      <c r="X244" s="576"/>
      <c r="Y244" s="576"/>
      <c r="Z244" s="576"/>
      <c r="AA244" s="576"/>
      <c r="AB244" s="577"/>
      <c r="AC244" s="577"/>
      <c r="AD244" s="577"/>
      <c r="AE244" s="577"/>
      <c r="AF244" s="577"/>
      <c r="AG244" s="577"/>
      <c r="AH244" s="577"/>
      <c r="AI244" s="538"/>
      <c r="AJ244" s="538"/>
      <c r="AK244" s="538"/>
      <c r="AL244" s="538"/>
      <c r="AM244" s="538"/>
      <c r="AN244" s="538"/>
      <c r="AO244" s="538"/>
      <c r="AP244" s="538"/>
      <c r="AQ244" s="538"/>
      <c r="AR244" s="538"/>
      <c r="AS244" s="538"/>
      <c r="AT244" s="538"/>
    </row>
    <row r="245" spans="1:46" s="534" customFormat="1" ht="11.25">
      <c r="A245" s="615"/>
      <c r="B245" s="634" t="s">
        <v>1037</v>
      </c>
      <c r="C245" s="631"/>
      <c r="D245" s="535"/>
      <c r="E245" s="622"/>
      <c r="F245" s="564"/>
      <c r="G245" s="576"/>
      <c r="H245" s="576"/>
      <c r="I245" s="576"/>
      <c r="J245" s="576"/>
      <c r="K245" s="576"/>
      <c r="L245" s="576"/>
      <c r="M245" s="564"/>
      <c r="N245" s="576"/>
      <c r="O245" s="576"/>
      <c r="P245" s="576"/>
      <c r="Q245" s="576"/>
      <c r="R245" s="576"/>
      <c r="S245" s="576"/>
      <c r="T245" s="576"/>
      <c r="U245" s="576"/>
      <c r="V245" s="576"/>
      <c r="W245" s="576"/>
      <c r="X245" s="576"/>
      <c r="Y245" s="576"/>
      <c r="Z245" s="576"/>
      <c r="AA245" s="576"/>
      <c r="AB245" s="577"/>
      <c r="AC245" s="577"/>
      <c r="AD245" s="577"/>
      <c r="AE245" s="577"/>
      <c r="AF245" s="577"/>
      <c r="AG245" s="577"/>
      <c r="AH245" s="577"/>
      <c r="AI245" s="538"/>
      <c r="AJ245" s="538"/>
      <c r="AK245" s="538"/>
      <c r="AL245" s="538"/>
      <c r="AM245" s="538"/>
      <c r="AN245" s="538"/>
      <c r="AO245" s="538"/>
      <c r="AP245" s="538"/>
      <c r="AQ245" s="538"/>
      <c r="AR245" s="538"/>
      <c r="AS245" s="538"/>
      <c r="AT245" s="538"/>
    </row>
    <row r="246" spans="1:46" s="534" customFormat="1" ht="11.25">
      <c r="A246" s="615">
        <v>176</v>
      </c>
      <c r="B246" s="629" t="s">
        <v>1038</v>
      </c>
      <c r="C246" s="631" t="s">
        <v>341</v>
      </c>
      <c r="D246" s="535" t="s">
        <v>153</v>
      </c>
      <c r="E246" s="631" t="s">
        <v>342</v>
      </c>
      <c r="F246" s="564">
        <v>161025</v>
      </c>
      <c r="G246" s="576">
        <v>100955.16451853351</v>
      </c>
      <c r="H246" s="576">
        <v>18927.933185174414</v>
      </c>
      <c r="I246" s="576">
        <v>16559.102663907175</v>
      </c>
      <c r="J246" s="576">
        <v>8386.526110495059</v>
      </c>
      <c r="K246" s="576">
        <v>9685.263082607917</v>
      </c>
      <c r="L246" s="576">
        <v>2516.6050897638233</v>
      </c>
      <c r="M246" s="564">
        <v>1163.0382316226996</v>
      </c>
      <c r="N246" s="576">
        <v>2461.4028995614717</v>
      </c>
      <c r="O246" s="576">
        <v>369.9642183339411</v>
      </c>
      <c r="P246" s="576">
        <v>100955.16451853351</v>
      </c>
      <c r="Q246" s="576">
        <v>18927.933185174414</v>
      </c>
      <c r="R246" s="576">
        <v>16559.102663907175</v>
      </c>
      <c r="S246" s="576">
        <v>8386.526110495059</v>
      </c>
      <c r="T246" s="576">
        <v>7200.147174162461</v>
      </c>
      <c r="U246" s="576">
        <v>52.07396138898598</v>
      </c>
      <c r="V246" s="576">
        <v>2433.0419470564707</v>
      </c>
      <c r="W246" s="576">
        <v>315.9674586878965</v>
      </c>
      <c r="X246" s="576">
        <v>1163.0382316226996</v>
      </c>
      <c r="Y246" s="576">
        <v>2200.637631075927</v>
      </c>
      <c r="Z246" s="576">
        <v>2461.4028995614717</v>
      </c>
      <c r="AA246" s="576">
        <v>261.2520306199452</v>
      </c>
      <c r="AB246" s="577">
        <v>108.71218771399592</v>
      </c>
      <c r="AC246" s="577"/>
      <c r="AD246" s="577"/>
      <c r="AE246" s="577"/>
      <c r="AF246" s="577"/>
      <c r="AG246" s="577"/>
      <c r="AH246" s="577"/>
      <c r="AI246" s="538"/>
      <c r="AJ246" s="538"/>
      <c r="AK246" s="538"/>
      <c r="AL246" s="538"/>
      <c r="AM246" s="538"/>
      <c r="AN246" s="538"/>
      <c r="AO246" s="538"/>
      <c r="AP246" s="538"/>
      <c r="AQ246" s="538"/>
      <c r="AR246" s="538"/>
      <c r="AS246" s="538"/>
      <c r="AT246" s="538"/>
    </row>
    <row r="247" spans="1:46" s="534" customFormat="1" ht="11.25">
      <c r="A247" s="615"/>
      <c r="B247" s="629"/>
      <c r="C247" s="631"/>
      <c r="D247" s="535"/>
      <c r="E247" s="631"/>
      <c r="F247" s="564"/>
      <c r="G247" s="576"/>
      <c r="H247" s="576"/>
      <c r="I247" s="576"/>
      <c r="J247" s="576"/>
      <c r="K247" s="576"/>
      <c r="L247" s="576"/>
      <c r="M247" s="564"/>
      <c r="N247" s="576"/>
      <c r="O247" s="576"/>
      <c r="P247" s="576"/>
      <c r="Q247" s="576"/>
      <c r="R247" s="576"/>
      <c r="S247" s="576"/>
      <c r="T247" s="576"/>
      <c r="U247" s="576"/>
      <c r="V247" s="576"/>
      <c r="W247" s="576"/>
      <c r="X247" s="576"/>
      <c r="Y247" s="576"/>
      <c r="Z247" s="576"/>
      <c r="AA247" s="576"/>
      <c r="AB247" s="577"/>
      <c r="AC247" s="577"/>
      <c r="AD247" s="577"/>
      <c r="AE247" s="577"/>
      <c r="AF247" s="577"/>
      <c r="AG247" s="577"/>
      <c r="AH247" s="577"/>
      <c r="AI247" s="538"/>
      <c r="AJ247" s="538"/>
      <c r="AK247" s="538"/>
      <c r="AL247" s="538"/>
      <c r="AM247" s="538"/>
      <c r="AN247" s="538"/>
      <c r="AO247" s="538"/>
      <c r="AP247" s="538"/>
      <c r="AQ247" s="538"/>
      <c r="AR247" s="538"/>
      <c r="AS247" s="538"/>
      <c r="AT247" s="538"/>
    </row>
    <row r="248" spans="1:46" s="534" customFormat="1" ht="11.25">
      <c r="A248" s="615">
        <v>177</v>
      </c>
      <c r="B248" s="629" t="s">
        <v>1039</v>
      </c>
      <c r="C248" s="631" t="s">
        <v>1040</v>
      </c>
      <c r="D248" s="529"/>
      <c r="E248" s="615" t="s">
        <v>153</v>
      </c>
      <c r="F248" s="576">
        <f aca="true" t="shared" si="74" ref="F248:AB248">(F$246*F$55)</f>
        <v>38583.24252843241</v>
      </c>
      <c r="G248" s="576">
        <f t="shared" si="74"/>
        <v>18875.615353427824</v>
      </c>
      <c r="H248" s="576">
        <f t="shared" si="74"/>
        <v>4673.1736736344255</v>
      </c>
      <c r="I248" s="576">
        <f t="shared" si="74"/>
        <v>5531.355322352428</v>
      </c>
      <c r="J248" s="576">
        <f t="shared" si="74"/>
        <v>3413.8362656765626</v>
      </c>
      <c r="K248" s="576">
        <f t="shared" si="74"/>
        <v>3154.1847602007515</v>
      </c>
      <c r="L248" s="576">
        <f t="shared" si="74"/>
        <v>1864.736910141553</v>
      </c>
      <c r="M248" s="564">
        <f t="shared" si="74"/>
        <v>792.3984812663115</v>
      </c>
      <c r="N248" s="576">
        <f t="shared" si="74"/>
        <v>140.85644547383478</v>
      </c>
      <c r="O248" s="576">
        <f t="shared" si="74"/>
        <v>137.08531625872894</v>
      </c>
      <c r="P248" s="576">
        <f t="shared" si="74"/>
        <v>18875.615353427824</v>
      </c>
      <c r="Q248" s="576">
        <f t="shared" si="74"/>
        <v>4673.1736736344255</v>
      </c>
      <c r="R248" s="576">
        <f t="shared" si="74"/>
        <v>5531.355322352428</v>
      </c>
      <c r="S248" s="576">
        <f t="shared" si="74"/>
        <v>3413.8362656765626</v>
      </c>
      <c r="T248" s="576">
        <f t="shared" si="74"/>
        <v>2823.8476077097903</v>
      </c>
      <c r="U248" s="576">
        <f t="shared" si="74"/>
        <v>8.282012864566308</v>
      </c>
      <c r="V248" s="576">
        <f t="shared" si="74"/>
        <v>322.055139626396</v>
      </c>
      <c r="W248" s="576">
        <f t="shared" si="74"/>
        <v>96.18832300530882</v>
      </c>
      <c r="X248" s="576">
        <f t="shared" si="74"/>
        <v>792.3984812663115</v>
      </c>
      <c r="Y248" s="576">
        <f t="shared" si="74"/>
        <v>1768.5485871362444</v>
      </c>
      <c r="Z248" s="576">
        <f t="shared" si="74"/>
        <v>140.85644547383478</v>
      </c>
      <c r="AA248" s="576">
        <f t="shared" si="74"/>
        <v>120.57713507343551</v>
      </c>
      <c r="AB248" s="577">
        <f t="shared" si="74"/>
        <v>16.508181185293417</v>
      </c>
      <c r="AC248" s="577"/>
      <c r="AD248" s="577"/>
      <c r="AE248" s="577"/>
      <c r="AF248" s="577"/>
      <c r="AG248" s="577"/>
      <c r="AH248" s="577"/>
      <c r="AI248" s="538"/>
      <c r="AJ248" s="538"/>
      <c r="AK248" s="538"/>
      <c r="AL248" s="538"/>
      <c r="AM248" s="538"/>
      <c r="AN248" s="538"/>
      <c r="AO248" s="538"/>
      <c r="AP248" s="538"/>
      <c r="AQ248" s="538"/>
      <c r="AR248" s="538"/>
      <c r="AS248" s="538"/>
      <c r="AT248" s="538"/>
    </row>
    <row r="249" spans="1:46" s="534" customFormat="1" ht="11.25">
      <c r="A249" s="615">
        <v>178</v>
      </c>
      <c r="B249" s="629" t="s">
        <v>1041</v>
      </c>
      <c r="C249" s="631" t="s">
        <v>297</v>
      </c>
      <c r="D249" s="535" t="s">
        <v>153</v>
      </c>
      <c r="E249" s="622" t="s">
        <v>298</v>
      </c>
      <c r="F249" s="564">
        <v>276815.45</v>
      </c>
      <c r="G249" s="576">
        <v>135423.09084664477</v>
      </c>
      <c r="H249" s="576">
        <v>33527.68167273638</v>
      </c>
      <c r="I249" s="576">
        <v>39684.70538831853</v>
      </c>
      <c r="J249" s="576">
        <v>24492.566207031312</v>
      </c>
      <c r="K249" s="576">
        <v>22629.696639277954</v>
      </c>
      <c r="L249" s="576">
        <v>13378.553825072087</v>
      </c>
      <c r="M249" s="564">
        <v>5685.062420801221</v>
      </c>
      <c r="N249" s="576">
        <v>1010.5744821863266</v>
      </c>
      <c r="O249" s="576">
        <v>983.5185179314196</v>
      </c>
      <c r="P249" s="576">
        <v>135423.09084664477</v>
      </c>
      <c r="Q249" s="576">
        <v>33527.68167273638</v>
      </c>
      <c r="R249" s="576">
        <v>39684.70538831853</v>
      </c>
      <c r="S249" s="576">
        <v>24492.566207031312</v>
      </c>
      <c r="T249" s="576">
        <v>20259.692940104163</v>
      </c>
      <c r="U249" s="576">
        <v>59.41929624813874</v>
      </c>
      <c r="V249" s="576">
        <v>2310.5844029256523</v>
      </c>
      <c r="W249" s="576">
        <v>690.1030647654513</v>
      </c>
      <c r="X249" s="576">
        <v>5685.062420801221</v>
      </c>
      <c r="Y249" s="576">
        <v>12688.450760306638</v>
      </c>
      <c r="Z249" s="576">
        <v>1010.5744821863266</v>
      </c>
      <c r="AA249" s="576">
        <v>865.0805820808738</v>
      </c>
      <c r="AB249" s="577">
        <v>118.43793585054583</v>
      </c>
      <c r="AC249" s="577"/>
      <c r="AD249" s="577"/>
      <c r="AE249" s="577"/>
      <c r="AF249" s="577"/>
      <c r="AG249" s="577"/>
      <c r="AH249" s="577"/>
      <c r="AI249" s="538"/>
      <c r="AJ249" s="538"/>
      <c r="AK249" s="538"/>
      <c r="AL249" s="538"/>
      <c r="AM249" s="538"/>
      <c r="AN249" s="538"/>
      <c r="AO249" s="538"/>
      <c r="AP249" s="538"/>
      <c r="AQ249" s="538"/>
      <c r="AR249" s="538"/>
      <c r="AS249" s="538"/>
      <c r="AT249" s="538"/>
    </row>
    <row r="250" spans="1:46" s="534" customFormat="1" ht="11.25">
      <c r="A250" s="615">
        <v>179</v>
      </c>
      <c r="B250" s="629" t="s">
        <v>1042</v>
      </c>
      <c r="C250" s="622" t="s">
        <v>315</v>
      </c>
      <c r="D250" s="535" t="s">
        <v>153</v>
      </c>
      <c r="E250" s="622" t="s">
        <v>257</v>
      </c>
      <c r="F250" s="564">
        <v>9399202.000000134</v>
      </c>
      <c r="G250" s="576">
        <v>4846259.508680952</v>
      </c>
      <c r="H250" s="576">
        <v>1200287.1288437126</v>
      </c>
      <c r="I250" s="576">
        <v>1421142.595058259</v>
      </c>
      <c r="J250" s="576">
        <v>876934.1939786999</v>
      </c>
      <c r="K250" s="576">
        <v>810547.9593198868</v>
      </c>
      <c r="L250" s="576">
        <v>0</v>
      </c>
      <c r="M250" s="564">
        <v>203606.81359565724</v>
      </c>
      <c r="N250" s="576">
        <v>36184.728244203565</v>
      </c>
      <c r="O250" s="576">
        <v>4239.072278763679</v>
      </c>
      <c r="P250" s="576">
        <v>4846259.508680952</v>
      </c>
      <c r="Q250" s="576">
        <v>1200287.1288437126</v>
      </c>
      <c r="R250" s="576">
        <v>1421142.595058259</v>
      </c>
      <c r="S250" s="576">
        <v>876934.1939786999</v>
      </c>
      <c r="T250" s="576">
        <v>725517.3967101057</v>
      </c>
      <c r="U250" s="576">
        <v>2131.785255047577</v>
      </c>
      <c r="V250" s="576">
        <v>82898.77735473354</v>
      </c>
      <c r="W250" s="576">
        <v>0</v>
      </c>
      <c r="X250" s="576">
        <v>203606.81359565724</v>
      </c>
      <c r="Y250" s="576">
        <v>0</v>
      </c>
      <c r="Z250" s="576">
        <v>36184.728244203565</v>
      </c>
      <c r="AA250" s="576">
        <v>0</v>
      </c>
      <c r="AB250" s="577">
        <v>4239.072278763679</v>
      </c>
      <c r="AC250" s="577"/>
      <c r="AD250" s="577"/>
      <c r="AE250" s="577"/>
      <c r="AF250" s="577"/>
      <c r="AG250" s="577"/>
      <c r="AH250" s="577"/>
      <c r="AI250" s="538"/>
      <c r="AJ250" s="538"/>
      <c r="AK250" s="538"/>
      <c r="AL250" s="538"/>
      <c r="AM250" s="538"/>
      <c r="AN250" s="538"/>
      <c r="AO250" s="538"/>
      <c r="AP250" s="538"/>
      <c r="AQ250" s="538"/>
      <c r="AR250" s="538"/>
      <c r="AS250" s="538"/>
      <c r="AT250" s="538"/>
    </row>
    <row r="251" spans="1:46" s="534" customFormat="1" ht="11.25">
      <c r="A251" s="615">
        <v>180</v>
      </c>
      <c r="B251" s="629" t="s">
        <v>1043</v>
      </c>
      <c r="C251" s="631" t="s">
        <v>324</v>
      </c>
      <c r="D251" s="535" t="s">
        <v>153</v>
      </c>
      <c r="E251" s="622" t="s">
        <v>298</v>
      </c>
      <c r="F251" s="564">
        <v>287811</v>
      </c>
      <c r="G251" s="576">
        <v>140802.3114304627</v>
      </c>
      <c r="H251" s="576">
        <v>34859.45452073548</v>
      </c>
      <c r="I251" s="576">
        <v>41261.04501218174</v>
      </c>
      <c r="J251" s="576">
        <v>25465.449896715985</v>
      </c>
      <c r="K251" s="576">
        <v>23528.584186494023</v>
      </c>
      <c r="L251" s="576">
        <v>13909.971264059946</v>
      </c>
      <c r="M251" s="564">
        <v>5910.882143295182</v>
      </c>
      <c r="N251" s="576">
        <v>1050.7161081237655</v>
      </c>
      <c r="O251" s="576">
        <v>1022.5854379311552</v>
      </c>
      <c r="P251" s="576">
        <v>140802.3114304627</v>
      </c>
      <c r="Q251" s="576">
        <v>34859.45452073548</v>
      </c>
      <c r="R251" s="576">
        <v>41261.04501218174</v>
      </c>
      <c r="S251" s="576">
        <v>25465.449896715985</v>
      </c>
      <c r="T251" s="576">
        <v>21064.44017046129</v>
      </c>
      <c r="U251" s="576">
        <v>61.77952521245855</v>
      </c>
      <c r="V251" s="576">
        <v>2402.3644908202737</v>
      </c>
      <c r="W251" s="576">
        <v>717.5150562340696</v>
      </c>
      <c r="X251" s="576">
        <v>5910.882143295182</v>
      </c>
      <c r="Y251" s="576">
        <v>13192.456207825877</v>
      </c>
      <c r="Z251" s="576">
        <v>1050.7161081237655</v>
      </c>
      <c r="AA251" s="576">
        <v>899.4429588712565</v>
      </c>
      <c r="AB251" s="577">
        <v>123.14247905989873</v>
      </c>
      <c r="AC251" s="577"/>
      <c r="AD251" s="577"/>
      <c r="AE251" s="577"/>
      <c r="AF251" s="577"/>
      <c r="AG251" s="577"/>
      <c r="AH251" s="577"/>
      <c r="AI251" s="538"/>
      <c r="AJ251" s="538"/>
      <c r="AK251" s="538"/>
      <c r="AL251" s="538"/>
      <c r="AM251" s="538"/>
      <c r="AN251" s="538"/>
      <c r="AO251" s="538"/>
      <c r="AP251" s="538"/>
      <c r="AQ251" s="538"/>
      <c r="AR251" s="538"/>
      <c r="AS251" s="538"/>
      <c r="AT251" s="538"/>
    </row>
    <row r="252" spans="1:46" s="534" customFormat="1" ht="11.25">
      <c r="A252" s="615">
        <v>181</v>
      </c>
      <c r="B252" s="582" t="s">
        <v>1044</v>
      </c>
      <c r="C252" s="631" t="s">
        <v>1045</v>
      </c>
      <c r="D252" s="529"/>
      <c r="E252" s="615" t="s">
        <v>153</v>
      </c>
      <c r="F252" s="576">
        <f aca="true" t="shared" si="75" ref="F252:AB252">(F$248+F$249+F$250+F$251)</f>
        <v>10002411.692528566</v>
      </c>
      <c r="G252" s="576">
        <f t="shared" si="75"/>
        <v>5141360.526311487</v>
      </c>
      <c r="H252" s="576">
        <f t="shared" si="75"/>
        <v>1273347.4387108188</v>
      </c>
      <c r="I252" s="576">
        <f t="shared" si="75"/>
        <v>1507619.7007811116</v>
      </c>
      <c r="J252" s="576">
        <f t="shared" si="75"/>
        <v>930306.0463481237</v>
      </c>
      <c r="K252" s="576">
        <f t="shared" si="75"/>
        <v>859860.4249058595</v>
      </c>
      <c r="L252" s="576">
        <f t="shared" si="75"/>
        <v>29153.261999273585</v>
      </c>
      <c r="M252" s="564">
        <f t="shared" si="75"/>
        <v>215995.15664101997</v>
      </c>
      <c r="N252" s="576">
        <f t="shared" si="75"/>
        <v>38386.87527998749</v>
      </c>
      <c r="O252" s="576">
        <f t="shared" si="75"/>
        <v>6382.261550884982</v>
      </c>
      <c r="P252" s="576">
        <f t="shared" si="75"/>
        <v>5141360.526311487</v>
      </c>
      <c r="Q252" s="576">
        <f t="shared" si="75"/>
        <v>1273347.4387108188</v>
      </c>
      <c r="R252" s="576">
        <f t="shared" si="75"/>
        <v>1507619.7007811116</v>
      </c>
      <c r="S252" s="576">
        <f t="shared" si="75"/>
        <v>930306.0463481237</v>
      </c>
      <c r="T252" s="576">
        <f t="shared" si="75"/>
        <v>769665.377428381</v>
      </c>
      <c r="U252" s="576">
        <f t="shared" si="75"/>
        <v>2261.26608937274</v>
      </c>
      <c r="V252" s="576">
        <f t="shared" si="75"/>
        <v>87933.78138810585</v>
      </c>
      <c r="W252" s="576">
        <f t="shared" si="75"/>
        <v>1503.8064440048297</v>
      </c>
      <c r="X252" s="576">
        <f t="shared" si="75"/>
        <v>215995.15664101997</v>
      </c>
      <c r="Y252" s="576">
        <f t="shared" si="75"/>
        <v>27649.45555526876</v>
      </c>
      <c r="Z252" s="576">
        <f t="shared" si="75"/>
        <v>38386.87527998749</v>
      </c>
      <c r="AA252" s="576">
        <f t="shared" si="75"/>
        <v>1885.100676025566</v>
      </c>
      <c r="AB252" s="577">
        <f t="shared" si="75"/>
        <v>4497.160874859416</v>
      </c>
      <c r="AC252" s="577"/>
      <c r="AD252" s="577"/>
      <c r="AE252" s="577"/>
      <c r="AF252" s="577"/>
      <c r="AG252" s="577"/>
      <c r="AH252" s="577"/>
      <c r="AI252" s="538"/>
      <c r="AJ252" s="538"/>
      <c r="AK252" s="538"/>
      <c r="AL252" s="538"/>
      <c r="AM252" s="538"/>
      <c r="AN252" s="538"/>
      <c r="AO252" s="538"/>
      <c r="AP252" s="538"/>
      <c r="AQ252" s="538"/>
      <c r="AR252" s="538"/>
      <c r="AS252" s="538"/>
      <c r="AT252" s="538"/>
    </row>
    <row r="253" spans="1:46" s="534" customFormat="1" ht="11.25">
      <c r="A253" s="615">
        <v>182</v>
      </c>
      <c r="B253" s="630" t="s">
        <v>1046</v>
      </c>
      <c r="C253" s="633" t="s">
        <v>1047</v>
      </c>
      <c r="D253" s="529"/>
      <c r="E253" s="615" t="s">
        <v>153</v>
      </c>
      <c r="F253" s="576">
        <f aca="true" t="shared" si="76" ref="F253:AB253">(F$75)</f>
        <v>40477961.28008067</v>
      </c>
      <c r="G253" s="576">
        <f t="shared" si="76"/>
        <v>19871655.035738565</v>
      </c>
      <c r="H253" s="576">
        <f t="shared" si="76"/>
        <v>4919899.594082813</v>
      </c>
      <c r="I253" s="576">
        <f t="shared" si="76"/>
        <v>5823511.136436706</v>
      </c>
      <c r="J253" s="576">
        <f t="shared" si="76"/>
        <v>3594102.672789594</v>
      </c>
      <c r="K253" s="576">
        <f t="shared" si="76"/>
        <v>3320827.340838754</v>
      </c>
      <c r="L253" s="576">
        <f t="shared" si="76"/>
        <v>1829721.1431443086</v>
      </c>
      <c r="M253" s="564">
        <f t="shared" si="76"/>
        <v>834257.0446682282</v>
      </c>
      <c r="N253" s="576">
        <f t="shared" si="76"/>
        <v>148294.883433377</v>
      </c>
      <c r="O253" s="576">
        <f t="shared" si="76"/>
        <v>135692.42894831873</v>
      </c>
      <c r="P253" s="576">
        <f t="shared" si="76"/>
        <v>19871655.035738565</v>
      </c>
      <c r="Q253" s="576">
        <f t="shared" si="76"/>
        <v>4919899.594082813</v>
      </c>
      <c r="R253" s="576">
        <f t="shared" si="76"/>
        <v>5823511.136436706</v>
      </c>
      <c r="S253" s="576">
        <f t="shared" si="76"/>
        <v>3594102.672789594</v>
      </c>
      <c r="T253" s="576">
        <f t="shared" si="76"/>
        <v>2972998.1637213607</v>
      </c>
      <c r="U253" s="576">
        <f t="shared" si="76"/>
        <v>8720.548517596777</v>
      </c>
      <c r="V253" s="576">
        <f t="shared" si="76"/>
        <v>339108.6285997983</v>
      </c>
      <c r="W253" s="576">
        <f t="shared" si="76"/>
        <v>94382.11222678465</v>
      </c>
      <c r="X253" s="576">
        <f t="shared" si="76"/>
        <v>834257.0446682282</v>
      </c>
      <c r="Y253" s="576">
        <f t="shared" si="76"/>
        <v>1735339.0309175244</v>
      </c>
      <c r="Z253" s="576">
        <f t="shared" si="76"/>
        <v>148294.883433377</v>
      </c>
      <c r="AA253" s="576">
        <f t="shared" si="76"/>
        <v>118312.95461775604</v>
      </c>
      <c r="AB253" s="577">
        <f t="shared" si="76"/>
        <v>17379.47433056271</v>
      </c>
      <c r="AC253" s="577"/>
      <c r="AD253" s="577"/>
      <c r="AE253" s="577"/>
      <c r="AF253" s="577"/>
      <c r="AG253" s="577"/>
      <c r="AH253" s="577"/>
      <c r="AI253" s="538"/>
      <c r="AJ253" s="538"/>
      <c r="AK253" s="538"/>
      <c r="AL253" s="538"/>
      <c r="AM253" s="538"/>
      <c r="AN253" s="538"/>
      <c r="AO253" s="538"/>
      <c r="AP253" s="538"/>
      <c r="AQ253" s="538"/>
      <c r="AR253" s="538"/>
      <c r="AS253" s="538"/>
      <c r="AT253" s="538"/>
    </row>
    <row r="254" spans="1:46" s="534" customFormat="1" ht="11.25">
      <c r="A254" s="615">
        <v>183</v>
      </c>
      <c r="B254" s="570" t="s">
        <v>1048</v>
      </c>
      <c r="C254" s="633" t="s">
        <v>1049</v>
      </c>
      <c r="D254" s="529"/>
      <c r="E254" s="615" t="s">
        <v>153</v>
      </c>
      <c r="F254" s="576">
        <f aca="true" t="shared" si="77" ref="F254:AB254">(F$243-F$252+F$253)</f>
        <v>53084206.58755198</v>
      </c>
      <c r="G254" s="576">
        <f t="shared" si="77"/>
        <v>25731386.34321125</v>
      </c>
      <c r="H254" s="576">
        <f t="shared" si="77"/>
        <v>6370061.5392614305</v>
      </c>
      <c r="I254" s="576">
        <f t="shared" si="77"/>
        <v>7539441.85774764</v>
      </c>
      <c r="J254" s="576">
        <f t="shared" si="77"/>
        <v>4653343.807601695</v>
      </c>
      <c r="K254" s="576">
        <f t="shared" si="77"/>
        <v>4299117.136810981</v>
      </c>
      <c r="L254" s="576">
        <f t="shared" si="77"/>
        <v>3002179.8638432897</v>
      </c>
      <c r="M254" s="564">
        <f t="shared" si="77"/>
        <v>1080049.250623374</v>
      </c>
      <c r="N254" s="576">
        <f t="shared" si="77"/>
        <v>191997.14971552737</v>
      </c>
      <c r="O254" s="576">
        <f t="shared" si="77"/>
        <v>216629.63873679194</v>
      </c>
      <c r="P254" s="576">
        <f t="shared" si="77"/>
        <v>25731386.34321125</v>
      </c>
      <c r="Q254" s="576">
        <f t="shared" si="77"/>
        <v>6370061.5392614305</v>
      </c>
      <c r="R254" s="576">
        <f t="shared" si="77"/>
        <v>7539441.85774764</v>
      </c>
      <c r="S254" s="576">
        <f t="shared" si="77"/>
        <v>4653343.807601695</v>
      </c>
      <c r="T254" s="576">
        <f t="shared" si="77"/>
        <v>3849007.9532306404</v>
      </c>
      <c r="U254" s="576">
        <f t="shared" si="77"/>
        <v>11284.912181569545</v>
      </c>
      <c r="V254" s="576">
        <f t="shared" si="77"/>
        <v>438824.2713987722</v>
      </c>
      <c r="W254" s="576">
        <f t="shared" si="77"/>
        <v>154860.79826750007</v>
      </c>
      <c r="X254" s="576">
        <f t="shared" si="77"/>
        <v>1080049.250623374</v>
      </c>
      <c r="Y254" s="576">
        <f t="shared" si="77"/>
        <v>2847319.06557579</v>
      </c>
      <c r="Z254" s="576">
        <f t="shared" si="77"/>
        <v>191997.14971552737</v>
      </c>
      <c r="AA254" s="576">
        <f t="shared" si="77"/>
        <v>194126.1767215738</v>
      </c>
      <c r="AB254" s="577">
        <f t="shared" si="77"/>
        <v>22503.462015218127</v>
      </c>
      <c r="AC254" s="577"/>
      <c r="AD254" s="577"/>
      <c r="AE254" s="577"/>
      <c r="AF254" s="577"/>
      <c r="AG254" s="577"/>
      <c r="AH254" s="577"/>
      <c r="AI254" s="616"/>
      <c r="AJ254" s="616"/>
      <c r="AK254" s="616"/>
      <c r="AL254" s="616"/>
      <c r="AM254" s="616"/>
      <c r="AN254" s="616"/>
      <c r="AO254" s="616"/>
      <c r="AP254" s="616"/>
      <c r="AQ254" s="616"/>
      <c r="AR254" s="616"/>
      <c r="AS254" s="616"/>
      <c r="AT254" s="616"/>
    </row>
    <row r="255" spans="1:46" s="534" customFormat="1" ht="11.25">
      <c r="A255" s="615"/>
      <c r="B255" s="567"/>
      <c r="C255" s="615"/>
      <c r="D255" s="529"/>
      <c r="E255" s="615"/>
      <c r="F255" s="576"/>
      <c r="G255" s="576"/>
      <c r="H255" s="576"/>
      <c r="I255" s="576"/>
      <c r="J255" s="576"/>
      <c r="K255" s="576"/>
      <c r="L255" s="576"/>
      <c r="M255" s="564"/>
      <c r="N255" s="576"/>
      <c r="O255" s="576"/>
      <c r="P255" s="576"/>
      <c r="Q255" s="576"/>
      <c r="R255" s="576"/>
      <c r="S255" s="576"/>
      <c r="T255" s="576"/>
      <c r="U255" s="576"/>
      <c r="V255" s="576"/>
      <c r="W255" s="576"/>
      <c r="X255" s="576"/>
      <c r="Y255" s="576"/>
      <c r="Z255" s="576"/>
      <c r="AA255" s="576"/>
      <c r="AB255" s="577"/>
      <c r="AC255" s="577"/>
      <c r="AD255" s="577"/>
      <c r="AE255" s="577"/>
      <c r="AF255" s="577"/>
      <c r="AG255" s="577"/>
      <c r="AH255" s="577"/>
      <c r="AI255" s="616"/>
      <c r="AJ255" s="616"/>
      <c r="AK255" s="616"/>
      <c r="AL255" s="616"/>
      <c r="AM255" s="616"/>
      <c r="AN255" s="616"/>
      <c r="AO255" s="616"/>
      <c r="AP255" s="616"/>
      <c r="AQ255" s="616"/>
      <c r="AR255" s="616"/>
      <c r="AS255" s="616"/>
      <c r="AT255" s="616"/>
    </row>
    <row r="256" spans="1:46" s="534" customFormat="1" ht="11.25">
      <c r="A256" s="615"/>
      <c r="B256" s="570" t="s">
        <v>612</v>
      </c>
      <c r="C256" s="615"/>
      <c r="D256" s="529"/>
      <c r="E256" s="615"/>
      <c r="F256" s="576"/>
      <c r="G256" s="576"/>
      <c r="H256" s="576"/>
      <c r="I256" s="576"/>
      <c r="J256" s="576"/>
      <c r="K256" s="576"/>
      <c r="L256" s="576"/>
      <c r="M256" s="564"/>
      <c r="N256" s="576"/>
      <c r="O256" s="576"/>
      <c r="P256" s="576"/>
      <c r="Q256" s="576"/>
      <c r="R256" s="576"/>
      <c r="S256" s="576"/>
      <c r="T256" s="576"/>
      <c r="U256" s="576"/>
      <c r="V256" s="576"/>
      <c r="W256" s="576"/>
      <c r="X256" s="576"/>
      <c r="Y256" s="576"/>
      <c r="Z256" s="576"/>
      <c r="AA256" s="576"/>
      <c r="AB256" s="577"/>
      <c r="AC256" s="577"/>
      <c r="AD256" s="577"/>
      <c r="AE256" s="577"/>
      <c r="AF256" s="577"/>
      <c r="AG256" s="577"/>
      <c r="AH256" s="577"/>
      <c r="AI256" s="616"/>
      <c r="AJ256" s="616"/>
      <c r="AK256" s="616"/>
      <c r="AL256" s="616"/>
      <c r="AM256" s="616"/>
      <c r="AN256" s="616"/>
      <c r="AO256" s="616"/>
      <c r="AP256" s="616"/>
      <c r="AQ256" s="616"/>
      <c r="AR256" s="616"/>
      <c r="AS256" s="616"/>
      <c r="AT256" s="616"/>
    </row>
    <row r="257" spans="1:46" s="534" customFormat="1" ht="11.25">
      <c r="A257" s="615"/>
      <c r="B257" s="599" t="s">
        <v>887</v>
      </c>
      <c r="C257" s="615"/>
      <c r="D257" s="529"/>
      <c r="E257" s="615"/>
      <c r="F257" s="576"/>
      <c r="G257" s="576"/>
      <c r="H257" s="576"/>
      <c r="I257" s="576"/>
      <c r="J257" s="576"/>
      <c r="K257" s="576"/>
      <c r="L257" s="576"/>
      <c r="M257" s="564"/>
      <c r="N257" s="576"/>
      <c r="O257" s="576"/>
      <c r="P257" s="576"/>
      <c r="Q257" s="576"/>
      <c r="R257" s="576"/>
      <c r="S257" s="576"/>
      <c r="T257" s="576"/>
      <c r="U257" s="576"/>
      <c r="V257" s="576"/>
      <c r="W257" s="576"/>
      <c r="X257" s="576"/>
      <c r="Y257" s="576"/>
      <c r="Z257" s="576"/>
      <c r="AA257" s="576"/>
      <c r="AB257" s="577"/>
      <c r="AC257" s="577"/>
      <c r="AD257" s="577"/>
      <c r="AE257" s="577"/>
      <c r="AF257" s="577"/>
      <c r="AG257" s="577"/>
      <c r="AH257" s="577"/>
      <c r="AI257" s="616"/>
      <c r="AJ257" s="616"/>
      <c r="AK257" s="616"/>
      <c r="AL257" s="616"/>
      <c r="AM257" s="616"/>
      <c r="AN257" s="616"/>
      <c r="AO257" s="616"/>
      <c r="AP257" s="616"/>
      <c r="AQ257" s="616"/>
      <c r="AR257" s="616"/>
      <c r="AS257" s="616"/>
      <c r="AT257" s="616"/>
    </row>
    <row r="258" spans="1:46" s="534" customFormat="1" ht="11.25">
      <c r="A258" s="615">
        <v>184</v>
      </c>
      <c r="B258" s="617" t="s">
        <v>1050</v>
      </c>
      <c r="C258" s="618" t="s">
        <v>616</v>
      </c>
      <c r="D258" s="535" t="s">
        <v>153</v>
      </c>
      <c r="E258" s="618" t="s">
        <v>301</v>
      </c>
      <c r="F258" s="576">
        <v>2615115</v>
      </c>
      <c r="G258" s="576">
        <v>1755211.247412471</v>
      </c>
      <c r="H258" s="576">
        <v>297099.6405810403</v>
      </c>
      <c r="I258" s="576">
        <v>255108.96972144878</v>
      </c>
      <c r="J258" s="576">
        <v>121347.31466291659</v>
      </c>
      <c r="K258" s="576">
        <v>168783.42969502142</v>
      </c>
      <c r="L258" s="576">
        <v>6061.208982428943</v>
      </c>
      <c r="M258" s="564">
        <v>0</v>
      </c>
      <c r="N258" s="576">
        <v>8512.330402750507</v>
      </c>
      <c r="O258" s="576">
        <v>2990.858541922684</v>
      </c>
      <c r="P258" s="576">
        <v>1755211.247412471</v>
      </c>
      <c r="Q258" s="576">
        <v>297099.6405810403</v>
      </c>
      <c r="R258" s="576">
        <v>255108.96972144878</v>
      </c>
      <c r="S258" s="576">
        <v>121347.31466291659</v>
      </c>
      <c r="T258" s="576">
        <v>108910.37033870615</v>
      </c>
      <c r="U258" s="576">
        <v>1510.71475091201</v>
      </c>
      <c r="V258" s="576">
        <v>58362.34460540324</v>
      </c>
      <c r="W258" s="576">
        <v>6061.208982428943</v>
      </c>
      <c r="X258" s="576">
        <v>0</v>
      </c>
      <c r="Y258" s="576">
        <v>0</v>
      </c>
      <c r="Z258" s="576">
        <v>8512.330402750507</v>
      </c>
      <c r="AA258" s="576">
        <v>0</v>
      </c>
      <c r="AB258" s="577">
        <v>2990.858541922684</v>
      </c>
      <c r="AC258" s="577"/>
      <c r="AD258" s="577"/>
      <c r="AE258" s="577"/>
      <c r="AF258" s="577"/>
      <c r="AG258" s="577"/>
      <c r="AH258" s="577"/>
      <c r="AI258" s="616"/>
      <c r="AJ258" s="616"/>
      <c r="AK258" s="616"/>
      <c r="AL258" s="616"/>
      <c r="AM258" s="616"/>
      <c r="AN258" s="616"/>
      <c r="AO258" s="616"/>
      <c r="AP258" s="616"/>
      <c r="AQ258" s="616"/>
      <c r="AR258" s="616"/>
      <c r="AS258" s="616"/>
      <c r="AT258" s="616"/>
    </row>
    <row r="259" spans="1:46" s="534" customFormat="1" ht="11.25">
      <c r="A259" s="615">
        <v>185</v>
      </c>
      <c r="B259" s="617" t="s">
        <v>1051</v>
      </c>
      <c r="C259" s="618" t="s">
        <v>618</v>
      </c>
      <c r="D259" s="535" t="s">
        <v>153</v>
      </c>
      <c r="E259" s="618" t="s">
        <v>619</v>
      </c>
      <c r="F259" s="576">
        <v>1163503</v>
      </c>
      <c r="G259" s="576">
        <v>587617.0640915431</v>
      </c>
      <c r="H259" s="576">
        <v>136759.40821982146</v>
      </c>
      <c r="I259" s="576">
        <v>142143.22445097653</v>
      </c>
      <c r="J259" s="576">
        <v>86718.75014587108</v>
      </c>
      <c r="K259" s="576">
        <v>104791.86325806547</v>
      </c>
      <c r="L259" s="576">
        <v>47576.957011728475</v>
      </c>
      <c r="M259" s="564">
        <v>35437.61287817502</v>
      </c>
      <c r="N259" s="576">
        <v>7848.528162072604</v>
      </c>
      <c r="O259" s="576">
        <v>14609.5917817463</v>
      </c>
      <c r="P259" s="576">
        <v>587617.0640915431</v>
      </c>
      <c r="Q259" s="576">
        <v>136759.40821982146</v>
      </c>
      <c r="R259" s="576">
        <v>142143.22445097653</v>
      </c>
      <c r="S259" s="576">
        <v>86718.75014587108</v>
      </c>
      <c r="T259" s="576">
        <v>80242.20067986174</v>
      </c>
      <c r="U259" s="576">
        <v>7.002987005408724</v>
      </c>
      <c r="V259" s="576">
        <v>24542.659591198317</v>
      </c>
      <c r="W259" s="576">
        <v>4484.580691918002</v>
      </c>
      <c r="X259" s="576">
        <v>35437.61287817502</v>
      </c>
      <c r="Y259" s="576">
        <v>43092.37631981047</v>
      </c>
      <c r="Z259" s="576">
        <v>7848.528162072604</v>
      </c>
      <c r="AA259" s="576">
        <v>14341.74857726467</v>
      </c>
      <c r="AB259" s="577">
        <v>267.84320448162833</v>
      </c>
      <c r="AC259" s="577"/>
      <c r="AD259" s="577"/>
      <c r="AE259" s="577"/>
      <c r="AF259" s="577"/>
      <c r="AG259" s="577"/>
      <c r="AH259" s="577"/>
      <c r="AI259" s="616"/>
      <c r="AJ259" s="616"/>
      <c r="AK259" s="616"/>
      <c r="AL259" s="616"/>
      <c r="AM259" s="616"/>
      <c r="AN259" s="616"/>
      <c r="AO259" s="616"/>
      <c r="AP259" s="616"/>
      <c r="AQ259" s="616"/>
      <c r="AR259" s="616"/>
      <c r="AS259" s="616"/>
      <c r="AT259" s="616"/>
    </row>
    <row r="260" spans="1:46" s="534" customFormat="1" ht="11.25">
      <c r="A260" s="615">
        <v>186</v>
      </c>
      <c r="B260" s="617" t="s">
        <v>1052</v>
      </c>
      <c r="C260" s="618" t="s">
        <v>621</v>
      </c>
      <c r="D260" s="535" t="s">
        <v>153</v>
      </c>
      <c r="E260" s="618" t="s">
        <v>622</v>
      </c>
      <c r="F260" s="576">
        <v>3035750</v>
      </c>
      <c r="G260" s="576">
        <v>2047724.1483730858</v>
      </c>
      <c r="H260" s="576">
        <v>363622.6162607842</v>
      </c>
      <c r="I260" s="576">
        <v>280749.5575899452</v>
      </c>
      <c r="J260" s="576">
        <v>113368.82143752913</v>
      </c>
      <c r="K260" s="576">
        <v>210421.66953312556</v>
      </c>
      <c r="L260" s="576">
        <v>7855.839016486121</v>
      </c>
      <c r="M260" s="564">
        <v>0</v>
      </c>
      <c r="N260" s="576">
        <v>10034.323605288619</v>
      </c>
      <c r="O260" s="576">
        <v>1973.0241837559377</v>
      </c>
      <c r="P260" s="576">
        <v>2047724.1483730858</v>
      </c>
      <c r="Q260" s="576">
        <v>363622.6162607842</v>
      </c>
      <c r="R260" s="576">
        <v>280749.5575899452</v>
      </c>
      <c r="S260" s="576">
        <v>113368.82143752913</v>
      </c>
      <c r="T260" s="576">
        <v>142009.39760571066</v>
      </c>
      <c r="U260" s="576">
        <v>3347.7960116410086</v>
      </c>
      <c r="V260" s="576">
        <v>65064.475915773895</v>
      </c>
      <c r="W260" s="576">
        <v>7855.839016486121</v>
      </c>
      <c r="X260" s="576">
        <v>0</v>
      </c>
      <c r="Y260" s="576">
        <v>0</v>
      </c>
      <c r="Z260" s="576">
        <v>10034.323605288619</v>
      </c>
      <c r="AA260" s="576">
        <v>0</v>
      </c>
      <c r="AB260" s="577">
        <v>1973.0241837559377</v>
      </c>
      <c r="AC260" s="577"/>
      <c r="AD260" s="577"/>
      <c r="AE260" s="577"/>
      <c r="AF260" s="577"/>
      <c r="AG260" s="577"/>
      <c r="AH260" s="577"/>
      <c r="AI260" s="616"/>
      <c r="AJ260" s="616"/>
      <c r="AK260" s="616"/>
      <c r="AL260" s="616"/>
      <c r="AM260" s="616"/>
      <c r="AN260" s="616"/>
      <c r="AO260" s="616"/>
      <c r="AP260" s="616"/>
      <c r="AQ260" s="616"/>
      <c r="AR260" s="616"/>
      <c r="AS260" s="616"/>
      <c r="AT260" s="616"/>
    </row>
    <row r="261" spans="1:46" s="534" customFormat="1" ht="11.25">
      <c r="A261" s="615">
        <v>187</v>
      </c>
      <c r="B261" s="617" t="s">
        <v>1053</v>
      </c>
      <c r="C261" s="618" t="s">
        <v>624</v>
      </c>
      <c r="D261" s="535" t="s">
        <v>153</v>
      </c>
      <c r="E261" s="618" t="s">
        <v>625</v>
      </c>
      <c r="F261" s="576">
        <v>2661547</v>
      </c>
      <c r="G261" s="576">
        <v>1781362.414210455</v>
      </c>
      <c r="H261" s="576">
        <v>293159.049038735</v>
      </c>
      <c r="I261" s="576">
        <v>267210.1985006233</v>
      </c>
      <c r="J261" s="576">
        <v>137027.33383259398</v>
      </c>
      <c r="K261" s="576">
        <v>164652.81402652152</v>
      </c>
      <c r="L261" s="576">
        <v>5765.6251877211125</v>
      </c>
      <c r="M261" s="564">
        <v>0</v>
      </c>
      <c r="N261" s="576">
        <v>8588.305494347767</v>
      </c>
      <c r="O261" s="576">
        <v>3781.2597090023737</v>
      </c>
      <c r="P261" s="576">
        <v>1781362.414210455</v>
      </c>
      <c r="Q261" s="576">
        <v>293159.049038735</v>
      </c>
      <c r="R261" s="576">
        <v>267210.1985006233</v>
      </c>
      <c r="S261" s="576">
        <v>137027.33383259398</v>
      </c>
      <c r="T261" s="576">
        <v>103179.930506641</v>
      </c>
      <c r="U261" s="576">
        <v>753.4221871071146</v>
      </c>
      <c r="V261" s="576">
        <v>60719.46133277339</v>
      </c>
      <c r="W261" s="576">
        <v>5765.6251877211125</v>
      </c>
      <c r="X261" s="576">
        <v>0</v>
      </c>
      <c r="Y261" s="576">
        <v>0</v>
      </c>
      <c r="Z261" s="576">
        <v>8588.305494347767</v>
      </c>
      <c r="AA261" s="576">
        <v>0</v>
      </c>
      <c r="AB261" s="577">
        <v>3781.2597090023737</v>
      </c>
      <c r="AC261" s="577"/>
      <c r="AD261" s="577"/>
      <c r="AE261" s="577"/>
      <c r="AF261" s="577"/>
      <c r="AG261" s="577"/>
      <c r="AH261" s="577"/>
      <c r="AI261" s="616"/>
      <c r="AJ261" s="616"/>
      <c r="AK261" s="616"/>
      <c r="AL261" s="616"/>
      <c r="AM261" s="616"/>
      <c r="AN261" s="616"/>
      <c r="AO261" s="616"/>
      <c r="AP261" s="616"/>
      <c r="AQ261" s="616"/>
      <c r="AR261" s="616"/>
      <c r="AS261" s="616"/>
      <c r="AT261" s="616"/>
    </row>
    <row r="262" spans="1:46" s="534" customFormat="1" ht="11.25">
      <c r="A262" s="615">
        <v>188</v>
      </c>
      <c r="B262" s="617" t="s">
        <v>1054</v>
      </c>
      <c r="C262" s="618" t="s">
        <v>641</v>
      </c>
      <c r="D262" s="535" t="s">
        <v>153</v>
      </c>
      <c r="E262" s="618" t="s">
        <v>642</v>
      </c>
      <c r="F262" s="576">
        <v>6320</v>
      </c>
      <c r="G262" s="576">
        <v>2912.6334928299643</v>
      </c>
      <c r="H262" s="576">
        <v>764.6046982262158</v>
      </c>
      <c r="I262" s="576">
        <v>890.7239903362303</v>
      </c>
      <c r="J262" s="576">
        <v>667.3316652832502</v>
      </c>
      <c r="K262" s="576">
        <v>491.4842375042797</v>
      </c>
      <c r="L262" s="576">
        <v>295.2357922336072</v>
      </c>
      <c r="M262" s="564">
        <v>241.21327818210378</v>
      </c>
      <c r="N262" s="576">
        <v>27.609978238528356</v>
      </c>
      <c r="O262" s="576">
        <v>29.162867165820202</v>
      </c>
      <c r="P262" s="576">
        <v>2912.6334928299643</v>
      </c>
      <c r="Q262" s="576">
        <v>764.6046982262158</v>
      </c>
      <c r="R262" s="576">
        <v>890.7239903362303</v>
      </c>
      <c r="S262" s="576">
        <v>667.3316652832502</v>
      </c>
      <c r="T262" s="576">
        <v>364.1020396072699</v>
      </c>
      <c r="U262" s="576">
        <v>0</v>
      </c>
      <c r="V262" s="576">
        <v>127.3821978970098</v>
      </c>
      <c r="W262" s="576">
        <v>20.349379332408123</v>
      </c>
      <c r="X262" s="576">
        <v>241.21327818210378</v>
      </c>
      <c r="Y262" s="576">
        <v>274.88641290119904</v>
      </c>
      <c r="Z262" s="576">
        <v>27.609978238528356</v>
      </c>
      <c r="AA262" s="576">
        <v>29.03215875176711</v>
      </c>
      <c r="AB262" s="577">
        <v>0.13070841405309178</v>
      </c>
      <c r="AC262" s="577"/>
      <c r="AD262" s="577"/>
      <c r="AE262" s="577"/>
      <c r="AF262" s="577"/>
      <c r="AG262" s="577"/>
      <c r="AH262" s="577"/>
      <c r="AI262" s="616"/>
      <c r="AJ262" s="616"/>
      <c r="AK262" s="616"/>
      <c r="AL262" s="616"/>
      <c r="AM262" s="616"/>
      <c r="AN262" s="616"/>
      <c r="AO262" s="616"/>
      <c r="AP262" s="616"/>
      <c r="AQ262" s="616"/>
      <c r="AR262" s="616"/>
      <c r="AS262" s="616"/>
      <c r="AT262" s="616"/>
    </row>
    <row r="263" spans="1:46" s="534" customFormat="1" ht="11.25">
      <c r="A263" s="615">
        <v>189</v>
      </c>
      <c r="B263" s="617" t="s">
        <v>1055</v>
      </c>
      <c r="C263" s="618" t="s">
        <v>644</v>
      </c>
      <c r="D263" s="535" t="s">
        <v>153</v>
      </c>
      <c r="E263" s="618" t="s">
        <v>619</v>
      </c>
      <c r="F263" s="576">
        <v>2004620</v>
      </c>
      <c r="G263" s="576">
        <v>1012415.8846338936</v>
      </c>
      <c r="H263" s="576">
        <v>235625.21532442846</v>
      </c>
      <c r="I263" s="576">
        <v>244901.0880065772</v>
      </c>
      <c r="J263" s="576">
        <v>149409.27605465226</v>
      </c>
      <c r="K263" s="576">
        <v>180547.7638857684</v>
      </c>
      <c r="L263" s="576">
        <v>81971.18491731533</v>
      </c>
      <c r="M263" s="564">
        <v>61056.09313241755</v>
      </c>
      <c r="N263" s="576">
        <v>13522.3686782535</v>
      </c>
      <c r="O263" s="576">
        <v>25171.12536669374</v>
      </c>
      <c r="P263" s="576">
        <v>1012415.8846338936</v>
      </c>
      <c r="Q263" s="576">
        <v>235625.21532442846</v>
      </c>
      <c r="R263" s="576">
        <v>244901.0880065772</v>
      </c>
      <c r="S263" s="576">
        <v>149409.27605465226</v>
      </c>
      <c r="T263" s="576">
        <v>138250.71385880778</v>
      </c>
      <c r="U263" s="576">
        <v>12.065570789918407</v>
      </c>
      <c r="V263" s="576">
        <v>42284.98445617069</v>
      </c>
      <c r="W263" s="576">
        <v>7726.563787659048</v>
      </c>
      <c r="X263" s="576">
        <v>61056.09313241755</v>
      </c>
      <c r="Y263" s="576">
        <v>74244.62112965628</v>
      </c>
      <c r="Z263" s="576">
        <v>13522.3686782535</v>
      </c>
      <c r="AA263" s="576">
        <v>24709.653548771515</v>
      </c>
      <c r="AB263" s="577">
        <v>461.4718179222244</v>
      </c>
      <c r="AC263" s="577"/>
      <c r="AD263" s="577"/>
      <c r="AE263" s="577"/>
      <c r="AF263" s="577"/>
      <c r="AG263" s="577"/>
      <c r="AH263" s="577"/>
      <c r="AI263" s="616"/>
      <c r="AJ263" s="616"/>
      <c r="AK263" s="616"/>
      <c r="AL263" s="616"/>
      <c r="AM263" s="616"/>
      <c r="AN263" s="616"/>
      <c r="AO263" s="616"/>
      <c r="AP263" s="616"/>
      <c r="AQ263" s="616"/>
      <c r="AR263" s="616"/>
      <c r="AS263" s="616"/>
      <c r="AT263" s="616"/>
    </row>
    <row r="264" spans="1:46" s="534" customFormat="1" ht="11.25">
      <c r="A264" s="615">
        <v>190</v>
      </c>
      <c r="B264" s="617" t="s">
        <v>1052</v>
      </c>
      <c r="C264" s="618" t="s">
        <v>645</v>
      </c>
      <c r="D264" s="535" t="s">
        <v>153</v>
      </c>
      <c r="E264" s="618" t="s">
        <v>622</v>
      </c>
      <c r="F264" s="576">
        <v>23516534</v>
      </c>
      <c r="G264" s="576">
        <v>15862760.29246042</v>
      </c>
      <c r="H264" s="576">
        <v>2816814.170621983</v>
      </c>
      <c r="I264" s="576">
        <v>2174835.3838586523</v>
      </c>
      <c r="J264" s="576">
        <v>878215.1836862662</v>
      </c>
      <c r="K264" s="576">
        <v>1630038.1605575266</v>
      </c>
      <c r="L264" s="576">
        <v>60855.50698500286</v>
      </c>
      <c r="M264" s="564">
        <v>0</v>
      </c>
      <c r="N264" s="576">
        <v>77731.20719122865</v>
      </c>
      <c r="O264" s="576">
        <v>15284.09463892572</v>
      </c>
      <c r="P264" s="576">
        <v>15862760.29246042</v>
      </c>
      <c r="Q264" s="576">
        <v>2816814.170621983</v>
      </c>
      <c r="R264" s="576">
        <v>2174835.3838586523</v>
      </c>
      <c r="S264" s="576">
        <v>878215.1836862662</v>
      </c>
      <c r="T264" s="576">
        <v>1100080.3185750516</v>
      </c>
      <c r="U264" s="576">
        <v>25933.808361301217</v>
      </c>
      <c r="V264" s="576">
        <v>504024.03362117364</v>
      </c>
      <c r="W264" s="576">
        <v>60855.50698500286</v>
      </c>
      <c r="X264" s="576">
        <v>0</v>
      </c>
      <c r="Y264" s="576">
        <v>0</v>
      </c>
      <c r="Z264" s="576">
        <v>77731.20719122865</v>
      </c>
      <c r="AA264" s="576">
        <v>0</v>
      </c>
      <c r="AB264" s="577">
        <v>15284.09463892572</v>
      </c>
      <c r="AC264" s="577"/>
      <c r="AD264" s="577"/>
      <c r="AE264" s="577"/>
      <c r="AF264" s="577"/>
      <c r="AG264" s="577"/>
      <c r="AH264" s="577"/>
      <c r="AI264" s="616"/>
      <c r="AJ264" s="616"/>
      <c r="AK264" s="616"/>
      <c r="AL264" s="616"/>
      <c r="AM264" s="616"/>
      <c r="AN264" s="616"/>
      <c r="AO264" s="616"/>
      <c r="AP264" s="616"/>
      <c r="AQ264" s="616"/>
      <c r="AR264" s="616"/>
      <c r="AS264" s="616"/>
      <c r="AT264" s="616"/>
    </row>
    <row r="265" spans="1:46" s="534" customFormat="1" ht="11.25">
      <c r="A265" s="615">
        <v>191</v>
      </c>
      <c r="B265" s="617" t="s">
        <v>1053</v>
      </c>
      <c r="C265" s="618" t="s">
        <v>646</v>
      </c>
      <c r="D265" s="535" t="s">
        <v>153</v>
      </c>
      <c r="E265" s="618" t="s">
        <v>625</v>
      </c>
      <c r="F265" s="576">
        <v>9861507</v>
      </c>
      <c r="G265" s="576">
        <v>6600265.904480853</v>
      </c>
      <c r="H265" s="576">
        <v>1086206.6362941659</v>
      </c>
      <c r="I265" s="576">
        <v>990061.5104618802</v>
      </c>
      <c r="J265" s="576">
        <v>507710.7455857298</v>
      </c>
      <c r="K265" s="576">
        <v>610068.0837468735</v>
      </c>
      <c r="L265" s="576">
        <v>21362.67108868942</v>
      </c>
      <c r="M265" s="564">
        <v>0</v>
      </c>
      <c r="N265" s="576">
        <v>31821.205768918964</v>
      </c>
      <c r="O265" s="576">
        <v>14010.242572888952</v>
      </c>
      <c r="P265" s="576">
        <v>6600265.904480853</v>
      </c>
      <c r="Q265" s="576">
        <v>1086206.6362941659</v>
      </c>
      <c r="R265" s="576">
        <v>990061.5104618802</v>
      </c>
      <c r="S265" s="576">
        <v>507710.7455857298</v>
      </c>
      <c r="T265" s="576">
        <v>382300.07095525786</v>
      </c>
      <c r="U265" s="576">
        <v>2791.563768031194</v>
      </c>
      <c r="V265" s="576">
        <v>224976.44902358446</v>
      </c>
      <c r="W265" s="576">
        <v>21362.67108868942</v>
      </c>
      <c r="X265" s="576">
        <v>0</v>
      </c>
      <c r="Y265" s="576">
        <v>0</v>
      </c>
      <c r="Z265" s="576">
        <v>31821.205768918964</v>
      </c>
      <c r="AA265" s="576">
        <v>0</v>
      </c>
      <c r="AB265" s="577">
        <v>14010.242572888952</v>
      </c>
      <c r="AC265" s="577"/>
      <c r="AD265" s="577"/>
      <c r="AE265" s="577"/>
      <c r="AF265" s="577"/>
      <c r="AG265" s="577"/>
      <c r="AH265" s="577"/>
      <c r="AI265" s="616"/>
      <c r="AJ265" s="616"/>
      <c r="AK265" s="616"/>
      <c r="AL265" s="616"/>
      <c r="AM265" s="616"/>
      <c r="AN265" s="616"/>
      <c r="AO265" s="616"/>
      <c r="AP265" s="616"/>
      <c r="AQ265" s="616"/>
      <c r="AR265" s="616"/>
      <c r="AS265" s="616"/>
      <c r="AT265" s="616"/>
    </row>
    <row r="266" spans="1:46" s="534" customFormat="1" ht="21">
      <c r="A266" s="615">
        <v>192</v>
      </c>
      <c r="B266" s="639" t="s">
        <v>1056</v>
      </c>
      <c r="C266" s="640" t="s">
        <v>1057</v>
      </c>
      <c r="D266" s="535"/>
      <c r="E266" s="535" t="s">
        <v>153</v>
      </c>
      <c r="F266" s="576">
        <f aca="true" t="shared" si="78" ref="F266:AB266">(F$258+F$259+F$260+F$261+F$262+F$263+F$264+F$265)</f>
        <v>44864896</v>
      </c>
      <c r="G266" s="576">
        <f t="shared" si="78"/>
        <v>29650269.58915555</v>
      </c>
      <c r="H266" s="576">
        <f t="shared" si="78"/>
        <v>5230051.3410391845</v>
      </c>
      <c r="I266" s="576">
        <f t="shared" si="78"/>
        <v>4355900.65658044</v>
      </c>
      <c r="J266" s="576">
        <f t="shared" si="78"/>
        <v>1994464.7570708422</v>
      </c>
      <c r="K266" s="576">
        <f t="shared" si="78"/>
        <v>3069795.268940407</v>
      </c>
      <c r="L266" s="576">
        <f t="shared" si="78"/>
        <v>231744.22898160588</v>
      </c>
      <c r="M266" s="564">
        <f t="shared" si="78"/>
        <v>96734.91928877468</v>
      </c>
      <c r="N266" s="576">
        <f t="shared" si="78"/>
        <v>158085.87928109913</v>
      </c>
      <c r="O266" s="576">
        <f t="shared" si="78"/>
        <v>77849.35966210153</v>
      </c>
      <c r="P266" s="576">
        <f t="shared" si="78"/>
        <v>29650269.58915555</v>
      </c>
      <c r="Q266" s="576">
        <f t="shared" si="78"/>
        <v>5230051.3410391845</v>
      </c>
      <c r="R266" s="576">
        <f t="shared" si="78"/>
        <v>4355900.65658044</v>
      </c>
      <c r="S266" s="576">
        <f t="shared" si="78"/>
        <v>1994464.7570708422</v>
      </c>
      <c r="T266" s="576">
        <f t="shared" si="78"/>
        <v>2055337.1045596441</v>
      </c>
      <c r="U266" s="576">
        <f t="shared" si="78"/>
        <v>34356.373636787874</v>
      </c>
      <c r="V266" s="576">
        <f t="shared" si="78"/>
        <v>980101.7907439746</v>
      </c>
      <c r="W266" s="576">
        <f t="shared" si="78"/>
        <v>114132.3451192379</v>
      </c>
      <c r="X266" s="576">
        <f t="shared" si="78"/>
        <v>96734.91928877468</v>
      </c>
      <c r="Y266" s="576">
        <f t="shared" si="78"/>
        <v>117611.88386236795</v>
      </c>
      <c r="Z266" s="576">
        <f t="shared" si="78"/>
        <v>158085.87928109913</v>
      </c>
      <c r="AA266" s="576">
        <f t="shared" si="78"/>
        <v>39080.43428478795</v>
      </c>
      <c r="AB266" s="577">
        <f t="shared" si="78"/>
        <v>38768.92537731357</v>
      </c>
      <c r="AC266" s="577"/>
      <c r="AD266" s="577"/>
      <c r="AE266" s="577"/>
      <c r="AF266" s="577"/>
      <c r="AG266" s="577"/>
      <c r="AH266" s="577"/>
      <c r="AI266" s="616"/>
      <c r="AJ266" s="616"/>
      <c r="AK266" s="616"/>
      <c r="AL266" s="616"/>
      <c r="AM266" s="616"/>
      <c r="AN266" s="616"/>
      <c r="AO266" s="616"/>
      <c r="AP266" s="616"/>
      <c r="AQ266" s="616"/>
      <c r="AR266" s="616"/>
      <c r="AS266" s="616"/>
      <c r="AT266" s="616"/>
    </row>
    <row r="267" spans="1:46" s="534" customFormat="1" ht="11.25">
      <c r="A267" s="615"/>
      <c r="B267" s="570"/>
      <c r="C267" s="615"/>
      <c r="D267" s="529"/>
      <c r="E267" s="615"/>
      <c r="F267" s="576"/>
      <c r="G267" s="576"/>
      <c r="H267" s="576"/>
      <c r="I267" s="576"/>
      <c r="J267" s="576"/>
      <c r="K267" s="576"/>
      <c r="L267" s="576"/>
      <c r="M267" s="564"/>
      <c r="N267" s="576"/>
      <c r="O267" s="576"/>
      <c r="P267" s="576"/>
      <c r="Q267" s="576"/>
      <c r="R267" s="576"/>
      <c r="S267" s="576"/>
      <c r="T267" s="576"/>
      <c r="U267" s="576"/>
      <c r="V267" s="576"/>
      <c r="W267" s="576"/>
      <c r="X267" s="576"/>
      <c r="Y267" s="576"/>
      <c r="Z267" s="576"/>
      <c r="AA267" s="576"/>
      <c r="AB267" s="577"/>
      <c r="AC267" s="577"/>
      <c r="AD267" s="577"/>
      <c r="AE267" s="577"/>
      <c r="AF267" s="577"/>
      <c r="AG267" s="577"/>
      <c r="AH267" s="577"/>
      <c r="AI267" s="616"/>
      <c r="AJ267" s="616"/>
      <c r="AK267" s="616"/>
      <c r="AL267" s="616"/>
      <c r="AM267" s="616"/>
      <c r="AN267" s="616"/>
      <c r="AO267" s="616"/>
      <c r="AP267" s="616"/>
      <c r="AQ267" s="616"/>
      <c r="AR267" s="616"/>
      <c r="AS267" s="616"/>
      <c r="AT267" s="616"/>
    </row>
    <row r="268" spans="1:46" s="534" customFormat="1" ht="11.25">
      <c r="A268" s="615"/>
      <c r="B268" s="599" t="s">
        <v>890</v>
      </c>
      <c r="C268" s="615"/>
      <c r="D268" s="529"/>
      <c r="E268" s="615"/>
      <c r="F268" s="576"/>
      <c r="G268" s="576"/>
      <c r="H268" s="576"/>
      <c r="I268" s="576"/>
      <c r="J268" s="576"/>
      <c r="K268" s="576"/>
      <c r="L268" s="576"/>
      <c r="M268" s="564"/>
      <c r="N268" s="576"/>
      <c r="O268" s="576"/>
      <c r="P268" s="576"/>
      <c r="Q268" s="576"/>
      <c r="R268" s="576"/>
      <c r="S268" s="576"/>
      <c r="T268" s="576"/>
      <c r="U268" s="576"/>
      <c r="V268" s="576"/>
      <c r="W268" s="576"/>
      <c r="X268" s="576"/>
      <c r="Y268" s="576"/>
      <c r="Z268" s="576"/>
      <c r="AA268" s="576"/>
      <c r="AB268" s="577"/>
      <c r="AC268" s="577"/>
      <c r="AD268" s="577"/>
      <c r="AE268" s="577"/>
      <c r="AF268" s="577"/>
      <c r="AG268" s="577"/>
      <c r="AH268" s="577"/>
      <c r="AI268" s="616"/>
      <c r="AJ268" s="616"/>
      <c r="AK268" s="616"/>
      <c r="AL268" s="616"/>
      <c r="AM268" s="616"/>
      <c r="AN268" s="616"/>
      <c r="AO268" s="616"/>
      <c r="AP268" s="616"/>
      <c r="AQ268" s="616"/>
      <c r="AR268" s="616"/>
      <c r="AS268" s="616"/>
      <c r="AT268" s="616"/>
    </row>
    <row r="269" spans="1:46" s="534" customFormat="1" ht="11.25">
      <c r="A269" s="615">
        <v>193</v>
      </c>
      <c r="B269" s="617" t="s">
        <v>1058</v>
      </c>
      <c r="C269" s="618" t="s">
        <v>627</v>
      </c>
      <c r="D269" s="535" t="s">
        <v>153</v>
      </c>
      <c r="E269" s="618" t="s">
        <v>311</v>
      </c>
      <c r="F269" s="576">
        <v>997725</v>
      </c>
      <c r="G269" s="576">
        <v>0</v>
      </c>
      <c r="H269" s="576">
        <v>0</v>
      </c>
      <c r="I269" s="576">
        <v>0</v>
      </c>
      <c r="J269" s="576">
        <v>0</v>
      </c>
      <c r="K269" s="576">
        <v>0</v>
      </c>
      <c r="L269" s="576">
        <v>0</v>
      </c>
      <c r="M269" s="564">
        <v>0</v>
      </c>
      <c r="N269" s="576">
        <v>997725</v>
      </c>
      <c r="O269" s="576">
        <v>0</v>
      </c>
      <c r="P269" s="576">
        <v>0</v>
      </c>
      <c r="Q269" s="576">
        <v>0</v>
      </c>
      <c r="R269" s="576">
        <v>0</v>
      </c>
      <c r="S269" s="576">
        <v>0</v>
      </c>
      <c r="T269" s="576">
        <v>0</v>
      </c>
      <c r="U269" s="576">
        <v>0</v>
      </c>
      <c r="V269" s="576">
        <v>0</v>
      </c>
      <c r="W269" s="576">
        <v>0</v>
      </c>
      <c r="X269" s="576">
        <v>0</v>
      </c>
      <c r="Y269" s="576">
        <v>0</v>
      </c>
      <c r="Z269" s="576">
        <v>997725</v>
      </c>
      <c r="AA269" s="576">
        <v>0</v>
      </c>
      <c r="AB269" s="577">
        <v>0</v>
      </c>
      <c r="AC269" s="577"/>
      <c r="AD269" s="577"/>
      <c r="AE269" s="577"/>
      <c r="AF269" s="577"/>
      <c r="AG269" s="577"/>
      <c r="AH269" s="577"/>
      <c r="AI269" s="616"/>
      <c r="AJ269" s="616"/>
      <c r="AK269" s="616"/>
      <c r="AL269" s="616"/>
      <c r="AM269" s="616"/>
      <c r="AN269" s="616"/>
      <c r="AO269" s="616"/>
      <c r="AP269" s="616"/>
      <c r="AQ269" s="616"/>
      <c r="AR269" s="616"/>
      <c r="AS269" s="616"/>
      <c r="AT269" s="616"/>
    </row>
    <row r="270" spans="1:46" s="534" customFormat="1" ht="11.25">
      <c r="A270" s="615">
        <v>194</v>
      </c>
      <c r="B270" s="617" t="s">
        <v>1059</v>
      </c>
      <c r="C270" s="618" t="s">
        <v>192</v>
      </c>
      <c r="D270" s="535" t="s">
        <v>153</v>
      </c>
      <c r="E270" s="618" t="s">
        <v>648</v>
      </c>
      <c r="F270" s="576">
        <v>533944</v>
      </c>
      <c r="G270" s="576">
        <v>376389.7497253068</v>
      </c>
      <c r="H270" s="576">
        <v>85247.07602226269</v>
      </c>
      <c r="I270" s="576">
        <v>54385.03392903813</v>
      </c>
      <c r="J270" s="576">
        <v>16436.007838235946</v>
      </c>
      <c r="K270" s="576">
        <v>1447.3747783843132</v>
      </c>
      <c r="L270" s="576">
        <v>0</v>
      </c>
      <c r="M270" s="564">
        <v>11.494039432641376</v>
      </c>
      <c r="N270" s="576">
        <v>0</v>
      </c>
      <c r="O270" s="576">
        <v>27.263667339488517</v>
      </c>
      <c r="P270" s="576">
        <v>376389.7497253068</v>
      </c>
      <c r="Q270" s="576">
        <v>85247.07602226269</v>
      </c>
      <c r="R270" s="576">
        <v>54385.03392903813</v>
      </c>
      <c r="S270" s="576">
        <v>16436.007838235946</v>
      </c>
      <c r="T270" s="576">
        <v>1254.4104461210493</v>
      </c>
      <c r="U270" s="576">
        <v>0</v>
      </c>
      <c r="V270" s="576">
        <v>192.96433226326405</v>
      </c>
      <c r="W270" s="576">
        <v>0</v>
      </c>
      <c r="X270" s="576">
        <v>11.494039432641376</v>
      </c>
      <c r="Y270" s="576">
        <v>0</v>
      </c>
      <c r="Z270" s="576">
        <v>0</v>
      </c>
      <c r="AA270" s="576">
        <v>0</v>
      </c>
      <c r="AB270" s="577">
        <v>27.263667339488517</v>
      </c>
      <c r="AC270" s="577"/>
      <c r="AD270" s="577"/>
      <c r="AE270" s="577"/>
      <c r="AF270" s="577"/>
      <c r="AG270" s="577"/>
      <c r="AH270" s="577"/>
      <c r="AI270" s="616"/>
      <c r="AJ270" s="616"/>
      <c r="AK270" s="616"/>
      <c r="AL270" s="616"/>
      <c r="AM270" s="616"/>
      <c r="AN270" s="616"/>
      <c r="AO270" s="616"/>
      <c r="AP270" s="616"/>
      <c r="AQ270" s="616"/>
      <c r="AR270" s="616"/>
      <c r="AS270" s="616"/>
      <c r="AT270" s="616"/>
    </row>
    <row r="271" spans="1:46" s="534" customFormat="1" ht="11.25">
      <c r="A271" s="615">
        <v>195</v>
      </c>
      <c r="B271" s="617" t="s">
        <v>1058</v>
      </c>
      <c r="C271" s="618" t="s">
        <v>649</v>
      </c>
      <c r="D271" s="535" t="s">
        <v>153</v>
      </c>
      <c r="E271" s="618" t="s">
        <v>311</v>
      </c>
      <c r="F271" s="576">
        <v>1486150</v>
      </c>
      <c r="G271" s="576">
        <v>0</v>
      </c>
      <c r="H271" s="576">
        <v>0</v>
      </c>
      <c r="I271" s="576">
        <v>0</v>
      </c>
      <c r="J271" s="576">
        <v>0</v>
      </c>
      <c r="K271" s="576">
        <v>0</v>
      </c>
      <c r="L271" s="576">
        <v>0</v>
      </c>
      <c r="M271" s="564">
        <v>0</v>
      </c>
      <c r="N271" s="576">
        <v>1486150</v>
      </c>
      <c r="O271" s="576">
        <v>0</v>
      </c>
      <c r="P271" s="576">
        <v>0</v>
      </c>
      <c r="Q271" s="576">
        <v>0</v>
      </c>
      <c r="R271" s="576">
        <v>0</v>
      </c>
      <c r="S271" s="576">
        <v>0</v>
      </c>
      <c r="T271" s="576">
        <v>0</v>
      </c>
      <c r="U271" s="576">
        <v>0</v>
      </c>
      <c r="V271" s="576">
        <v>0</v>
      </c>
      <c r="W271" s="576">
        <v>0</v>
      </c>
      <c r="X271" s="576">
        <v>0</v>
      </c>
      <c r="Y271" s="576">
        <v>0</v>
      </c>
      <c r="Z271" s="576">
        <v>1486150</v>
      </c>
      <c r="AA271" s="576">
        <v>0</v>
      </c>
      <c r="AB271" s="577">
        <v>0</v>
      </c>
      <c r="AC271" s="577"/>
      <c r="AD271" s="577"/>
      <c r="AE271" s="577"/>
      <c r="AF271" s="577"/>
      <c r="AG271" s="577"/>
      <c r="AH271" s="577"/>
      <c r="AI271" s="616"/>
      <c r="AJ271" s="616"/>
      <c r="AK271" s="616"/>
      <c r="AL271" s="616"/>
      <c r="AM271" s="616"/>
      <c r="AN271" s="616"/>
      <c r="AO271" s="616"/>
      <c r="AP271" s="616"/>
      <c r="AQ271" s="616"/>
      <c r="AR271" s="616"/>
      <c r="AS271" s="616"/>
      <c r="AT271" s="616"/>
    </row>
    <row r="272" spans="1:46" s="534" customFormat="1" ht="11.25">
      <c r="A272" s="615">
        <v>196</v>
      </c>
      <c r="B272" s="617" t="s">
        <v>1060</v>
      </c>
      <c r="C272" s="640" t="s">
        <v>1061</v>
      </c>
      <c r="D272" s="535"/>
      <c r="E272" s="535" t="s">
        <v>153</v>
      </c>
      <c r="F272" s="576">
        <f aca="true" t="shared" si="79" ref="F272:AB272">(F$269+F$270+F$271)</f>
        <v>3017819</v>
      </c>
      <c r="G272" s="576">
        <f t="shared" si="79"/>
        <v>376389.7497253068</v>
      </c>
      <c r="H272" s="576">
        <f t="shared" si="79"/>
        <v>85247.07602226269</v>
      </c>
      <c r="I272" s="576">
        <f t="shared" si="79"/>
        <v>54385.03392903813</v>
      </c>
      <c r="J272" s="576">
        <f t="shared" si="79"/>
        <v>16436.007838235946</v>
      </c>
      <c r="K272" s="576">
        <f t="shared" si="79"/>
        <v>1447.3747783843132</v>
      </c>
      <c r="L272" s="576">
        <f t="shared" si="79"/>
        <v>0</v>
      </c>
      <c r="M272" s="564">
        <f t="shared" si="79"/>
        <v>11.494039432641376</v>
      </c>
      <c r="N272" s="576">
        <f t="shared" si="79"/>
        <v>2483875</v>
      </c>
      <c r="O272" s="576">
        <f t="shared" si="79"/>
        <v>27.263667339488517</v>
      </c>
      <c r="P272" s="576">
        <f t="shared" si="79"/>
        <v>376389.7497253068</v>
      </c>
      <c r="Q272" s="576">
        <f t="shared" si="79"/>
        <v>85247.07602226269</v>
      </c>
      <c r="R272" s="576">
        <f t="shared" si="79"/>
        <v>54385.03392903813</v>
      </c>
      <c r="S272" s="576">
        <f t="shared" si="79"/>
        <v>16436.007838235946</v>
      </c>
      <c r="T272" s="576">
        <f t="shared" si="79"/>
        <v>1254.4104461210493</v>
      </c>
      <c r="U272" s="576">
        <f t="shared" si="79"/>
        <v>0</v>
      </c>
      <c r="V272" s="576">
        <f t="shared" si="79"/>
        <v>192.96433226326405</v>
      </c>
      <c r="W272" s="576">
        <f t="shared" si="79"/>
        <v>0</v>
      </c>
      <c r="X272" s="576">
        <f t="shared" si="79"/>
        <v>11.494039432641376</v>
      </c>
      <c r="Y272" s="576">
        <f t="shared" si="79"/>
        <v>0</v>
      </c>
      <c r="Z272" s="576">
        <f t="shared" si="79"/>
        <v>2483875</v>
      </c>
      <c r="AA272" s="576">
        <f t="shared" si="79"/>
        <v>0</v>
      </c>
      <c r="AB272" s="577">
        <f t="shared" si="79"/>
        <v>27.263667339488517</v>
      </c>
      <c r="AC272" s="577"/>
      <c r="AD272" s="577"/>
      <c r="AE272" s="577"/>
      <c r="AF272" s="577"/>
      <c r="AG272" s="577"/>
      <c r="AH272" s="577"/>
      <c r="AI272" s="616"/>
      <c r="AJ272" s="616"/>
      <c r="AK272" s="616"/>
      <c r="AL272" s="616"/>
      <c r="AM272" s="616"/>
      <c r="AN272" s="616"/>
      <c r="AO272" s="616"/>
      <c r="AP272" s="616"/>
      <c r="AQ272" s="616"/>
      <c r="AR272" s="616"/>
      <c r="AS272" s="616"/>
      <c r="AT272" s="616"/>
    </row>
    <row r="273" spans="1:46" s="534" customFormat="1" ht="11.25">
      <c r="A273" s="615"/>
      <c r="B273" s="570"/>
      <c r="C273" s="615"/>
      <c r="D273" s="529"/>
      <c r="E273" s="615"/>
      <c r="F273" s="576"/>
      <c r="G273" s="576"/>
      <c r="H273" s="576"/>
      <c r="I273" s="576"/>
      <c r="J273" s="576"/>
      <c r="K273" s="576"/>
      <c r="L273" s="576"/>
      <c r="M273" s="564"/>
      <c r="N273" s="576"/>
      <c r="O273" s="576"/>
      <c r="P273" s="576"/>
      <c r="Q273" s="576"/>
      <c r="R273" s="576"/>
      <c r="S273" s="576"/>
      <c r="T273" s="576"/>
      <c r="U273" s="576"/>
      <c r="V273" s="576"/>
      <c r="W273" s="576"/>
      <c r="X273" s="576"/>
      <c r="Y273" s="576"/>
      <c r="Z273" s="576"/>
      <c r="AA273" s="576"/>
      <c r="AB273" s="577"/>
      <c r="AC273" s="577"/>
      <c r="AD273" s="577"/>
      <c r="AE273" s="577"/>
      <c r="AF273" s="577"/>
      <c r="AG273" s="577"/>
      <c r="AH273" s="577"/>
      <c r="AI273" s="616"/>
      <c r="AJ273" s="616"/>
      <c r="AK273" s="616"/>
      <c r="AL273" s="616"/>
      <c r="AM273" s="616"/>
      <c r="AN273" s="616"/>
      <c r="AO273" s="616"/>
      <c r="AP273" s="616"/>
      <c r="AQ273" s="616"/>
      <c r="AR273" s="616"/>
      <c r="AS273" s="616"/>
      <c r="AT273" s="616"/>
    </row>
    <row r="274" spans="1:46" s="534" customFormat="1" ht="11.25">
      <c r="A274" s="615"/>
      <c r="B274" s="574" t="s">
        <v>894</v>
      </c>
      <c r="C274" s="615"/>
      <c r="D274" s="529"/>
      <c r="E274" s="615"/>
      <c r="F274" s="576"/>
      <c r="G274" s="576"/>
      <c r="H274" s="576"/>
      <c r="I274" s="576"/>
      <c r="J274" s="576"/>
      <c r="K274" s="576"/>
      <c r="L274" s="576"/>
      <c r="M274" s="564"/>
      <c r="N274" s="576"/>
      <c r="O274" s="576"/>
      <c r="P274" s="576"/>
      <c r="Q274" s="576"/>
      <c r="R274" s="576"/>
      <c r="S274" s="576"/>
      <c r="T274" s="576"/>
      <c r="U274" s="576"/>
      <c r="V274" s="576"/>
      <c r="W274" s="576"/>
      <c r="X274" s="576"/>
      <c r="Y274" s="576"/>
      <c r="Z274" s="576"/>
      <c r="AA274" s="576"/>
      <c r="AB274" s="577"/>
      <c r="AC274" s="577"/>
      <c r="AD274" s="577"/>
      <c r="AE274" s="577"/>
      <c r="AF274" s="577"/>
      <c r="AG274" s="577"/>
      <c r="AH274" s="577"/>
      <c r="AI274" s="616"/>
      <c r="AJ274" s="616"/>
      <c r="AK274" s="616"/>
      <c r="AL274" s="616"/>
      <c r="AM274" s="616"/>
      <c r="AN274" s="616"/>
      <c r="AO274" s="616"/>
      <c r="AP274" s="616"/>
      <c r="AQ274" s="616"/>
      <c r="AR274" s="616"/>
      <c r="AS274" s="616"/>
      <c r="AT274" s="616"/>
    </row>
    <row r="275" spans="1:46" s="534" customFormat="1" ht="11.25">
      <c r="A275" s="615">
        <v>197</v>
      </c>
      <c r="B275" s="617" t="s">
        <v>1062</v>
      </c>
      <c r="C275" s="618" t="s">
        <v>188</v>
      </c>
      <c r="D275" s="535" t="s">
        <v>153</v>
      </c>
      <c r="E275" s="618" t="s">
        <v>629</v>
      </c>
      <c r="F275" s="576">
        <v>1844793</v>
      </c>
      <c r="G275" s="576">
        <v>1099947.6979513739</v>
      </c>
      <c r="H275" s="576">
        <v>374936.5573217325</v>
      </c>
      <c r="I275" s="576">
        <v>144981.9560303162</v>
      </c>
      <c r="J275" s="576">
        <v>13918.8295311267</v>
      </c>
      <c r="K275" s="576">
        <v>193000.40908407347</v>
      </c>
      <c r="L275" s="576">
        <v>7540.307757568513</v>
      </c>
      <c r="M275" s="564">
        <v>7706.918138806379</v>
      </c>
      <c r="N275" s="576">
        <v>0</v>
      </c>
      <c r="O275" s="576">
        <v>2760.3241850023833</v>
      </c>
      <c r="P275" s="576">
        <v>1099947.6979513739</v>
      </c>
      <c r="Q275" s="576">
        <v>374936.5573217325</v>
      </c>
      <c r="R275" s="576">
        <v>144981.9560303162</v>
      </c>
      <c r="S275" s="576">
        <v>13918.8295311267</v>
      </c>
      <c r="T275" s="576">
        <v>131023.2528984676</v>
      </c>
      <c r="U275" s="576">
        <v>242.3774591976366</v>
      </c>
      <c r="V275" s="576">
        <v>61734.77872640822</v>
      </c>
      <c r="W275" s="576">
        <v>989.3863322502252</v>
      </c>
      <c r="X275" s="576">
        <v>7706.918138806379</v>
      </c>
      <c r="Y275" s="576">
        <v>6550.921425318288</v>
      </c>
      <c r="Z275" s="576">
        <v>0</v>
      </c>
      <c r="AA275" s="576">
        <v>1617.835769399511</v>
      </c>
      <c r="AB275" s="577">
        <v>1142.4884156028722</v>
      </c>
      <c r="AC275" s="577"/>
      <c r="AD275" s="577"/>
      <c r="AE275" s="577"/>
      <c r="AF275" s="577"/>
      <c r="AG275" s="577"/>
      <c r="AH275" s="577"/>
      <c r="AI275" s="616"/>
      <c r="AJ275" s="616"/>
      <c r="AK275" s="616"/>
      <c r="AL275" s="616"/>
      <c r="AM275" s="616"/>
      <c r="AN275" s="616"/>
      <c r="AO275" s="616"/>
      <c r="AP275" s="616"/>
      <c r="AQ275" s="616"/>
      <c r="AR275" s="616"/>
      <c r="AS275" s="616"/>
      <c r="AT275" s="616"/>
    </row>
    <row r="276" spans="1:46" s="534" customFormat="1" ht="11.25">
      <c r="A276" s="615">
        <v>198</v>
      </c>
      <c r="B276" s="619" t="s">
        <v>1063</v>
      </c>
      <c r="C276" s="618" t="s">
        <v>190</v>
      </c>
      <c r="D276" s="535" t="s">
        <v>153</v>
      </c>
      <c r="E276" s="618" t="s">
        <v>629</v>
      </c>
      <c r="F276" s="576">
        <v>2427142</v>
      </c>
      <c r="G276" s="576">
        <v>1447170.0919838126</v>
      </c>
      <c r="H276" s="576">
        <v>493293.4294584729</v>
      </c>
      <c r="I276" s="576">
        <v>190748.66108193915</v>
      </c>
      <c r="J276" s="576">
        <v>18312.610545377134</v>
      </c>
      <c r="K276" s="576">
        <v>253925.18234031473</v>
      </c>
      <c r="L276" s="576">
        <v>9920.569761117024</v>
      </c>
      <c r="M276" s="564">
        <v>10139.774329834725</v>
      </c>
      <c r="N276" s="576">
        <v>0</v>
      </c>
      <c r="O276" s="576">
        <v>3631.6804991319104</v>
      </c>
      <c r="P276" s="576">
        <v>1447170.0919838126</v>
      </c>
      <c r="Q276" s="576">
        <v>493293.4294584729</v>
      </c>
      <c r="R276" s="576">
        <v>190748.66108193915</v>
      </c>
      <c r="S276" s="576">
        <v>18312.610545377134</v>
      </c>
      <c r="T276" s="576">
        <v>172383.58996727137</v>
      </c>
      <c r="U276" s="576">
        <v>318.88917134435684</v>
      </c>
      <c r="V276" s="576">
        <v>81222.703201699</v>
      </c>
      <c r="W276" s="576">
        <v>1301.7076285688834</v>
      </c>
      <c r="X276" s="576">
        <v>10139.774329834725</v>
      </c>
      <c r="Y276" s="576">
        <v>8618.86213254814</v>
      </c>
      <c r="Z276" s="576">
        <v>0</v>
      </c>
      <c r="AA276" s="576">
        <v>2128.5407875094215</v>
      </c>
      <c r="AB276" s="577">
        <v>1503.1397116224891</v>
      </c>
      <c r="AC276" s="577"/>
      <c r="AD276" s="577"/>
      <c r="AE276" s="577"/>
      <c r="AF276" s="577"/>
      <c r="AG276" s="577"/>
      <c r="AH276" s="577"/>
      <c r="AI276" s="616"/>
      <c r="AJ276" s="616"/>
      <c r="AK276" s="616"/>
      <c r="AL276" s="616"/>
      <c r="AM276" s="616"/>
      <c r="AN276" s="616"/>
      <c r="AO276" s="616"/>
      <c r="AP276" s="616"/>
      <c r="AQ276" s="616"/>
      <c r="AR276" s="616"/>
      <c r="AS276" s="616"/>
      <c r="AT276" s="616"/>
    </row>
    <row r="277" spans="1:46" s="534" customFormat="1" ht="11.25">
      <c r="A277" s="615">
        <v>199</v>
      </c>
      <c r="B277" s="617" t="s">
        <v>1064</v>
      </c>
      <c r="C277" s="618" t="s">
        <v>194</v>
      </c>
      <c r="D277" s="535" t="s">
        <v>153</v>
      </c>
      <c r="E277" s="618" t="s">
        <v>629</v>
      </c>
      <c r="F277" s="576">
        <v>120170</v>
      </c>
      <c r="G277" s="576">
        <v>71650.70274161741</v>
      </c>
      <c r="H277" s="576">
        <v>24423.404736115433</v>
      </c>
      <c r="I277" s="576">
        <v>9444.139074770503</v>
      </c>
      <c r="J277" s="576">
        <v>906.6739437733639</v>
      </c>
      <c r="K277" s="576">
        <v>12572.065895541185</v>
      </c>
      <c r="L277" s="576">
        <v>491.17639931797675</v>
      </c>
      <c r="M277" s="564">
        <v>502.0294161677557</v>
      </c>
      <c r="N277" s="576">
        <v>0</v>
      </c>
      <c r="O277" s="576">
        <v>179.80779269638185</v>
      </c>
      <c r="P277" s="576">
        <v>71650.70274161741</v>
      </c>
      <c r="Q277" s="576">
        <v>24423.404736115433</v>
      </c>
      <c r="R277" s="576">
        <v>9444.139074770503</v>
      </c>
      <c r="S277" s="576">
        <v>906.6739437733639</v>
      </c>
      <c r="T277" s="576">
        <v>8534.867760669546</v>
      </c>
      <c r="U277" s="576">
        <v>15.788491864279619</v>
      </c>
      <c r="V277" s="576">
        <v>4021.4096430073596</v>
      </c>
      <c r="W277" s="576">
        <v>64.44872435363185</v>
      </c>
      <c r="X277" s="576">
        <v>502.0294161677557</v>
      </c>
      <c r="Y277" s="576">
        <v>426.7276749643449</v>
      </c>
      <c r="Z277" s="576">
        <v>0</v>
      </c>
      <c r="AA277" s="576">
        <v>105.3859833643879</v>
      </c>
      <c r="AB277" s="577">
        <v>74.42180933199397</v>
      </c>
      <c r="AC277" s="577"/>
      <c r="AD277" s="577"/>
      <c r="AE277" s="577"/>
      <c r="AF277" s="577"/>
      <c r="AG277" s="577"/>
      <c r="AH277" s="577"/>
      <c r="AI277" s="616"/>
      <c r="AJ277" s="616"/>
      <c r="AK277" s="616"/>
      <c r="AL277" s="616"/>
      <c r="AM277" s="616"/>
      <c r="AN277" s="616"/>
      <c r="AO277" s="616"/>
      <c r="AP277" s="616"/>
      <c r="AQ277" s="616"/>
      <c r="AR277" s="616"/>
      <c r="AS277" s="616"/>
      <c r="AT277" s="616"/>
    </row>
    <row r="278" spans="1:46" s="534" customFormat="1" ht="11.25">
      <c r="A278" s="615">
        <v>200</v>
      </c>
      <c r="B278" s="617" t="s">
        <v>1065</v>
      </c>
      <c r="C278" s="640" t="s">
        <v>1066</v>
      </c>
      <c r="D278" s="535"/>
      <c r="E278" s="535" t="s">
        <v>153</v>
      </c>
      <c r="F278" s="576">
        <f aca="true" t="shared" si="80" ref="F278:AB278">(F$275+F$276+F$277)</f>
        <v>4392105</v>
      </c>
      <c r="G278" s="576">
        <f t="shared" si="80"/>
        <v>2618768.492676804</v>
      </c>
      <c r="H278" s="576">
        <f t="shared" si="80"/>
        <v>892653.3915163209</v>
      </c>
      <c r="I278" s="576">
        <f t="shared" si="80"/>
        <v>345174.75618702587</v>
      </c>
      <c r="J278" s="576">
        <f t="shared" si="80"/>
        <v>33138.1140202772</v>
      </c>
      <c r="K278" s="576">
        <f t="shared" si="80"/>
        <v>459497.6573199294</v>
      </c>
      <c r="L278" s="576">
        <f t="shared" si="80"/>
        <v>17952.053918003512</v>
      </c>
      <c r="M278" s="564">
        <f t="shared" si="80"/>
        <v>18348.72188480886</v>
      </c>
      <c r="N278" s="576">
        <f t="shared" si="80"/>
        <v>0</v>
      </c>
      <c r="O278" s="576">
        <f t="shared" si="80"/>
        <v>6571.812476830675</v>
      </c>
      <c r="P278" s="576">
        <f t="shared" si="80"/>
        <v>2618768.492676804</v>
      </c>
      <c r="Q278" s="576">
        <f t="shared" si="80"/>
        <v>892653.3915163209</v>
      </c>
      <c r="R278" s="576">
        <f t="shared" si="80"/>
        <v>345174.75618702587</v>
      </c>
      <c r="S278" s="576">
        <f t="shared" si="80"/>
        <v>33138.1140202772</v>
      </c>
      <c r="T278" s="576">
        <f t="shared" si="80"/>
        <v>311941.7106264085</v>
      </c>
      <c r="U278" s="576">
        <f t="shared" si="80"/>
        <v>577.0551224062731</v>
      </c>
      <c r="V278" s="576">
        <f t="shared" si="80"/>
        <v>146978.89157111457</v>
      </c>
      <c r="W278" s="576">
        <f t="shared" si="80"/>
        <v>2355.54268517274</v>
      </c>
      <c r="X278" s="576">
        <f t="shared" si="80"/>
        <v>18348.72188480886</v>
      </c>
      <c r="Y278" s="576">
        <f t="shared" si="80"/>
        <v>15596.511232830771</v>
      </c>
      <c r="Z278" s="576">
        <f t="shared" si="80"/>
        <v>0</v>
      </c>
      <c r="AA278" s="576">
        <f t="shared" si="80"/>
        <v>3851.7625402733206</v>
      </c>
      <c r="AB278" s="577">
        <f t="shared" si="80"/>
        <v>2720.0499365573555</v>
      </c>
      <c r="AC278" s="577"/>
      <c r="AD278" s="577"/>
      <c r="AE278" s="577"/>
      <c r="AF278" s="577"/>
      <c r="AG278" s="577"/>
      <c r="AH278" s="577"/>
      <c r="AI278" s="616"/>
      <c r="AJ278" s="616"/>
      <c r="AK278" s="616"/>
      <c r="AL278" s="616"/>
      <c r="AM278" s="616"/>
      <c r="AN278" s="616"/>
      <c r="AO278" s="616"/>
      <c r="AP278" s="616"/>
      <c r="AQ278" s="616"/>
      <c r="AR278" s="616"/>
      <c r="AS278" s="616"/>
      <c r="AT278" s="616"/>
    </row>
    <row r="279" spans="1:46" s="534" customFormat="1" ht="11.25">
      <c r="A279" s="615">
        <v>201</v>
      </c>
      <c r="B279" s="574" t="s">
        <v>1067</v>
      </c>
      <c r="C279" s="586" t="s">
        <v>1068</v>
      </c>
      <c r="D279" s="529"/>
      <c r="E279" s="559" t="s">
        <v>153</v>
      </c>
      <c r="F279" s="576">
        <f aca="true" t="shared" si="81" ref="F279:AB279">(F$266+F$272+F$278)</f>
        <v>52274820</v>
      </c>
      <c r="G279" s="576">
        <f t="shared" si="81"/>
        <v>32645427.83155766</v>
      </c>
      <c r="H279" s="576">
        <f t="shared" si="81"/>
        <v>6207951.8085777685</v>
      </c>
      <c r="I279" s="576">
        <f t="shared" si="81"/>
        <v>4755460.446696503</v>
      </c>
      <c r="J279" s="576">
        <f t="shared" si="81"/>
        <v>2044038.8789293554</v>
      </c>
      <c r="K279" s="576">
        <f t="shared" si="81"/>
        <v>3530740.3010387206</v>
      </c>
      <c r="L279" s="576">
        <f t="shared" si="81"/>
        <v>249696.2828996094</v>
      </c>
      <c r="M279" s="564">
        <f t="shared" si="81"/>
        <v>115095.13521301618</v>
      </c>
      <c r="N279" s="576">
        <f t="shared" si="81"/>
        <v>2641960.879281099</v>
      </c>
      <c r="O279" s="576">
        <f t="shared" si="81"/>
        <v>84448.4358062717</v>
      </c>
      <c r="P279" s="576">
        <f t="shared" si="81"/>
        <v>32645427.83155766</v>
      </c>
      <c r="Q279" s="576">
        <f t="shared" si="81"/>
        <v>6207951.8085777685</v>
      </c>
      <c r="R279" s="576">
        <f t="shared" si="81"/>
        <v>4755460.446696503</v>
      </c>
      <c r="S279" s="576">
        <f t="shared" si="81"/>
        <v>2044038.8789293554</v>
      </c>
      <c r="T279" s="576">
        <f t="shared" si="81"/>
        <v>2368533.225632174</v>
      </c>
      <c r="U279" s="576">
        <f t="shared" si="81"/>
        <v>34933.42875919415</v>
      </c>
      <c r="V279" s="576">
        <f t="shared" si="81"/>
        <v>1127273.6466473525</v>
      </c>
      <c r="W279" s="576">
        <f t="shared" si="81"/>
        <v>116487.88780441064</v>
      </c>
      <c r="X279" s="576">
        <f t="shared" si="81"/>
        <v>115095.13521301618</v>
      </c>
      <c r="Y279" s="576">
        <f t="shared" si="81"/>
        <v>133208.3950951987</v>
      </c>
      <c r="Z279" s="576">
        <f t="shared" si="81"/>
        <v>2641960.879281099</v>
      </c>
      <c r="AA279" s="576">
        <f t="shared" si="81"/>
        <v>42932.19682506127</v>
      </c>
      <c r="AB279" s="577">
        <f t="shared" si="81"/>
        <v>41516.238981210416</v>
      </c>
      <c r="AC279" s="577"/>
      <c r="AD279" s="577"/>
      <c r="AE279" s="577"/>
      <c r="AF279" s="577"/>
      <c r="AG279" s="577"/>
      <c r="AH279" s="577"/>
      <c r="AI279" s="538"/>
      <c r="AJ279" s="538"/>
      <c r="AK279" s="538"/>
      <c r="AL279" s="538"/>
      <c r="AM279" s="538"/>
      <c r="AN279" s="538"/>
      <c r="AO279" s="538"/>
      <c r="AP279" s="538"/>
      <c r="AQ279" s="538"/>
      <c r="AR279" s="538"/>
      <c r="AS279" s="538"/>
      <c r="AT279" s="538"/>
    </row>
    <row r="280" spans="1:46" s="534" customFormat="1" ht="11.25">
      <c r="A280" s="568"/>
      <c r="B280" s="574"/>
      <c r="C280" s="579"/>
      <c r="D280" s="529"/>
      <c r="E280" s="559"/>
      <c r="F280" s="576"/>
      <c r="G280" s="576"/>
      <c r="H280" s="576"/>
      <c r="I280" s="576"/>
      <c r="J280" s="576"/>
      <c r="K280" s="576"/>
      <c r="L280" s="576"/>
      <c r="M280" s="564"/>
      <c r="N280" s="576"/>
      <c r="O280" s="576"/>
      <c r="P280" s="576"/>
      <c r="Q280" s="576"/>
      <c r="R280" s="576"/>
      <c r="S280" s="576"/>
      <c r="T280" s="576"/>
      <c r="U280" s="576"/>
      <c r="V280" s="597"/>
      <c r="W280" s="597"/>
      <c r="X280" s="597"/>
      <c r="Y280" s="597"/>
      <c r="Z280" s="597"/>
      <c r="AA280" s="597"/>
      <c r="AB280" s="577"/>
      <c r="AC280" s="577"/>
      <c r="AD280" s="577"/>
      <c r="AE280" s="577"/>
      <c r="AF280" s="577"/>
      <c r="AG280" s="577"/>
      <c r="AH280" s="577"/>
      <c r="AI280" s="538"/>
      <c r="AJ280" s="538"/>
      <c r="AK280" s="538"/>
      <c r="AL280" s="538"/>
      <c r="AM280" s="538"/>
      <c r="AN280" s="538"/>
      <c r="AO280" s="538"/>
      <c r="AP280" s="538"/>
      <c r="AQ280" s="538"/>
      <c r="AR280" s="538"/>
      <c r="AS280" s="538"/>
      <c r="AT280" s="538"/>
    </row>
    <row r="281" spans="1:46" s="534" customFormat="1" ht="11.25">
      <c r="A281" s="615">
        <v>202</v>
      </c>
      <c r="B281" s="574" t="s">
        <v>1069</v>
      </c>
      <c r="C281" s="560" t="s">
        <v>1070</v>
      </c>
      <c r="D281" s="529"/>
      <c r="E281" s="559" t="s">
        <v>153</v>
      </c>
      <c r="F281" s="598">
        <f aca="true" t="shared" si="82" ref="F281:AB281">(F$266/F$279)</f>
        <v>0.8582506070800435</v>
      </c>
      <c r="G281" s="598">
        <f t="shared" si="82"/>
        <v>0.908251830612961</v>
      </c>
      <c r="H281" s="598">
        <f t="shared" si="82"/>
        <v>0.8424761503162153</v>
      </c>
      <c r="I281" s="598">
        <f t="shared" si="82"/>
        <v>0.9159787375807894</v>
      </c>
      <c r="J281" s="598">
        <f t="shared" si="82"/>
        <v>0.9757469770416111</v>
      </c>
      <c r="K281" s="598">
        <f t="shared" si="82"/>
        <v>0.8694480497580899</v>
      </c>
      <c r="L281" s="598">
        <f t="shared" si="82"/>
        <v>0.9281044406847612</v>
      </c>
      <c r="M281" s="598">
        <f t="shared" si="82"/>
        <v>0.840477915158962</v>
      </c>
      <c r="N281" s="598">
        <f t="shared" si="82"/>
        <v>0.059836570829207625</v>
      </c>
      <c r="O281" s="598">
        <f t="shared" si="82"/>
        <v>0.9218567391904248</v>
      </c>
      <c r="P281" s="598">
        <f t="shared" si="82"/>
        <v>0.908251830612961</v>
      </c>
      <c r="Q281" s="598">
        <f t="shared" si="82"/>
        <v>0.8424761503162153</v>
      </c>
      <c r="R281" s="598">
        <f t="shared" si="82"/>
        <v>0.9159787375807894</v>
      </c>
      <c r="S281" s="598">
        <f t="shared" si="82"/>
        <v>0.9757469770416111</v>
      </c>
      <c r="T281" s="598">
        <f t="shared" si="82"/>
        <v>0.8677679005372888</v>
      </c>
      <c r="U281" s="598">
        <f t="shared" si="82"/>
        <v>0.9834812916194378</v>
      </c>
      <c r="V281" s="598">
        <f t="shared" si="82"/>
        <v>0.8694444278538005</v>
      </c>
      <c r="W281" s="598">
        <f t="shared" si="82"/>
        <v>0.9797786471231428</v>
      </c>
      <c r="X281" s="598">
        <f t="shared" si="82"/>
        <v>0.840477915158962</v>
      </c>
      <c r="Y281" s="598">
        <f t="shared" si="82"/>
        <v>0.8829164541642848</v>
      </c>
      <c r="Z281" s="598">
        <f t="shared" si="82"/>
        <v>0.059836570829207625</v>
      </c>
      <c r="AA281" s="598">
        <f t="shared" si="82"/>
        <v>0.9102826590503077</v>
      </c>
      <c r="AB281" s="577">
        <f t="shared" si="82"/>
        <v>0.9338255663009303</v>
      </c>
      <c r="AC281" s="577"/>
      <c r="AD281" s="577"/>
      <c r="AE281" s="577"/>
      <c r="AF281" s="577"/>
      <c r="AG281" s="577"/>
      <c r="AH281" s="577"/>
      <c r="AI281" s="538"/>
      <c r="AJ281" s="538"/>
      <c r="AK281" s="538"/>
      <c r="AL281" s="538"/>
      <c r="AM281" s="538"/>
      <c r="AN281" s="538"/>
      <c r="AO281" s="538"/>
      <c r="AP281" s="538"/>
      <c r="AQ281" s="538"/>
      <c r="AR281" s="538"/>
      <c r="AS281" s="538"/>
      <c r="AT281" s="538"/>
    </row>
    <row r="282" spans="1:46" s="534" customFormat="1" ht="11.25">
      <c r="A282" s="615">
        <v>203</v>
      </c>
      <c r="B282" s="574" t="s">
        <v>1071</v>
      </c>
      <c r="C282" s="560" t="s">
        <v>1072</v>
      </c>
      <c r="D282" s="529"/>
      <c r="E282" s="559" t="s">
        <v>153</v>
      </c>
      <c r="F282" s="598">
        <f aca="true" t="shared" si="83" ref="F282:AB282">(F$272/F$279)</f>
        <v>0.057729878362087136</v>
      </c>
      <c r="G282" s="598">
        <f t="shared" si="83"/>
        <v>0.011529631397921476</v>
      </c>
      <c r="H282" s="598">
        <f t="shared" si="83"/>
        <v>0.013731916524299285</v>
      </c>
      <c r="I282" s="598">
        <f t="shared" si="83"/>
        <v>0.011436333986715844</v>
      </c>
      <c r="J282" s="598">
        <f t="shared" si="83"/>
        <v>0.00804094677829462</v>
      </c>
      <c r="K282" s="598">
        <f t="shared" si="83"/>
        <v>0.0004099352132918145</v>
      </c>
      <c r="L282" s="598">
        <f t="shared" si="83"/>
        <v>0</v>
      </c>
      <c r="M282" s="598">
        <f t="shared" si="83"/>
        <v>9.986555392952445E-05</v>
      </c>
      <c r="N282" s="598">
        <f t="shared" si="83"/>
        <v>0.9401634291707924</v>
      </c>
      <c r="O282" s="598">
        <f t="shared" si="83"/>
        <v>0.0003228439589104117</v>
      </c>
      <c r="P282" s="598">
        <f t="shared" si="83"/>
        <v>0.011529631397921476</v>
      </c>
      <c r="Q282" s="598">
        <f t="shared" si="83"/>
        <v>0.013731916524299285</v>
      </c>
      <c r="R282" s="598">
        <f t="shared" si="83"/>
        <v>0.011436333986715844</v>
      </c>
      <c r="S282" s="598">
        <f t="shared" si="83"/>
        <v>0.00804094677829462</v>
      </c>
      <c r="T282" s="598">
        <f t="shared" si="83"/>
        <v>0.0005296148825551056</v>
      </c>
      <c r="U282" s="598">
        <f t="shared" si="83"/>
        <v>0</v>
      </c>
      <c r="V282" s="598">
        <f t="shared" si="83"/>
        <v>0.0001711778970768661</v>
      </c>
      <c r="W282" s="598">
        <f t="shared" si="83"/>
        <v>0</v>
      </c>
      <c r="X282" s="598">
        <f t="shared" si="83"/>
        <v>9.986555392952445E-05</v>
      </c>
      <c r="Y282" s="598">
        <f t="shared" si="83"/>
        <v>0</v>
      </c>
      <c r="Z282" s="598">
        <f t="shared" si="83"/>
        <v>0.9401634291707924</v>
      </c>
      <c r="AA282" s="598">
        <f t="shared" si="83"/>
        <v>0</v>
      </c>
      <c r="AB282" s="577">
        <f t="shared" si="83"/>
        <v>0.0006566988727429674</v>
      </c>
      <c r="AC282" s="577"/>
      <c r="AD282" s="577"/>
      <c r="AE282" s="577"/>
      <c r="AF282" s="577"/>
      <c r="AG282" s="577"/>
      <c r="AH282" s="577"/>
      <c r="AI282" s="538"/>
      <c r="AJ282" s="538"/>
      <c r="AK282" s="538"/>
      <c r="AL282" s="538"/>
      <c r="AM282" s="538"/>
      <c r="AN282" s="538"/>
      <c r="AO282" s="538"/>
      <c r="AP282" s="538"/>
      <c r="AQ282" s="538"/>
      <c r="AR282" s="538"/>
      <c r="AS282" s="538"/>
      <c r="AT282" s="538"/>
    </row>
    <row r="283" spans="1:46" s="534" customFormat="1" ht="11.25">
      <c r="A283" s="615">
        <v>204</v>
      </c>
      <c r="B283" s="574" t="s">
        <v>1073</v>
      </c>
      <c r="C283" s="560" t="s">
        <v>1074</v>
      </c>
      <c r="D283" s="529"/>
      <c r="E283" s="559" t="s">
        <v>153</v>
      </c>
      <c r="F283" s="598">
        <f aca="true" t="shared" si="84" ref="F283:AB283">(F$278/F$279)</f>
        <v>0.08401951455786935</v>
      </c>
      <c r="G283" s="598">
        <f t="shared" si="84"/>
        <v>0.08021853798911756</v>
      </c>
      <c r="H283" s="598">
        <f t="shared" si="84"/>
        <v>0.14379193315948538</v>
      </c>
      <c r="I283" s="598">
        <f t="shared" si="84"/>
        <v>0.0725849284324949</v>
      </c>
      <c r="J283" s="598">
        <f t="shared" si="84"/>
        <v>0.01621207618009427</v>
      </c>
      <c r="K283" s="598">
        <f t="shared" si="84"/>
        <v>0.13014201502861827</v>
      </c>
      <c r="L283" s="598">
        <f t="shared" si="84"/>
        <v>0.07189555931523879</v>
      </c>
      <c r="M283" s="598">
        <f t="shared" si="84"/>
        <v>0.15942221928710842</v>
      </c>
      <c r="N283" s="598">
        <f t="shared" si="84"/>
        <v>0</v>
      </c>
      <c r="O283" s="598">
        <f t="shared" si="84"/>
        <v>0.07782041685066486</v>
      </c>
      <c r="P283" s="598">
        <f t="shared" si="84"/>
        <v>0.08021853798911756</v>
      </c>
      <c r="Q283" s="598">
        <f t="shared" si="84"/>
        <v>0.14379193315948538</v>
      </c>
      <c r="R283" s="598">
        <f t="shared" si="84"/>
        <v>0.0725849284324949</v>
      </c>
      <c r="S283" s="598">
        <f t="shared" si="84"/>
        <v>0.01621207618009427</v>
      </c>
      <c r="T283" s="598">
        <f t="shared" si="84"/>
        <v>0.131702484580156</v>
      </c>
      <c r="U283" s="598">
        <f t="shared" si="84"/>
        <v>0.016518708380562203</v>
      </c>
      <c r="V283" s="598">
        <f t="shared" si="84"/>
        <v>0.13038439424912263</v>
      </c>
      <c r="W283" s="598">
        <f t="shared" si="84"/>
        <v>0.02022135287685722</v>
      </c>
      <c r="X283" s="598">
        <f t="shared" si="84"/>
        <v>0.15942221928710842</v>
      </c>
      <c r="Y283" s="598">
        <f t="shared" si="84"/>
        <v>0.1170835458357153</v>
      </c>
      <c r="Z283" s="598">
        <f t="shared" si="84"/>
        <v>0</v>
      </c>
      <c r="AA283" s="598">
        <f t="shared" si="84"/>
        <v>0.08971734094969233</v>
      </c>
      <c r="AB283" s="577">
        <f t="shared" si="84"/>
        <v>0.06551773482632679</v>
      </c>
      <c r="AC283" s="577"/>
      <c r="AD283" s="577"/>
      <c r="AE283" s="577"/>
      <c r="AF283" s="577"/>
      <c r="AG283" s="577"/>
      <c r="AH283" s="577"/>
      <c r="AI283" s="538"/>
      <c r="AJ283" s="538"/>
      <c r="AK283" s="538"/>
      <c r="AL283" s="538"/>
      <c r="AM283" s="538"/>
      <c r="AN283" s="538"/>
      <c r="AO283" s="538"/>
      <c r="AP283" s="538"/>
      <c r="AQ283" s="538"/>
      <c r="AR283" s="538"/>
      <c r="AS283" s="538"/>
      <c r="AT283" s="538"/>
    </row>
    <row r="284" spans="1:46" s="534" customFormat="1" ht="11.25">
      <c r="A284" s="615"/>
      <c r="B284" s="570"/>
      <c r="C284" s="615"/>
      <c r="D284" s="529"/>
      <c r="E284" s="615"/>
      <c r="F284" s="576"/>
      <c r="G284" s="597"/>
      <c r="H284" s="597"/>
      <c r="I284" s="597"/>
      <c r="J284" s="597"/>
      <c r="K284" s="597"/>
      <c r="L284" s="597"/>
      <c r="M284" s="564"/>
      <c r="N284" s="597"/>
      <c r="O284" s="597"/>
      <c r="P284" s="597"/>
      <c r="Q284" s="597"/>
      <c r="R284" s="597"/>
      <c r="S284" s="597"/>
      <c r="T284" s="597"/>
      <c r="U284" s="597"/>
      <c r="V284" s="597"/>
      <c r="W284" s="597"/>
      <c r="X284" s="597"/>
      <c r="Y284" s="597"/>
      <c r="Z284" s="597"/>
      <c r="AA284" s="597"/>
      <c r="AB284" s="577"/>
      <c r="AC284" s="577"/>
      <c r="AD284" s="577"/>
      <c r="AE284" s="577"/>
      <c r="AF284" s="577"/>
      <c r="AG284" s="577"/>
      <c r="AH284" s="577"/>
      <c r="AI284" s="616"/>
      <c r="AJ284" s="616"/>
      <c r="AK284" s="616"/>
      <c r="AL284" s="616"/>
      <c r="AM284" s="616"/>
      <c r="AN284" s="616"/>
      <c r="AO284" s="616"/>
      <c r="AP284" s="616"/>
      <c r="AQ284" s="616"/>
      <c r="AR284" s="616"/>
      <c r="AS284" s="616"/>
      <c r="AT284" s="616"/>
    </row>
    <row r="285" spans="1:46" s="534" customFormat="1" ht="11.25">
      <c r="A285" s="615"/>
      <c r="B285" s="570" t="s">
        <v>1075</v>
      </c>
      <c r="C285" s="615"/>
      <c r="D285" s="529"/>
      <c r="E285" s="615"/>
      <c r="F285" s="576"/>
      <c r="G285" s="597"/>
      <c r="H285" s="597"/>
      <c r="I285" s="597"/>
      <c r="J285" s="597"/>
      <c r="K285" s="597"/>
      <c r="L285" s="597"/>
      <c r="M285" s="564"/>
      <c r="N285" s="597"/>
      <c r="O285" s="597"/>
      <c r="P285" s="597"/>
      <c r="Q285" s="597"/>
      <c r="R285" s="597"/>
      <c r="S285" s="597"/>
      <c r="T285" s="597"/>
      <c r="U285" s="597"/>
      <c r="V285" s="597"/>
      <c r="W285" s="597"/>
      <c r="X285" s="597"/>
      <c r="Y285" s="597"/>
      <c r="Z285" s="597"/>
      <c r="AA285" s="597"/>
      <c r="AB285" s="577"/>
      <c r="AC285" s="577"/>
      <c r="AD285" s="577"/>
      <c r="AE285" s="577"/>
      <c r="AF285" s="577"/>
      <c r="AG285" s="577"/>
      <c r="AH285" s="577"/>
      <c r="AI285" s="616"/>
      <c r="AJ285" s="616"/>
      <c r="AK285" s="616"/>
      <c r="AL285" s="616"/>
      <c r="AM285" s="616"/>
      <c r="AN285" s="616"/>
      <c r="AO285" s="616"/>
      <c r="AP285" s="616"/>
      <c r="AQ285" s="616"/>
      <c r="AR285" s="616"/>
      <c r="AS285" s="616"/>
      <c r="AT285" s="616"/>
    </row>
    <row r="286" spans="1:46" s="534" customFormat="1" ht="11.25">
      <c r="A286" s="615">
        <v>205</v>
      </c>
      <c r="B286" s="617" t="s">
        <v>1076</v>
      </c>
      <c r="C286" s="618" t="s">
        <v>185</v>
      </c>
      <c r="D286" s="535" t="s">
        <v>153</v>
      </c>
      <c r="E286" s="618" t="s">
        <v>614</v>
      </c>
      <c r="F286" s="576">
        <v>2570427</v>
      </c>
      <c r="G286" s="576">
        <v>1521489.4159104582</v>
      </c>
      <c r="H286" s="576">
        <v>340976.06820816867</v>
      </c>
      <c r="I286" s="576">
        <v>222945.62716911145</v>
      </c>
      <c r="J286" s="576">
        <v>85402.72150081057</v>
      </c>
      <c r="K286" s="576">
        <v>190679.7862901902</v>
      </c>
      <c r="L286" s="576">
        <v>14745.132304579844</v>
      </c>
      <c r="M286" s="564">
        <v>9273.836444895553</v>
      </c>
      <c r="N286" s="576">
        <v>179737.15801528963</v>
      </c>
      <c r="O286" s="576">
        <v>5177.254156496271</v>
      </c>
      <c r="P286" s="576">
        <v>1521489.4159104582</v>
      </c>
      <c r="Q286" s="576">
        <v>340976.06820816867</v>
      </c>
      <c r="R286" s="576">
        <v>222945.62716911145</v>
      </c>
      <c r="S286" s="576">
        <v>85402.72150081057</v>
      </c>
      <c r="T286" s="576">
        <v>128402.05585902932</v>
      </c>
      <c r="U286" s="576">
        <v>1075.6298206678407</v>
      </c>
      <c r="V286" s="576">
        <v>61202.10061049305</v>
      </c>
      <c r="W286" s="576">
        <v>4604.928015246519</v>
      </c>
      <c r="X286" s="576">
        <v>9273.836444895553</v>
      </c>
      <c r="Y286" s="576">
        <v>10140.204289333324</v>
      </c>
      <c r="Z286" s="576">
        <v>179737.15801528963</v>
      </c>
      <c r="AA286" s="576">
        <v>3148.1373923767155</v>
      </c>
      <c r="AB286" s="577">
        <v>2029.116764119556</v>
      </c>
      <c r="AC286" s="577"/>
      <c r="AD286" s="577"/>
      <c r="AE286" s="577"/>
      <c r="AF286" s="577"/>
      <c r="AG286" s="577"/>
      <c r="AH286" s="577"/>
      <c r="AI286" s="616"/>
      <c r="AJ286" s="616"/>
      <c r="AK286" s="616"/>
      <c r="AL286" s="616"/>
      <c r="AM286" s="616"/>
      <c r="AN286" s="616"/>
      <c r="AO286" s="616"/>
      <c r="AP286" s="616"/>
      <c r="AQ286" s="616"/>
      <c r="AR286" s="616"/>
      <c r="AS286" s="616"/>
      <c r="AT286" s="616"/>
    </row>
    <row r="287" spans="1:46" s="534" customFormat="1" ht="11.25">
      <c r="A287" s="615">
        <v>206</v>
      </c>
      <c r="B287" s="617" t="s">
        <v>1077</v>
      </c>
      <c r="C287" s="618" t="s">
        <v>632</v>
      </c>
      <c r="D287" s="535" t="s">
        <v>153</v>
      </c>
      <c r="E287" s="618" t="s">
        <v>633</v>
      </c>
      <c r="F287" s="576">
        <v>23223</v>
      </c>
      <c r="G287" s="576">
        <v>22927.26820623858</v>
      </c>
      <c r="H287" s="576">
        <v>261.643356641358</v>
      </c>
      <c r="I287" s="576">
        <v>27.066325267838415</v>
      </c>
      <c r="J287" s="576">
        <v>1.287608411466565</v>
      </c>
      <c r="K287" s="576">
        <v>5.734503440758311</v>
      </c>
      <c r="L287" s="576">
        <v>0</v>
      </c>
      <c r="M287" s="564">
        <v>0</v>
      </c>
      <c r="N287" s="576">
        <v>0</v>
      </c>
      <c r="O287" s="576">
        <v>0</v>
      </c>
      <c r="P287" s="576">
        <v>22927.26820623858</v>
      </c>
      <c r="Q287" s="576">
        <v>261.643356641358</v>
      </c>
      <c r="R287" s="576">
        <v>27.066325267838415</v>
      </c>
      <c r="S287" s="576">
        <v>1.287608411466565</v>
      </c>
      <c r="T287" s="576">
        <v>5.734503440758311</v>
      </c>
      <c r="U287" s="576">
        <v>0</v>
      </c>
      <c r="V287" s="576">
        <v>0</v>
      </c>
      <c r="W287" s="576">
        <v>0</v>
      </c>
      <c r="X287" s="576">
        <v>0</v>
      </c>
      <c r="Y287" s="576">
        <v>0</v>
      </c>
      <c r="Z287" s="576">
        <v>0</v>
      </c>
      <c r="AA287" s="576">
        <v>0</v>
      </c>
      <c r="AB287" s="577">
        <v>0</v>
      </c>
      <c r="AC287" s="577"/>
      <c r="AD287" s="577"/>
      <c r="AE287" s="577"/>
      <c r="AF287" s="577"/>
      <c r="AG287" s="577"/>
      <c r="AH287" s="577"/>
      <c r="AI287" s="616"/>
      <c r="AJ287" s="616"/>
      <c r="AK287" s="616"/>
      <c r="AL287" s="616"/>
      <c r="AM287" s="616"/>
      <c r="AN287" s="616"/>
      <c r="AO287" s="616"/>
      <c r="AP287" s="616"/>
      <c r="AQ287" s="616"/>
      <c r="AR287" s="616"/>
      <c r="AS287" s="616"/>
      <c r="AT287" s="616"/>
    </row>
    <row r="288" spans="1:46" s="534" customFormat="1" ht="11.25">
      <c r="A288" s="615">
        <v>207</v>
      </c>
      <c r="B288" s="617" t="s">
        <v>1078</v>
      </c>
      <c r="C288" s="618" t="s">
        <v>635</v>
      </c>
      <c r="D288" s="535" t="s">
        <v>153</v>
      </c>
      <c r="E288" s="618" t="s">
        <v>614</v>
      </c>
      <c r="F288" s="576">
        <v>2781715</v>
      </c>
      <c r="G288" s="576">
        <v>1646555.1951404805</v>
      </c>
      <c r="H288" s="576">
        <v>369004.15517565206</v>
      </c>
      <c r="I288" s="576">
        <v>241271.66236610684</v>
      </c>
      <c r="J288" s="576">
        <v>92422.78868049054</v>
      </c>
      <c r="K288" s="576">
        <v>206353.58316739454</v>
      </c>
      <c r="L288" s="576">
        <v>15957.175873360462</v>
      </c>
      <c r="M288" s="564">
        <v>10036.141834143757</v>
      </c>
      <c r="N288" s="576">
        <v>194511.47552858005</v>
      </c>
      <c r="O288" s="576">
        <v>5602.822233791516</v>
      </c>
      <c r="P288" s="576">
        <v>1646555.1951404805</v>
      </c>
      <c r="Q288" s="576">
        <v>369004.15517565206</v>
      </c>
      <c r="R288" s="576">
        <v>241271.66236610684</v>
      </c>
      <c r="S288" s="576">
        <v>92422.78868049054</v>
      </c>
      <c r="T288" s="576">
        <v>138956.64993166496</v>
      </c>
      <c r="U288" s="576">
        <v>1164.0461318679902</v>
      </c>
      <c r="V288" s="576">
        <v>66232.8871038616</v>
      </c>
      <c r="W288" s="576">
        <v>4983.451128521242</v>
      </c>
      <c r="X288" s="576">
        <v>10036.141834143757</v>
      </c>
      <c r="Y288" s="576">
        <v>10973.72474483922</v>
      </c>
      <c r="Z288" s="576">
        <v>194511.47552858005</v>
      </c>
      <c r="AA288" s="576">
        <v>3406.91293953697</v>
      </c>
      <c r="AB288" s="577">
        <v>2195.9092942545462</v>
      </c>
      <c r="AC288" s="577"/>
      <c r="AD288" s="577"/>
      <c r="AE288" s="577"/>
      <c r="AF288" s="577"/>
      <c r="AG288" s="577"/>
      <c r="AH288" s="577"/>
      <c r="AI288" s="616"/>
      <c r="AJ288" s="616"/>
      <c r="AK288" s="616"/>
      <c r="AL288" s="616"/>
      <c r="AM288" s="616"/>
      <c r="AN288" s="616"/>
      <c r="AO288" s="616"/>
      <c r="AP288" s="616"/>
      <c r="AQ288" s="616"/>
      <c r="AR288" s="616"/>
      <c r="AS288" s="616"/>
      <c r="AT288" s="616"/>
    </row>
    <row r="289" spans="1:46" s="534" customFormat="1" ht="11.25">
      <c r="A289" s="615">
        <v>208</v>
      </c>
      <c r="B289" s="617" t="s">
        <v>1079</v>
      </c>
      <c r="C289" s="618" t="s">
        <v>637</v>
      </c>
      <c r="D289" s="535" t="s">
        <v>153</v>
      </c>
      <c r="E289" s="618" t="s">
        <v>301</v>
      </c>
      <c r="F289" s="576">
        <v>91825</v>
      </c>
      <c r="G289" s="576">
        <v>61631.04597451743</v>
      </c>
      <c r="H289" s="576">
        <v>10432.112735521774</v>
      </c>
      <c r="I289" s="576">
        <v>8957.68681097085</v>
      </c>
      <c r="J289" s="576">
        <v>4260.889929858655</v>
      </c>
      <c r="K289" s="576">
        <v>5926.522708081802</v>
      </c>
      <c r="L289" s="576">
        <v>212.82831340554344</v>
      </c>
      <c r="M289" s="564">
        <v>0</v>
      </c>
      <c r="N289" s="576">
        <v>298.89497755646136</v>
      </c>
      <c r="O289" s="576">
        <v>105.01855008749155</v>
      </c>
      <c r="P289" s="576">
        <v>61631.04597451743</v>
      </c>
      <c r="Q289" s="576">
        <v>10432.112735521774</v>
      </c>
      <c r="R289" s="576">
        <v>8957.68681097085</v>
      </c>
      <c r="S289" s="576">
        <v>4260.889929858655</v>
      </c>
      <c r="T289" s="576">
        <v>3824.1892828237737</v>
      </c>
      <c r="U289" s="576">
        <v>53.04599683092152</v>
      </c>
      <c r="V289" s="576">
        <v>2049.2874284271065</v>
      </c>
      <c r="W289" s="576">
        <v>212.82831340554344</v>
      </c>
      <c r="X289" s="576">
        <v>0</v>
      </c>
      <c r="Y289" s="576">
        <v>0</v>
      </c>
      <c r="Z289" s="576">
        <v>298.89497755646136</v>
      </c>
      <c r="AA289" s="576">
        <v>0</v>
      </c>
      <c r="AB289" s="577">
        <v>105.01855008749155</v>
      </c>
      <c r="AC289" s="577"/>
      <c r="AD289" s="577"/>
      <c r="AE289" s="577"/>
      <c r="AF289" s="577"/>
      <c r="AG289" s="577"/>
      <c r="AH289" s="577"/>
      <c r="AI289" s="616"/>
      <c r="AJ289" s="616"/>
      <c r="AK289" s="616"/>
      <c r="AL289" s="616"/>
      <c r="AM289" s="616"/>
      <c r="AN289" s="616"/>
      <c r="AO289" s="616"/>
      <c r="AP289" s="616"/>
      <c r="AQ289" s="616"/>
      <c r="AR289" s="616"/>
      <c r="AS289" s="616"/>
      <c r="AT289" s="616"/>
    </row>
    <row r="290" spans="1:46" s="534" customFormat="1" ht="11.25">
      <c r="A290" s="615">
        <v>209</v>
      </c>
      <c r="B290" s="617" t="s">
        <v>1080</v>
      </c>
      <c r="C290" s="640" t="s">
        <v>652</v>
      </c>
      <c r="D290" s="535" t="s">
        <v>153</v>
      </c>
      <c r="E290" s="618" t="s">
        <v>633</v>
      </c>
      <c r="F290" s="576">
        <v>85659</v>
      </c>
      <c r="G290" s="576">
        <v>84568.18099634803</v>
      </c>
      <c r="H290" s="576">
        <v>965.0823875701712</v>
      </c>
      <c r="I290" s="576">
        <v>99.83526487179824</v>
      </c>
      <c r="J290" s="576">
        <v>4.749397102778043</v>
      </c>
      <c r="K290" s="576">
        <v>21.151954107217676</v>
      </c>
      <c r="L290" s="576">
        <v>0</v>
      </c>
      <c r="M290" s="564">
        <v>0</v>
      </c>
      <c r="N290" s="576">
        <v>0</v>
      </c>
      <c r="O290" s="576">
        <v>0</v>
      </c>
      <c r="P290" s="576">
        <v>84568.18099634803</v>
      </c>
      <c r="Q290" s="576">
        <v>965.0823875701712</v>
      </c>
      <c r="R290" s="576">
        <v>99.83526487179824</v>
      </c>
      <c r="S290" s="576">
        <v>4.749397102778043</v>
      </c>
      <c r="T290" s="576">
        <v>21.151954107217676</v>
      </c>
      <c r="U290" s="576">
        <v>0</v>
      </c>
      <c r="V290" s="576">
        <v>0</v>
      </c>
      <c r="W290" s="576">
        <v>0</v>
      </c>
      <c r="X290" s="576">
        <v>0</v>
      </c>
      <c r="Y290" s="576">
        <v>0</v>
      </c>
      <c r="Z290" s="576">
        <v>0</v>
      </c>
      <c r="AA290" s="576">
        <v>0</v>
      </c>
      <c r="AB290" s="577">
        <v>0</v>
      </c>
      <c r="AC290" s="577"/>
      <c r="AD290" s="577"/>
      <c r="AE290" s="577"/>
      <c r="AF290" s="577"/>
      <c r="AG290" s="577"/>
      <c r="AH290" s="577"/>
      <c r="AI290" s="616"/>
      <c r="AJ290" s="616"/>
      <c r="AK290" s="616"/>
      <c r="AL290" s="616"/>
      <c r="AM290" s="616"/>
      <c r="AN290" s="616"/>
      <c r="AO290" s="616"/>
      <c r="AP290" s="616"/>
      <c r="AQ290" s="616"/>
      <c r="AR290" s="616"/>
      <c r="AS290" s="616"/>
      <c r="AT290" s="616"/>
    </row>
    <row r="291" spans="1:46" s="534" customFormat="1" ht="11.25">
      <c r="A291" s="615">
        <v>210</v>
      </c>
      <c r="B291" s="629" t="s">
        <v>1081</v>
      </c>
      <c r="C291" s="638" t="s">
        <v>210</v>
      </c>
      <c r="D291" s="535" t="s">
        <v>153</v>
      </c>
      <c r="E291" s="622" t="s">
        <v>172</v>
      </c>
      <c r="F291" s="564">
        <v>55159638</v>
      </c>
      <c r="G291" s="576">
        <v>36976586.35945147</v>
      </c>
      <c r="H291" s="576">
        <v>6421725.648753349</v>
      </c>
      <c r="I291" s="576">
        <v>4967966.516299585</v>
      </c>
      <c r="J291" s="576">
        <v>2240181.596463594</v>
      </c>
      <c r="K291" s="576">
        <v>2942230.848795855</v>
      </c>
      <c r="L291" s="576">
        <v>293664.6251588883</v>
      </c>
      <c r="M291" s="564">
        <v>166972.07619562434</v>
      </c>
      <c r="N291" s="576">
        <v>1045399.0943357775</v>
      </c>
      <c r="O291" s="576">
        <v>104911.23454585361</v>
      </c>
      <c r="P291" s="576">
        <v>36976586.35945147</v>
      </c>
      <c r="Q291" s="576">
        <v>6421725.648753349</v>
      </c>
      <c r="R291" s="576">
        <v>4967966.516299585</v>
      </c>
      <c r="S291" s="576">
        <v>2240181.596463594</v>
      </c>
      <c r="T291" s="576">
        <v>1971509.5964801149</v>
      </c>
      <c r="U291" s="576">
        <v>19728.13913980728</v>
      </c>
      <c r="V291" s="576">
        <v>950993.1131759331</v>
      </c>
      <c r="W291" s="576">
        <v>99009.82977167337</v>
      </c>
      <c r="X291" s="576">
        <v>166972.07619562434</v>
      </c>
      <c r="Y291" s="576">
        <v>194654.79538721495</v>
      </c>
      <c r="Z291" s="576">
        <v>1045399.0943357775</v>
      </c>
      <c r="AA291" s="576">
        <v>63373.61104797234</v>
      </c>
      <c r="AB291" s="577">
        <v>41537.62349788128</v>
      </c>
      <c r="AC291" s="577"/>
      <c r="AD291" s="577"/>
      <c r="AE291" s="577"/>
      <c r="AF291" s="577"/>
      <c r="AG291" s="577"/>
      <c r="AH291" s="577"/>
      <c r="AI291" s="538"/>
      <c r="AJ291" s="538"/>
      <c r="AK291" s="538"/>
      <c r="AL291" s="538"/>
      <c r="AM291" s="538"/>
      <c r="AN291" s="538"/>
      <c r="AO291" s="538"/>
      <c r="AP291" s="538"/>
      <c r="AQ291" s="538"/>
      <c r="AR291" s="538"/>
      <c r="AS291" s="538"/>
      <c r="AT291" s="538"/>
    </row>
    <row r="292" spans="1:46" s="534" customFormat="1" ht="11.25">
      <c r="A292" s="615">
        <v>211</v>
      </c>
      <c r="B292" s="629" t="s">
        <v>1082</v>
      </c>
      <c r="C292" s="622" t="s">
        <v>765</v>
      </c>
      <c r="D292" s="535" t="s">
        <v>153</v>
      </c>
      <c r="E292" s="622" t="s">
        <v>172</v>
      </c>
      <c r="F292" s="564">
        <v>11200</v>
      </c>
      <c r="G292" s="576">
        <v>7507.985589496733</v>
      </c>
      <c r="H292" s="576">
        <v>1303.9122422456344</v>
      </c>
      <c r="I292" s="576">
        <v>1008.730785770482</v>
      </c>
      <c r="J292" s="576">
        <v>454.86219253999184</v>
      </c>
      <c r="K292" s="576">
        <v>597.4111995896995</v>
      </c>
      <c r="L292" s="576">
        <v>59.627726378109095</v>
      </c>
      <c r="M292" s="564">
        <v>33.903182130944955</v>
      </c>
      <c r="N292" s="576">
        <v>212.26516853792094</v>
      </c>
      <c r="O292" s="576">
        <v>21.30191331048185</v>
      </c>
      <c r="P292" s="576">
        <v>7507.985589496733</v>
      </c>
      <c r="Q292" s="576">
        <v>1303.9122422456344</v>
      </c>
      <c r="R292" s="576">
        <v>1008.730785770482</v>
      </c>
      <c r="S292" s="576">
        <v>454.86219253999184</v>
      </c>
      <c r="T292" s="576">
        <v>400.309144171274</v>
      </c>
      <c r="U292" s="576">
        <v>4.005739819500656</v>
      </c>
      <c r="V292" s="576">
        <v>193.09631559892492</v>
      </c>
      <c r="W292" s="576">
        <v>20.10365067012843</v>
      </c>
      <c r="X292" s="576">
        <v>33.903182130944955</v>
      </c>
      <c r="Y292" s="576">
        <v>39.524075707980664</v>
      </c>
      <c r="Z292" s="576">
        <v>212.26516853792094</v>
      </c>
      <c r="AA292" s="576">
        <v>12.86782273185495</v>
      </c>
      <c r="AB292" s="577">
        <v>8.434090578626899</v>
      </c>
      <c r="AC292" s="577"/>
      <c r="AD292" s="577"/>
      <c r="AE292" s="577"/>
      <c r="AF292" s="577"/>
      <c r="AG292" s="577"/>
      <c r="AH292" s="577"/>
      <c r="AI292" s="538"/>
      <c r="AJ292" s="538"/>
      <c r="AK292" s="538"/>
      <c r="AL292" s="538"/>
      <c r="AM292" s="538"/>
      <c r="AN292" s="538"/>
      <c r="AO292" s="538"/>
      <c r="AP292" s="538"/>
      <c r="AQ292" s="538"/>
      <c r="AR292" s="538"/>
      <c r="AS292" s="538"/>
      <c r="AT292" s="538"/>
    </row>
    <row r="293" spans="1:46" s="534" customFormat="1" ht="22.5">
      <c r="A293" s="615">
        <v>212</v>
      </c>
      <c r="B293" s="629" t="s">
        <v>1083</v>
      </c>
      <c r="C293" s="631" t="s">
        <v>1084</v>
      </c>
      <c r="D293" s="529"/>
      <c r="E293" s="615" t="s">
        <v>153</v>
      </c>
      <c r="F293" s="576">
        <f aca="true" t="shared" si="85" ref="F293:AB293">(F$286+F$287+F$288+F$289+F$290+F$291+F$292)</f>
        <v>60723687</v>
      </c>
      <c r="G293" s="576">
        <f t="shared" si="85"/>
        <v>40321265.45126901</v>
      </c>
      <c r="H293" s="576">
        <f t="shared" si="85"/>
        <v>7144668.622859148</v>
      </c>
      <c r="I293" s="576">
        <f t="shared" si="85"/>
        <v>5442277.125021684</v>
      </c>
      <c r="J293" s="576">
        <f t="shared" si="85"/>
        <v>2422728.895772808</v>
      </c>
      <c r="K293" s="576">
        <f t="shared" si="85"/>
        <v>3345815.038618659</v>
      </c>
      <c r="L293" s="576">
        <f t="shared" si="85"/>
        <v>324639.3893766122</v>
      </c>
      <c r="M293" s="564">
        <f t="shared" si="85"/>
        <v>186315.95765679458</v>
      </c>
      <c r="N293" s="576">
        <f t="shared" si="85"/>
        <v>1420158.8880257416</v>
      </c>
      <c r="O293" s="576">
        <f t="shared" si="85"/>
        <v>115817.63139953937</v>
      </c>
      <c r="P293" s="576">
        <f t="shared" si="85"/>
        <v>40321265.45126901</v>
      </c>
      <c r="Q293" s="576">
        <f t="shared" si="85"/>
        <v>7144668.622859148</v>
      </c>
      <c r="R293" s="576">
        <f t="shared" si="85"/>
        <v>5442277.125021684</v>
      </c>
      <c r="S293" s="576">
        <f t="shared" si="85"/>
        <v>2422728.895772808</v>
      </c>
      <c r="T293" s="576">
        <f t="shared" si="85"/>
        <v>2243119.6871553524</v>
      </c>
      <c r="U293" s="576">
        <f t="shared" si="85"/>
        <v>22024.866828993534</v>
      </c>
      <c r="V293" s="576">
        <f t="shared" si="85"/>
        <v>1080670.4846343137</v>
      </c>
      <c r="W293" s="576">
        <f t="shared" si="85"/>
        <v>108831.14087951681</v>
      </c>
      <c r="X293" s="576">
        <f t="shared" si="85"/>
        <v>186315.95765679458</v>
      </c>
      <c r="Y293" s="576">
        <f t="shared" si="85"/>
        <v>215808.24849709545</v>
      </c>
      <c r="Z293" s="576">
        <f t="shared" si="85"/>
        <v>1420158.8880257416</v>
      </c>
      <c r="AA293" s="576">
        <f t="shared" si="85"/>
        <v>69941.5292026179</v>
      </c>
      <c r="AB293" s="577">
        <f t="shared" si="85"/>
        <v>45876.1021969215</v>
      </c>
      <c r="AC293" s="577"/>
      <c r="AD293" s="577"/>
      <c r="AE293" s="577"/>
      <c r="AF293" s="577"/>
      <c r="AG293" s="577"/>
      <c r="AH293" s="577"/>
      <c r="AI293" s="538"/>
      <c r="AJ293" s="538"/>
      <c r="AK293" s="538"/>
      <c r="AL293" s="538"/>
      <c r="AM293" s="538"/>
      <c r="AN293" s="538"/>
      <c r="AO293" s="538"/>
      <c r="AP293" s="538"/>
      <c r="AQ293" s="538"/>
      <c r="AR293" s="538"/>
      <c r="AS293" s="538"/>
      <c r="AT293" s="538"/>
    </row>
    <row r="294" spans="1:46" s="534" customFormat="1" ht="11.25">
      <c r="A294" s="615"/>
      <c r="B294" s="629" t="s">
        <v>1085</v>
      </c>
      <c r="C294" s="631"/>
      <c r="D294" s="529"/>
      <c r="E294" s="615"/>
      <c r="F294" s="576"/>
      <c r="G294" s="576"/>
      <c r="H294" s="576"/>
      <c r="I294" s="576"/>
      <c r="J294" s="576"/>
      <c r="K294" s="576"/>
      <c r="L294" s="576"/>
      <c r="M294" s="564"/>
      <c r="N294" s="576"/>
      <c r="O294" s="576"/>
      <c r="P294" s="576"/>
      <c r="Q294" s="576"/>
      <c r="R294" s="576"/>
      <c r="S294" s="576"/>
      <c r="T294" s="576"/>
      <c r="U294" s="576"/>
      <c r="V294" s="576"/>
      <c r="W294" s="576"/>
      <c r="X294" s="576"/>
      <c r="Y294" s="576"/>
      <c r="Z294" s="576"/>
      <c r="AA294" s="576"/>
      <c r="AB294" s="577"/>
      <c r="AC294" s="577"/>
      <c r="AD294" s="577"/>
      <c r="AE294" s="577"/>
      <c r="AF294" s="577"/>
      <c r="AG294" s="577"/>
      <c r="AH294" s="577"/>
      <c r="AI294" s="538"/>
      <c r="AJ294" s="538"/>
      <c r="AK294" s="538"/>
      <c r="AL294" s="538"/>
      <c r="AM294" s="538"/>
      <c r="AN294" s="538"/>
      <c r="AO294" s="538"/>
      <c r="AP294" s="538"/>
      <c r="AQ294" s="538"/>
      <c r="AR294" s="538"/>
      <c r="AS294" s="538"/>
      <c r="AT294" s="538"/>
    </row>
    <row r="295" spans="1:46" s="534" customFormat="1" ht="11.25">
      <c r="A295" s="615"/>
      <c r="B295" s="634" t="s">
        <v>1037</v>
      </c>
      <c r="C295" s="631"/>
      <c r="D295" s="535"/>
      <c r="E295" s="622"/>
      <c r="F295" s="564"/>
      <c r="G295" s="576"/>
      <c r="H295" s="576"/>
      <c r="I295" s="576"/>
      <c r="J295" s="576"/>
      <c r="K295" s="576"/>
      <c r="L295" s="576"/>
      <c r="M295" s="564"/>
      <c r="N295" s="576"/>
      <c r="O295" s="576"/>
      <c r="P295" s="576"/>
      <c r="Q295" s="576"/>
      <c r="R295" s="576"/>
      <c r="S295" s="576"/>
      <c r="T295" s="576"/>
      <c r="U295" s="576"/>
      <c r="V295" s="576"/>
      <c r="W295" s="576"/>
      <c r="X295" s="576"/>
      <c r="Y295" s="576"/>
      <c r="Z295" s="576"/>
      <c r="AA295" s="576"/>
      <c r="AB295" s="577"/>
      <c r="AC295" s="577"/>
      <c r="AD295" s="577"/>
      <c r="AE295" s="577"/>
      <c r="AF295" s="577"/>
      <c r="AG295" s="577"/>
      <c r="AH295" s="577"/>
      <c r="AI295" s="538"/>
      <c r="AJ295" s="538"/>
      <c r="AK295" s="538"/>
      <c r="AL295" s="538"/>
      <c r="AM295" s="538"/>
      <c r="AN295" s="538"/>
      <c r="AO295" s="538"/>
      <c r="AP295" s="538"/>
      <c r="AQ295" s="538"/>
      <c r="AR295" s="538"/>
      <c r="AS295" s="538"/>
      <c r="AT295" s="538"/>
    </row>
    <row r="296" spans="1:46" s="534" customFormat="1" ht="11.25">
      <c r="A296" s="615">
        <v>213</v>
      </c>
      <c r="B296" s="629" t="s">
        <v>1038</v>
      </c>
      <c r="C296" s="631" t="s">
        <v>1086</v>
      </c>
      <c r="D296" s="529"/>
      <c r="E296" s="615" t="s">
        <v>153</v>
      </c>
      <c r="F296" s="576">
        <f aca="true" t="shared" si="86" ref="F296:AB296">(F$246*F$56)</f>
        <v>122441.75747156759</v>
      </c>
      <c r="G296" s="576">
        <f t="shared" si="86"/>
        <v>82079.5491651057</v>
      </c>
      <c r="H296" s="576">
        <f t="shared" si="86"/>
        <v>14254.75951153999</v>
      </c>
      <c r="I296" s="576">
        <f t="shared" si="86"/>
        <v>11027.747341554745</v>
      </c>
      <c r="J296" s="576">
        <f t="shared" si="86"/>
        <v>4972.689844818497</v>
      </c>
      <c r="K296" s="576">
        <f t="shared" si="86"/>
        <v>6531.078322407165</v>
      </c>
      <c r="L296" s="576">
        <f t="shared" si="86"/>
        <v>651.8681796222703</v>
      </c>
      <c r="M296" s="564">
        <f t="shared" si="86"/>
        <v>370.63975035638805</v>
      </c>
      <c r="N296" s="576">
        <f t="shared" si="86"/>
        <v>2320.546454087637</v>
      </c>
      <c r="O296" s="576">
        <f t="shared" si="86"/>
        <v>232.87890207521215</v>
      </c>
      <c r="P296" s="576">
        <f t="shared" si="86"/>
        <v>82079.5491651057</v>
      </c>
      <c r="Q296" s="576">
        <f t="shared" si="86"/>
        <v>14254.75951153999</v>
      </c>
      <c r="R296" s="576">
        <f t="shared" si="86"/>
        <v>11027.747341554745</v>
      </c>
      <c r="S296" s="576">
        <f t="shared" si="86"/>
        <v>4972.689844818497</v>
      </c>
      <c r="T296" s="576">
        <f t="shared" si="86"/>
        <v>4376.299566452671</v>
      </c>
      <c r="U296" s="576">
        <f t="shared" si="86"/>
        <v>43.791948524419674</v>
      </c>
      <c r="V296" s="576">
        <f t="shared" si="86"/>
        <v>2110.986807430075</v>
      </c>
      <c r="W296" s="576">
        <f t="shared" si="86"/>
        <v>219.7791356825877</v>
      </c>
      <c r="X296" s="576">
        <f t="shared" si="86"/>
        <v>370.63975035638805</v>
      </c>
      <c r="Y296" s="576">
        <f t="shared" si="86"/>
        <v>432.08904393968265</v>
      </c>
      <c r="Z296" s="576">
        <f t="shared" si="86"/>
        <v>2320.546454087637</v>
      </c>
      <c r="AA296" s="576">
        <f t="shared" si="86"/>
        <v>140.67489554650967</v>
      </c>
      <c r="AB296" s="577">
        <f t="shared" si="86"/>
        <v>92.2040065287025</v>
      </c>
      <c r="AC296" s="577"/>
      <c r="AD296" s="577"/>
      <c r="AE296" s="577"/>
      <c r="AF296" s="577"/>
      <c r="AG296" s="577"/>
      <c r="AH296" s="577"/>
      <c r="AI296" s="538"/>
      <c r="AJ296" s="538"/>
      <c r="AK296" s="538"/>
      <c r="AL296" s="538"/>
      <c r="AM296" s="538"/>
      <c r="AN296" s="538"/>
      <c r="AO296" s="538"/>
      <c r="AP296" s="538"/>
      <c r="AQ296" s="538"/>
      <c r="AR296" s="538"/>
      <c r="AS296" s="538"/>
      <c r="AT296" s="538"/>
    </row>
    <row r="297" spans="1:46" s="534" customFormat="1" ht="11.25">
      <c r="A297" s="615">
        <v>214</v>
      </c>
      <c r="B297" s="629" t="s">
        <v>1087</v>
      </c>
      <c r="C297" s="631" t="s">
        <v>264</v>
      </c>
      <c r="D297" s="529" t="s">
        <v>153</v>
      </c>
      <c r="E297" s="631" t="s">
        <v>253</v>
      </c>
      <c r="F297" s="608">
        <v>116812</v>
      </c>
      <c r="G297" s="576">
        <v>116812</v>
      </c>
      <c r="H297" s="576">
        <v>0</v>
      </c>
      <c r="I297" s="576">
        <v>0</v>
      </c>
      <c r="J297" s="576">
        <v>0</v>
      </c>
      <c r="K297" s="576">
        <v>0</v>
      </c>
      <c r="L297" s="576">
        <v>0</v>
      </c>
      <c r="M297" s="564">
        <v>0</v>
      </c>
      <c r="N297" s="576">
        <v>0</v>
      </c>
      <c r="O297" s="576">
        <v>0</v>
      </c>
      <c r="P297" s="576">
        <v>116812</v>
      </c>
      <c r="Q297" s="576">
        <v>0</v>
      </c>
      <c r="R297" s="576">
        <v>0</v>
      </c>
      <c r="S297" s="576">
        <v>0</v>
      </c>
      <c r="T297" s="576">
        <v>0</v>
      </c>
      <c r="U297" s="576">
        <v>0</v>
      </c>
      <c r="V297" s="576">
        <v>0</v>
      </c>
      <c r="W297" s="576">
        <v>0</v>
      </c>
      <c r="X297" s="576">
        <v>0</v>
      </c>
      <c r="Y297" s="576">
        <v>0</v>
      </c>
      <c r="Z297" s="576">
        <v>0</v>
      </c>
      <c r="AA297" s="576">
        <v>0</v>
      </c>
      <c r="AB297" s="577">
        <v>0</v>
      </c>
      <c r="AC297" s="577"/>
      <c r="AD297" s="577"/>
      <c r="AE297" s="577"/>
      <c r="AF297" s="577"/>
      <c r="AG297" s="577"/>
      <c r="AH297" s="577"/>
      <c r="AI297" s="538"/>
      <c r="AJ297" s="538"/>
      <c r="AK297" s="538"/>
      <c r="AL297" s="538"/>
      <c r="AM297" s="538"/>
      <c r="AN297" s="538"/>
      <c r="AO297" s="538"/>
      <c r="AP297" s="538"/>
      <c r="AQ297" s="538"/>
      <c r="AR297" s="538"/>
      <c r="AS297" s="538"/>
      <c r="AT297" s="538"/>
    </row>
    <row r="298" spans="1:46" s="534" customFormat="1" ht="11.25">
      <c r="A298" s="615">
        <v>215</v>
      </c>
      <c r="B298" s="629" t="s">
        <v>1088</v>
      </c>
      <c r="C298" s="631" t="s">
        <v>268</v>
      </c>
      <c r="D298" s="529" t="s">
        <v>153</v>
      </c>
      <c r="E298" s="631" t="s">
        <v>269</v>
      </c>
      <c r="F298" s="608">
        <v>559321</v>
      </c>
      <c r="G298" s="576">
        <v>243806.58974358975</v>
      </c>
      <c r="H298" s="576">
        <v>315514.41025641025</v>
      </c>
      <c r="I298" s="576">
        <v>0</v>
      </c>
      <c r="J298" s="576">
        <v>0</v>
      </c>
      <c r="K298" s="576">
        <v>0</v>
      </c>
      <c r="L298" s="576">
        <v>0</v>
      </c>
      <c r="M298" s="564">
        <v>0</v>
      </c>
      <c r="N298" s="576">
        <v>0</v>
      </c>
      <c r="O298" s="576">
        <v>0</v>
      </c>
      <c r="P298" s="576">
        <v>243806.58974358975</v>
      </c>
      <c r="Q298" s="576">
        <v>315514.41025641025</v>
      </c>
      <c r="R298" s="576">
        <v>0</v>
      </c>
      <c r="S298" s="576">
        <v>0</v>
      </c>
      <c r="T298" s="576">
        <v>0</v>
      </c>
      <c r="U298" s="576">
        <v>0</v>
      </c>
      <c r="V298" s="576">
        <v>0</v>
      </c>
      <c r="W298" s="576">
        <v>0</v>
      </c>
      <c r="X298" s="576">
        <v>0</v>
      </c>
      <c r="Y298" s="576">
        <v>0</v>
      </c>
      <c r="Z298" s="576">
        <v>0</v>
      </c>
      <c r="AA298" s="576">
        <v>0</v>
      </c>
      <c r="AB298" s="577">
        <v>0</v>
      </c>
      <c r="AC298" s="577"/>
      <c r="AD298" s="577"/>
      <c r="AE298" s="577"/>
      <c r="AF298" s="577"/>
      <c r="AG298" s="577"/>
      <c r="AH298" s="577"/>
      <c r="AI298" s="538"/>
      <c r="AJ298" s="538"/>
      <c r="AK298" s="538"/>
      <c r="AL298" s="538"/>
      <c r="AM298" s="538"/>
      <c r="AN298" s="538"/>
      <c r="AO298" s="538"/>
      <c r="AP298" s="538"/>
      <c r="AQ298" s="538"/>
      <c r="AR298" s="538"/>
      <c r="AS298" s="538"/>
      <c r="AT298" s="538"/>
    </row>
    <row r="299" spans="1:46" s="534" customFormat="1" ht="11.25">
      <c r="A299" s="615">
        <v>216</v>
      </c>
      <c r="B299" s="629" t="s">
        <v>1089</v>
      </c>
      <c r="C299" s="631" t="s">
        <v>271</v>
      </c>
      <c r="D299" s="529" t="s">
        <v>153</v>
      </c>
      <c r="E299" s="631" t="s">
        <v>272</v>
      </c>
      <c r="F299" s="608">
        <v>25</v>
      </c>
      <c r="G299" s="576">
        <v>3</v>
      </c>
      <c r="H299" s="576">
        <v>1.4</v>
      </c>
      <c r="I299" s="576">
        <v>20.6</v>
      </c>
      <c r="J299" s="576">
        <v>0</v>
      </c>
      <c r="K299" s="576">
        <v>0</v>
      </c>
      <c r="L299" s="576">
        <v>0</v>
      </c>
      <c r="M299" s="564">
        <v>0</v>
      </c>
      <c r="N299" s="576">
        <v>0</v>
      </c>
      <c r="O299" s="576">
        <v>0</v>
      </c>
      <c r="P299" s="576">
        <v>3</v>
      </c>
      <c r="Q299" s="576">
        <v>1.4</v>
      </c>
      <c r="R299" s="576">
        <v>20.6</v>
      </c>
      <c r="S299" s="576">
        <v>0</v>
      </c>
      <c r="T299" s="576">
        <v>0</v>
      </c>
      <c r="U299" s="576">
        <v>0</v>
      </c>
      <c r="V299" s="576">
        <v>0</v>
      </c>
      <c r="W299" s="576">
        <v>0</v>
      </c>
      <c r="X299" s="576">
        <v>0</v>
      </c>
      <c r="Y299" s="576">
        <v>0</v>
      </c>
      <c r="Z299" s="576">
        <v>0</v>
      </c>
      <c r="AA299" s="576">
        <v>0</v>
      </c>
      <c r="AB299" s="577">
        <v>0</v>
      </c>
      <c r="AC299" s="577"/>
      <c r="AD299" s="577"/>
      <c r="AE299" s="577"/>
      <c r="AF299" s="577"/>
      <c r="AG299" s="577"/>
      <c r="AH299" s="577"/>
      <c r="AI299" s="538"/>
      <c r="AJ299" s="538"/>
      <c r="AK299" s="538"/>
      <c r="AL299" s="538"/>
      <c r="AM299" s="538"/>
      <c r="AN299" s="538"/>
      <c r="AO299" s="538"/>
      <c r="AP299" s="538"/>
      <c r="AQ299" s="538"/>
      <c r="AR299" s="538"/>
      <c r="AS299" s="538"/>
      <c r="AT299" s="538"/>
    </row>
    <row r="300" spans="1:46" s="534" customFormat="1" ht="11.25">
      <c r="A300" s="615">
        <v>217</v>
      </c>
      <c r="B300" s="629" t="s">
        <v>1090</v>
      </c>
      <c r="C300" s="631" t="s">
        <v>274</v>
      </c>
      <c r="D300" s="529" t="s">
        <v>153</v>
      </c>
      <c r="E300" s="631" t="s">
        <v>275</v>
      </c>
      <c r="F300" s="608">
        <v>374822.00000000536</v>
      </c>
      <c r="G300" s="576">
        <v>367138.20162876125</v>
      </c>
      <c r="H300" s="576">
        <v>7578.540859309291</v>
      </c>
      <c r="I300" s="576">
        <v>105.25751193485127</v>
      </c>
      <c r="J300" s="576">
        <v>0</v>
      </c>
      <c r="K300" s="576">
        <v>0</v>
      </c>
      <c r="L300" s="576">
        <v>0</v>
      </c>
      <c r="M300" s="564">
        <v>0</v>
      </c>
      <c r="N300" s="576">
        <v>0</v>
      </c>
      <c r="O300" s="576">
        <v>0</v>
      </c>
      <c r="P300" s="576">
        <v>367138.20162876125</v>
      </c>
      <c r="Q300" s="576">
        <v>7578.540859309291</v>
      </c>
      <c r="R300" s="576">
        <v>105.25751193485127</v>
      </c>
      <c r="S300" s="576">
        <v>0</v>
      </c>
      <c r="T300" s="576">
        <v>0</v>
      </c>
      <c r="U300" s="576">
        <v>0</v>
      </c>
      <c r="V300" s="576">
        <v>0</v>
      </c>
      <c r="W300" s="576">
        <v>0</v>
      </c>
      <c r="X300" s="576">
        <v>0</v>
      </c>
      <c r="Y300" s="576">
        <v>0</v>
      </c>
      <c r="Z300" s="576">
        <v>0</v>
      </c>
      <c r="AA300" s="576">
        <v>0</v>
      </c>
      <c r="AB300" s="577">
        <v>0</v>
      </c>
      <c r="AC300" s="577"/>
      <c r="AD300" s="577"/>
      <c r="AE300" s="577"/>
      <c r="AF300" s="577"/>
      <c r="AG300" s="577"/>
      <c r="AH300" s="577"/>
      <c r="AI300" s="538"/>
      <c r="AJ300" s="538"/>
      <c r="AK300" s="538"/>
      <c r="AL300" s="538"/>
      <c r="AM300" s="538"/>
      <c r="AN300" s="538"/>
      <c r="AO300" s="538"/>
      <c r="AP300" s="538"/>
      <c r="AQ300" s="538"/>
      <c r="AR300" s="538"/>
      <c r="AS300" s="538"/>
      <c r="AT300" s="538"/>
    </row>
    <row r="301" spans="1:46" s="534" customFormat="1" ht="11.25">
      <c r="A301" s="615">
        <v>218</v>
      </c>
      <c r="B301" s="629" t="s">
        <v>1091</v>
      </c>
      <c r="C301" s="631" t="s">
        <v>277</v>
      </c>
      <c r="D301" s="529" t="s">
        <v>153</v>
      </c>
      <c r="E301" s="631" t="s">
        <v>278</v>
      </c>
      <c r="F301" s="608">
        <v>38036</v>
      </c>
      <c r="G301" s="576">
        <v>34067.1534791705</v>
      </c>
      <c r="H301" s="576">
        <v>3968.8465208295033</v>
      </c>
      <c r="I301" s="576">
        <v>0</v>
      </c>
      <c r="J301" s="576">
        <v>0</v>
      </c>
      <c r="K301" s="576">
        <v>0</v>
      </c>
      <c r="L301" s="576">
        <v>0</v>
      </c>
      <c r="M301" s="564">
        <v>0</v>
      </c>
      <c r="N301" s="576">
        <v>0</v>
      </c>
      <c r="O301" s="576">
        <v>0</v>
      </c>
      <c r="P301" s="576">
        <v>34067.1534791705</v>
      </c>
      <c r="Q301" s="576">
        <v>3968.8465208295033</v>
      </c>
      <c r="R301" s="576">
        <v>0</v>
      </c>
      <c r="S301" s="576">
        <v>0</v>
      </c>
      <c r="T301" s="576">
        <v>0</v>
      </c>
      <c r="U301" s="576">
        <v>0</v>
      </c>
      <c r="V301" s="576">
        <v>0</v>
      </c>
      <c r="W301" s="576">
        <v>0</v>
      </c>
      <c r="X301" s="576">
        <v>0</v>
      </c>
      <c r="Y301" s="576">
        <v>0</v>
      </c>
      <c r="Z301" s="576">
        <v>0</v>
      </c>
      <c r="AA301" s="576">
        <v>0</v>
      </c>
      <c r="AB301" s="577">
        <v>0</v>
      </c>
      <c r="AC301" s="577"/>
      <c r="AD301" s="577"/>
      <c r="AE301" s="577"/>
      <c r="AF301" s="577"/>
      <c r="AG301" s="577"/>
      <c r="AH301" s="577"/>
      <c r="AI301" s="538"/>
      <c r="AJ301" s="538"/>
      <c r="AK301" s="538"/>
      <c r="AL301" s="538"/>
      <c r="AM301" s="538"/>
      <c r="AN301" s="538"/>
      <c r="AO301" s="538"/>
      <c r="AP301" s="538"/>
      <c r="AQ301" s="538"/>
      <c r="AR301" s="538"/>
      <c r="AS301" s="538"/>
      <c r="AT301" s="538"/>
    </row>
    <row r="302" spans="1:46" s="534" customFormat="1" ht="11.25">
      <c r="A302" s="615">
        <v>219</v>
      </c>
      <c r="B302" s="629" t="s">
        <v>1092</v>
      </c>
      <c r="C302" s="631" t="s">
        <v>280</v>
      </c>
      <c r="D302" s="529" t="s">
        <v>153</v>
      </c>
      <c r="E302" s="631" t="s">
        <v>281</v>
      </c>
      <c r="F302" s="608">
        <v>538321</v>
      </c>
      <c r="G302" s="576">
        <v>527762.5901356688</v>
      </c>
      <c r="H302" s="576">
        <v>9341.207579205187</v>
      </c>
      <c r="I302" s="576">
        <v>966.4220343421483</v>
      </c>
      <c r="J302" s="576">
        <v>46.03425411535521</v>
      </c>
      <c r="K302" s="576">
        <v>204.74599666857932</v>
      </c>
      <c r="L302" s="576">
        <v>0</v>
      </c>
      <c r="M302" s="564">
        <v>0</v>
      </c>
      <c r="N302" s="576">
        <v>0</v>
      </c>
      <c r="O302" s="576">
        <v>0</v>
      </c>
      <c r="P302" s="576">
        <v>527762.5901356688</v>
      </c>
      <c r="Q302" s="576">
        <v>9341.207579205187</v>
      </c>
      <c r="R302" s="576">
        <v>966.4220343421483</v>
      </c>
      <c r="S302" s="576">
        <v>46.03425411535521</v>
      </c>
      <c r="T302" s="576">
        <v>204.74599666857932</v>
      </c>
      <c r="U302" s="576">
        <v>0</v>
      </c>
      <c r="V302" s="576">
        <v>0</v>
      </c>
      <c r="W302" s="576">
        <v>0</v>
      </c>
      <c r="X302" s="576">
        <v>0</v>
      </c>
      <c r="Y302" s="576">
        <v>0</v>
      </c>
      <c r="Z302" s="576">
        <v>0</v>
      </c>
      <c r="AA302" s="576">
        <v>0</v>
      </c>
      <c r="AB302" s="577">
        <v>0</v>
      </c>
      <c r="AC302" s="577"/>
      <c r="AD302" s="577"/>
      <c r="AE302" s="577"/>
      <c r="AF302" s="577"/>
      <c r="AG302" s="577"/>
      <c r="AH302" s="577"/>
      <c r="AI302" s="538"/>
      <c r="AJ302" s="538"/>
      <c r="AK302" s="538"/>
      <c r="AL302" s="538"/>
      <c r="AM302" s="538"/>
      <c r="AN302" s="538"/>
      <c r="AO302" s="538"/>
      <c r="AP302" s="538"/>
      <c r="AQ302" s="538"/>
      <c r="AR302" s="538"/>
      <c r="AS302" s="538"/>
      <c r="AT302" s="538"/>
    </row>
    <row r="303" spans="1:46" s="534" customFormat="1" ht="11.25">
      <c r="A303" s="615">
        <v>220</v>
      </c>
      <c r="B303" s="629" t="s">
        <v>1093</v>
      </c>
      <c r="C303" s="631" t="s">
        <v>283</v>
      </c>
      <c r="D303" s="529" t="s">
        <v>153</v>
      </c>
      <c r="E303" s="631" t="s">
        <v>284</v>
      </c>
      <c r="F303" s="608">
        <v>1121800</v>
      </c>
      <c r="G303" s="576">
        <v>1002537.7605717689</v>
      </c>
      <c r="H303" s="576">
        <v>93483.33333333333</v>
      </c>
      <c r="I303" s="576">
        <v>20155.429819336907</v>
      </c>
      <c r="J303" s="576">
        <v>779.4917609688306</v>
      </c>
      <c r="K303" s="576">
        <v>55.677982926345045</v>
      </c>
      <c r="L303" s="576">
        <v>0</v>
      </c>
      <c r="M303" s="564">
        <v>0</v>
      </c>
      <c r="N303" s="576">
        <v>4788.306531665674</v>
      </c>
      <c r="O303" s="576">
        <v>0</v>
      </c>
      <c r="P303" s="576">
        <v>1002537.7605717689</v>
      </c>
      <c r="Q303" s="576">
        <v>93483.33333333333</v>
      </c>
      <c r="R303" s="576">
        <v>20155.429819336907</v>
      </c>
      <c r="S303" s="576">
        <v>779.4917609688306</v>
      </c>
      <c r="T303" s="576">
        <v>55.677982926345045</v>
      </c>
      <c r="U303" s="576">
        <v>0</v>
      </c>
      <c r="V303" s="576">
        <v>0</v>
      </c>
      <c r="W303" s="576">
        <v>0</v>
      </c>
      <c r="X303" s="576">
        <v>0</v>
      </c>
      <c r="Y303" s="576">
        <v>0</v>
      </c>
      <c r="Z303" s="576">
        <v>4788.306531665674</v>
      </c>
      <c r="AA303" s="576">
        <v>0</v>
      </c>
      <c r="AB303" s="577">
        <v>0</v>
      </c>
      <c r="AC303" s="577"/>
      <c r="AD303" s="577"/>
      <c r="AE303" s="577"/>
      <c r="AF303" s="577"/>
      <c r="AG303" s="577"/>
      <c r="AH303" s="577"/>
      <c r="AI303" s="538"/>
      <c r="AJ303" s="538"/>
      <c r="AK303" s="538"/>
      <c r="AL303" s="538"/>
      <c r="AM303" s="538"/>
      <c r="AN303" s="538"/>
      <c r="AO303" s="538"/>
      <c r="AP303" s="538"/>
      <c r="AQ303" s="538"/>
      <c r="AR303" s="538"/>
      <c r="AS303" s="538"/>
      <c r="AT303" s="538"/>
    </row>
    <row r="304" spans="1:46" s="534" customFormat="1" ht="11.25">
      <c r="A304" s="615">
        <v>221</v>
      </c>
      <c r="B304" s="629" t="s">
        <v>1094</v>
      </c>
      <c r="C304" s="631" t="s">
        <v>289</v>
      </c>
      <c r="D304" s="529" t="s">
        <v>153</v>
      </c>
      <c r="E304" s="622" t="s">
        <v>290</v>
      </c>
      <c r="F304" s="564">
        <v>4200005</v>
      </c>
      <c r="G304" s="576">
        <v>3733824.3472103206</v>
      </c>
      <c r="H304" s="576">
        <v>434993.07269316947</v>
      </c>
      <c r="I304" s="576">
        <v>28911.347469896267</v>
      </c>
      <c r="J304" s="576">
        <v>2276.2326266137957</v>
      </c>
      <c r="K304" s="576">
        <v>0</v>
      </c>
      <c r="L304" s="576">
        <v>0</v>
      </c>
      <c r="M304" s="564">
        <v>0</v>
      </c>
      <c r="N304" s="576">
        <v>0</v>
      </c>
      <c r="O304" s="576">
        <v>0</v>
      </c>
      <c r="P304" s="576">
        <v>3733824.3472103206</v>
      </c>
      <c r="Q304" s="576">
        <v>434993.07269316947</v>
      </c>
      <c r="R304" s="576">
        <v>28911.347469896267</v>
      </c>
      <c r="S304" s="576">
        <v>2276.2326266137957</v>
      </c>
      <c r="T304" s="576">
        <v>0</v>
      </c>
      <c r="U304" s="576">
        <v>0</v>
      </c>
      <c r="V304" s="576">
        <v>0</v>
      </c>
      <c r="W304" s="576">
        <v>0</v>
      </c>
      <c r="X304" s="576">
        <v>0</v>
      </c>
      <c r="Y304" s="576">
        <v>0</v>
      </c>
      <c r="Z304" s="576">
        <v>0</v>
      </c>
      <c r="AA304" s="576">
        <v>0</v>
      </c>
      <c r="AB304" s="577">
        <v>0</v>
      </c>
      <c r="AC304" s="577"/>
      <c r="AD304" s="577"/>
      <c r="AE304" s="577"/>
      <c r="AF304" s="577"/>
      <c r="AG304" s="577"/>
      <c r="AH304" s="577"/>
      <c r="AI304" s="538"/>
      <c r="AJ304" s="538"/>
      <c r="AK304" s="538"/>
      <c r="AL304" s="538"/>
      <c r="AM304" s="538"/>
      <c r="AN304" s="538"/>
      <c r="AO304" s="538"/>
      <c r="AP304" s="538"/>
      <c r="AQ304" s="538"/>
      <c r="AR304" s="538"/>
      <c r="AS304" s="538"/>
      <c r="AT304" s="538"/>
    </row>
    <row r="305" spans="1:46" s="534" customFormat="1" ht="11.25">
      <c r="A305" s="615">
        <v>222</v>
      </c>
      <c r="B305" s="629" t="s">
        <v>1095</v>
      </c>
      <c r="C305" s="622" t="s">
        <v>300</v>
      </c>
      <c r="D305" s="529" t="s">
        <v>153</v>
      </c>
      <c r="E305" s="622" t="s">
        <v>301</v>
      </c>
      <c r="F305" s="564">
        <v>5259493.55</v>
      </c>
      <c r="G305" s="576">
        <v>3530063.5859812456</v>
      </c>
      <c r="H305" s="576">
        <v>597523.8730775892</v>
      </c>
      <c r="I305" s="576">
        <v>513072.6491175742</v>
      </c>
      <c r="J305" s="576">
        <v>244052.52494801575</v>
      </c>
      <c r="K305" s="576">
        <v>339455.5726336484</v>
      </c>
      <c r="L305" s="576">
        <v>12190.243850953817</v>
      </c>
      <c r="M305" s="564">
        <v>0</v>
      </c>
      <c r="N305" s="576">
        <v>17119.915127531753</v>
      </c>
      <c r="O305" s="576">
        <v>6015.185263441478</v>
      </c>
      <c r="P305" s="576">
        <v>3530063.5859812456</v>
      </c>
      <c r="Q305" s="576">
        <v>597523.8730775892</v>
      </c>
      <c r="R305" s="576">
        <v>513072.6491175742</v>
      </c>
      <c r="S305" s="576">
        <v>244052.52494801575</v>
      </c>
      <c r="T305" s="576">
        <v>219039.4649277513</v>
      </c>
      <c r="U305" s="576">
        <v>3038.3346385576056</v>
      </c>
      <c r="V305" s="576">
        <v>117377.77306733953</v>
      </c>
      <c r="W305" s="576">
        <v>12190.243850953817</v>
      </c>
      <c r="X305" s="576">
        <v>0</v>
      </c>
      <c r="Y305" s="576">
        <v>0</v>
      </c>
      <c r="Z305" s="576">
        <v>17119.915127531753</v>
      </c>
      <c r="AA305" s="576">
        <v>0</v>
      </c>
      <c r="AB305" s="577">
        <v>6015.185263441478</v>
      </c>
      <c r="AC305" s="577"/>
      <c r="AD305" s="577"/>
      <c r="AE305" s="577"/>
      <c r="AF305" s="577"/>
      <c r="AG305" s="577"/>
      <c r="AH305" s="577"/>
      <c r="AI305" s="538"/>
      <c r="AJ305" s="538"/>
      <c r="AK305" s="538"/>
      <c r="AL305" s="538"/>
      <c r="AM305" s="538"/>
      <c r="AN305" s="538"/>
      <c r="AO305" s="538"/>
      <c r="AP305" s="538"/>
      <c r="AQ305" s="538"/>
      <c r="AR305" s="538"/>
      <c r="AS305" s="538"/>
      <c r="AT305" s="538"/>
    </row>
    <row r="306" spans="1:46" s="534" customFormat="1" ht="11.25">
      <c r="A306" s="615">
        <v>223</v>
      </c>
      <c r="B306" s="629" t="s">
        <v>1096</v>
      </c>
      <c r="C306" s="622" t="s">
        <v>303</v>
      </c>
      <c r="D306" s="529" t="s">
        <v>153</v>
      </c>
      <c r="E306" s="631" t="s">
        <v>304</v>
      </c>
      <c r="F306" s="608">
        <v>2516833</v>
      </c>
      <c r="G306" s="576">
        <v>0</v>
      </c>
      <c r="H306" s="576">
        <v>41.372018993372784</v>
      </c>
      <c r="I306" s="576">
        <v>0</v>
      </c>
      <c r="J306" s="576">
        <v>0</v>
      </c>
      <c r="K306" s="576">
        <v>332673.7876886807</v>
      </c>
      <c r="L306" s="576">
        <v>1314225.7369188692</v>
      </c>
      <c r="M306" s="564">
        <v>866558.3834814057</v>
      </c>
      <c r="N306" s="576">
        <v>0</v>
      </c>
      <c r="O306" s="576">
        <v>3333.7198920507312</v>
      </c>
      <c r="P306" s="576">
        <v>0</v>
      </c>
      <c r="Q306" s="576">
        <v>41.372018993372784</v>
      </c>
      <c r="R306" s="576">
        <v>0</v>
      </c>
      <c r="S306" s="576">
        <v>0</v>
      </c>
      <c r="T306" s="576">
        <v>332673.7876886807</v>
      </c>
      <c r="U306" s="576">
        <v>0</v>
      </c>
      <c r="V306" s="576">
        <v>0</v>
      </c>
      <c r="W306" s="576">
        <v>0</v>
      </c>
      <c r="X306" s="576">
        <v>866558.3834814057</v>
      </c>
      <c r="Y306" s="576">
        <v>1314225.7369188692</v>
      </c>
      <c r="Z306" s="576">
        <v>0</v>
      </c>
      <c r="AA306" s="576">
        <v>0</v>
      </c>
      <c r="AB306" s="577">
        <v>3333.7198920507312</v>
      </c>
      <c r="AC306" s="577"/>
      <c r="AD306" s="577"/>
      <c r="AE306" s="577"/>
      <c r="AF306" s="577"/>
      <c r="AG306" s="577"/>
      <c r="AH306" s="577"/>
      <c r="AI306" s="538"/>
      <c r="AJ306" s="538"/>
      <c r="AK306" s="538"/>
      <c r="AL306" s="538"/>
      <c r="AM306" s="538"/>
      <c r="AN306" s="538"/>
      <c r="AO306" s="538"/>
      <c r="AP306" s="538"/>
      <c r="AQ306" s="538"/>
      <c r="AR306" s="538"/>
      <c r="AS306" s="538"/>
      <c r="AT306" s="538"/>
    </row>
    <row r="307" spans="1:46" s="534" customFormat="1" ht="11.25">
      <c r="A307" s="615">
        <v>2231</v>
      </c>
      <c r="B307" s="629" t="s">
        <v>1299</v>
      </c>
      <c r="C307" s="631" t="s">
        <v>310</v>
      </c>
      <c r="D307" s="529" t="s">
        <v>153</v>
      </c>
      <c r="E307" s="631" t="s">
        <v>311</v>
      </c>
      <c r="F307" s="608">
        <v>26946</v>
      </c>
      <c r="G307" s="576">
        <v>0</v>
      </c>
      <c r="H307" s="576">
        <v>0</v>
      </c>
      <c r="I307" s="576">
        <v>0</v>
      </c>
      <c r="J307" s="576">
        <v>0</v>
      </c>
      <c r="K307" s="576">
        <v>0</v>
      </c>
      <c r="L307" s="576">
        <v>0</v>
      </c>
      <c r="M307" s="564">
        <v>0</v>
      </c>
      <c r="N307" s="576">
        <v>26946</v>
      </c>
      <c r="O307" s="576">
        <v>0</v>
      </c>
      <c r="P307" s="576">
        <v>0</v>
      </c>
      <c r="Q307" s="576">
        <v>0</v>
      </c>
      <c r="R307" s="576">
        <v>0</v>
      </c>
      <c r="S307" s="576">
        <v>0</v>
      </c>
      <c r="T307" s="576">
        <v>0</v>
      </c>
      <c r="U307" s="576">
        <v>0</v>
      </c>
      <c r="V307" s="576">
        <v>0</v>
      </c>
      <c r="W307" s="576">
        <v>0</v>
      </c>
      <c r="X307" s="576">
        <v>0</v>
      </c>
      <c r="Y307" s="576">
        <v>0</v>
      </c>
      <c r="Z307" s="576">
        <v>26946</v>
      </c>
      <c r="AA307" s="576">
        <v>0</v>
      </c>
      <c r="AB307" s="577">
        <v>0</v>
      </c>
      <c r="AC307" s="577"/>
      <c r="AD307" s="577"/>
      <c r="AE307" s="577"/>
      <c r="AF307" s="577"/>
      <c r="AG307" s="577"/>
      <c r="AH307" s="577"/>
      <c r="AI307" s="538"/>
      <c r="AJ307" s="538"/>
      <c r="AK307" s="538"/>
      <c r="AL307" s="538"/>
      <c r="AM307" s="538"/>
      <c r="AN307" s="538"/>
      <c r="AO307" s="538"/>
      <c r="AP307" s="538"/>
      <c r="AQ307" s="538"/>
      <c r="AR307" s="538"/>
      <c r="AS307" s="538"/>
      <c r="AT307" s="538"/>
    </row>
    <row r="308" spans="1:46" s="534" customFormat="1" ht="11.25">
      <c r="A308" s="615">
        <v>224</v>
      </c>
      <c r="B308" s="629" t="s">
        <v>1097</v>
      </c>
      <c r="C308" s="631" t="s">
        <v>317</v>
      </c>
      <c r="D308" s="529" t="s">
        <v>153</v>
      </c>
      <c r="E308" s="622" t="s">
        <v>301</v>
      </c>
      <c r="F308" s="564">
        <v>123537</v>
      </c>
      <c r="G308" s="576">
        <v>82915.48626794403</v>
      </c>
      <c r="H308" s="576">
        <v>14034.869708773791</v>
      </c>
      <c r="I308" s="576">
        <v>12051.246997733797</v>
      </c>
      <c r="J308" s="576">
        <v>5732.399229675455</v>
      </c>
      <c r="K308" s="576">
        <v>7973.262573245864</v>
      </c>
      <c r="L308" s="576">
        <v>286.3291190109515</v>
      </c>
      <c r="M308" s="564">
        <v>0</v>
      </c>
      <c r="N308" s="576">
        <v>402.11912706117687</v>
      </c>
      <c r="O308" s="576">
        <v>141.28697655495174</v>
      </c>
      <c r="P308" s="576">
        <v>82915.48626794403</v>
      </c>
      <c r="Q308" s="576">
        <v>14034.869708773791</v>
      </c>
      <c r="R308" s="576">
        <v>12051.246997733797</v>
      </c>
      <c r="S308" s="576">
        <v>5732.399229675455</v>
      </c>
      <c r="T308" s="576">
        <v>5144.882890631097</v>
      </c>
      <c r="U308" s="576">
        <v>71.365568314746</v>
      </c>
      <c r="V308" s="576">
        <v>2757.014114300021</v>
      </c>
      <c r="W308" s="576">
        <v>286.3291190109515</v>
      </c>
      <c r="X308" s="576">
        <v>0</v>
      </c>
      <c r="Y308" s="576">
        <v>0</v>
      </c>
      <c r="Z308" s="576">
        <v>402.11912706117687</v>
      </c>
      <c r="AA308" s="576">
        <v>0</v>
      </c>
      <c r="AB308" s="577">
        <v>141.28697655495174</v>
      </c>
      <c r="AC308" s="577"/>
      <c r="AD308" s="577"/>
      <c r="AE308" s="577"/>
      <c r="AF308" s="577"/>
      <c r="AG308" s="577"/>
      <c r="AH308" s="577"/>
      <c r="AI308" s="538"/>
      <c r="AJ308" s="538"/>
      <c r="AK308" s="538"/>
      <c r="AL308" s="538"/>
      <c r="AM308" s="538"/>
      <c r="AN308" s="538"/>
      <c r="AO308" s="538"/>
      <c r="AP308" s="538"/>
      <c r="AQ308" s="538"/>
      <c r="AR308" s="538"/>
      <c r="AS308" s="538"/>
      <c r="AT308" s="538"/>
    </row>
    <row r="309" spans="1:46" s="534" customFormat="1" ht="11.25">
      <c r="A309" s="615">
        <v>225</v>
      </c>
      <c r="B309" s="629" t="s">
        <v>1098</v>
      </c>
      <c r="C309" s="631" t="s">
        <v>326</v>
      </c>
      <c r="D309" s="535" t="s">
        <v>153</v>
      </c>
      <c r="E309" s="622" t="s">
        <v>172</v>
      </c>
      <c r="F309" s="564">
        <v>453722</v>
      </c>
      <c r="G309" s="576">
        <v>304155.1997890748</v>
      </c>
      <c r="H309" s="576">
        <v>52822.6491407298</v>
      </c>
      <c r="I309" s="576">
        <v>40864.58478404953</v>
      </c>
      <c r="J309" s="576">
        <v>18426.8735467527</v>
      </c>
      <c r="K309" s="576">
        <v>24201.66109823551</v>
      </c>
      <c r="L309" s="576">
        <v>2415.572434618609</v>
      </c>
      <c r="M309" s="564">
        <v>1373.4481788229118</v>
      </c>
      <c r="N309" s="576">
        <v>8599.051499943087</v>
      </c>
      <c r="O309" s="576">
        <v>862.9595277730756</v>
      </c>
      <c r="P309" s="576">
        <v>304155.1997890748</v>
      </c>
      <c r="Q309" s="576">
        <v>52822.6491407298</v>
      </c>
      <c r="R309" s="576">
        <v>40864.58478404953</v>
      </c>
      <c r="S309" s="576">
        <v>18426.8735467527</v>
      </c>
      <c r="T309" s="576">
        <v>16216.880849257035</v>
      </c>
      <c r="U309" s="576">
        <v>162.27609664138186</v>
      </c>
      <c r="V309" s="576">
        <v>7822.50415233709</v>
      </c>
      <c r="W309" s="576">
        <v>814.4168383350011</v>
      </c>
      <c r="X309" s="576">
        <v>1373.4481788229118</v>
      </c>
      <c r="Y309" s="576">
        <v>1601.1555962836078</v>
      </c>
      <c r="Z309" s="576">
        <v>8599.051499943087</v>
      </c>
      <c r="AA309" s="576">
        <v>521.2869879948832</v>
      </c>
      <c r="AB309" s="577">
        <v>341.67253977819234</v>
      </c>
      <c r="AC309" s="577"/>
      <c r="AD309" s="577"/>
      <c r="AE309" s="577"/>
      <c r="AF309" s="577"/>
      <c r="AG309" s="577"/>
      <c r="AH309" s="577"/>
      <c r="AI309" s="538"/>
      <c r="AJ309" s="538"/>
      <c r="AK309" s="538"/>
      <c r="AL309" s="538"/>
      <c r="AM309" s="538"/>
      <c r="AN309" s="538"/>
      <c r="AO309" s="538"/>
      <c r="AP309" s="538"/>
      <c r="AQ309" s="538"/>
      <c r="AR309" s="538"/>
      <c r="AS309" s="538"/>
      <c r="AT309" s="538"/>
    </row>
    <row r="310" spans="1:46" s="534" customFormat="1" ht="11.25">
      <c r="A310" s="615">
        <v>226</v>
      </c>
      <c r="B310" s="629" t="s">
        <v>1099</v>
      </c>
      <c r="C310" s="631" t="s">
        <v>328</v>
      </c>
      <c r="D310" s="529" t="s">
        <v>153</v>
      </c>
      <c r="E310" s="631" t="s">
        <v>329</v>
      </c>
      <c r="F310" s="608">
        <v>246778</v>
      </c>
      <c r="G310" s="576">
        <v>0</v>
      </c>
      <c r="H310" s="576">
        <v>246778</v>
      </c>
      <c r="I310" s="576">
        <v>0</v>
      </c>
      <c r="J310" s="576">
        <v>0</v>
      </c>
      <c r="K310" s="576">
        <v>0</v>
      </c>
      <c r="L310" s="576">
        <v>0</v>
      </c>
      <c r="M310" s="564">
        <v>0</v>
      </c>
      <c r="N310" s="576">
        <v>0</v>
      </c>
      <c r="O310" s="576">
        <v>0</v>
      </c>
      <c r="P310" s="576">
        <v>0</v>
      </c>
      <c r="Q310" s="576">
        <v>246778</v>
      </c>
      <c r="R310" s="576">
        <v>0</v>
      </c>
      <c r="S310" s="576">
        <v>0</v>
      </c>
      <c r="T310" s="576">
        <v>0</v>
      </c>
      <c r="U310" s="576">
        <v>0</v>
      </c>
      <c r="V310" s="576">
        <v>0</v>
      </c>
      <c r="W310" s="576">
        <v>0</v>
      </c>
      <c r="X310" s="576">
        <v>0</v>
      </c>
      <c r="Y310" s="576">
        <v>0</v>
      </c>
      <c r="Z310" s="576">
        <v>0</v>
      </c>
      <c r="AA310" s="576">
        <v>0</v>
      </c>
      <c r="AB310" s="577">
        <v>0</v>
      </c>
      <c r="AC310" s="577"/>
      <c r="AD310" s="577"/>
      <c r="AE310" s="577"/>
      <c r="AF310" s="577"/>
      <c r="AG310" s="577"/>
      <c r="AH310" s="577"/>
      <c r="AI310" s="538"/>
      <c r="AJ310" s="538"/>
      <c r="AK310" s="538"/>
      <c r="AL310" s="538"/>
      <c r="AM310" s="538"/>
      <c r="AN310" s="538"/>
      <c r="AO310" s="538"/>
      <c r="AP310" s="538"/>
      <c r="AQ310" s="538"/>
      <c r="AR310" s="538"/>
      <c r="AS310" s="538"/>
      <c r="AT310" s="538"/>
    </row>
    <row r="311" spans="1:46" s="534" customFormat="1" ht="11.25">
      <c r="A311" s="615">
        <v>227</v>
      </c>
      <c r="B311" s="629" t="s">
        <v>1100</v>
      </c>
      <c r="C311" s="631" t="s">
        <v>331</v>
      </c>
      <c r="D311" s="529" t="s">
        <v>153</v>
      </c>
      <c r="E311" s="631" t="s">
        <v>253</v>
      </c>
      <c r="F311" s="608">
        <v>74933</v>
      </c>
      <c r="G311" s="576">
        <v>74933</v>
      </c>
      <c r="H311" s="576">
        <v>0</v>
      </c>
      <c r="I311" s="576">
        <v>0</v>
      </c>
      <c r="J311" s="576">
        <v>0</v>
      </c>
      <c r="K311" s="576">
        <v>0</v>
      </c>
      <c r="L311" s="576">
        <v>0</v>
      </c>
      <c r="M311" s="564">
        <v>0</v>
      </c>
      <c r="N311" s="576">
        <v>0</v>
      </c>
      <c r="O311" s="576">
        <v>0</v>
      </c>
      <c r="P311" s="576">
        <v>74933</v>
      </c>
      <c r="Q311" s="576">
        <v>0</v>
      </c>
      <c r="R311" s="576">
        <v>0</v>
      </c>
      <c r="S311" s="576">
        <v>0</v>
      </c>
      <c r="T311" s="576">
        <v>0</v>
      </c>
      <c r="U311" s="576">
        <v>0</v>
      </c>
      <c r="V311" s="576">
        <v>0</v>
      </c>
      <c r="W311" s="576">
        <v>0</v>
      </c>
      <c r="X311" s="576">
        <v>0</v>
      </c>
      <c r="Y311" s="576">
        <v>0</v>
      </c>
      <c r="Z311" s="576">
        <v>0</v>
      </c>
      <c r="AA311" s="576">
        <v>0</v>
      </c>
      <c r="AB311" s="577">
        <v>0</v>
      </c>
      <c r="AC311" s="577"/>
      <c r="AD311" s="577"/>
      <c r="AE311" s="577"/>
      <c r="AF311" s="577"/>
      <c r="AG311" s="577"/>
      <c r="AH311" s="577"/>
      <c r="AI311" s="538"/>
      <c r="AJ311" s="538"/>
      <c r="AK311" s="538"/>
      <c r="AL311" s="538"/>
      <c r="AM311" s="538"/>
      <c r="AN311" s="538"/>
      <c r="AO311" s="538"/>
      <c r="AP311" s="538"/>
      <c r="AQ311" s="538"/>
      <c r="AR311" s="538"/>
      <c r="AS311" s="538"/>
      <c r="AT311" s="538"/>
    </row>
    <row r="312" spans="1:46" s="534" customFormat="1" ht="11.25">
      <c r="A312" s="615">
        <v>228</v>
      </c>
      <c r="B312" s="629" t="s">
        <v>1101</v>
      </c>
      <c r="C312" s="631" t="s">
        <v>335</v>
      </c>
      <c r="D312" s="529" t="s">
        <v>153</v>
      </c>
      <c r="E312" s="631" t="s">
        <v>230</v>
      </c>
      <c r="F312" s="564">
        <v>29676</v>
      </c>
      <c r="G312" s="576">
        <v>26294.23186152997</v>
      </c>
      <c r="H312" s="576">
        <v>3063.295872527901</v>
      </c>
      <c r="I312" s="576">
        <v>203.59867072233467</v>
      </c>
      <c r="J312" s="576">
        <v>16.02962080947381</v>
      </c>
      <c r="K312" s="576">
        <v>20.398415258548837</v>
      </c>
      <c r="L312" s="576">
        <v>0.48185232894209845</v>
      </c>
      <c r="M312" s="564">
        <v>0.6103462833266581</v>
      </c>
      <c r="N312" s="576">
        <v>77.06424914213962</v>
      </c>
      <c r="O312" s="576">
        <v>0.2891113973652591</v>
      </c>
      <c r="P312" s="576">
        <v>26294.23186152997</v>
      </c>
      <c r="Q312" s="576">
        <v>3063.295872527901</v>
      </c>
      <c r="R312" s="576">
        <v>203.59867072233467</v>
      </c>
      <c r="S312" s="576">
        <v>16.02962080947381</v>
      </c>
      <c r="T312" s="576">
        <v>14.808928242820494</v>
      </c>
      <c r="U312" s="576">
        <v>0.0321234885961399</v>
      </c>
      <c r="V312" s="576">
        <v>5.557363527132202</v>
      </c>
      <c r="W312" s="576">
        <v>0.09637046578841969</v>
      </c>
      <c r="X312" s="576">
        <v>0.6103462833266581</v>
      </c>
      <c r="Y312" s="576">
        <v>0.38548186315367877</v>
      </c>
      <c r="Z312" s="576">
        <v>77.06424914213962</v>
      </c>
      <c r="AA312" s="576">
        <v>0.0321234885961399</v>
      </c>
      <c r="AB312" s="577">
        <v>0.2569879087691192</v>
      </c>
      <c r="AC312" s="577"/>
      <c r="AD312" s="577"/>
      <c r="AE312" s="577"/>
      <c r="AF312" s="577"/>
      <c r="AG312" s="577"/>
      <c r="AH312" s="577"/>
      <c r="AI312" s="538"/>
      <c r="AJ312" s="538"/>
      <c r="AK312" s="538"/>
      <c r="AL312" s="538"/>
      <c r="AM312" s="538"/>
      <c r="AN312" s="538"/>
      <c r="AO312" s="538"/>
      <c r="AP312" s="538"/>
      <c r="AQ312" s="538"/>
      <c r="AR312" s="538"/>
      <c r="AS312" s="538"/>
      <c r="AT312" s="538"/>
    </row>
    <row r="313" spans="1:46" s="534" customFormat="1" ht="11.25">
      <c r="A313" s="615">
        <v>229</v>
      </c>
      <c r="B313" s="629" t="s">
        <v>1102</v>
      </c>
      <c r="C313" s="631" t="s">
        <v>337</v>
      </c>
      <c r="D313" s="529" t="s">
        <v>153</v>
      </c>
      <c r="E313" s="631" t="s">
        <v>311</v>
      </c>
      <c r="F313" s="564">
        <v>42452</v>
      </c>
      <c r="G313" s="576">
        <v>0</v>
      </c>
      <c r="H313" s="576">
        <v>0</v>
      </c>
      <c r="I313" s="576">
        <v>0</v>
      </c>
      <c r="J313" s="576">
        <v>0</v>
      </c>
      <c r="K313" s="576">
        <v>0</v>
      </c>
      <c r="L313" s="576">
        <v>0</v>
      </c>
      <c r="M313" s="564">
        <v>0</v>
      </c>
      <c r="N313" s="576">
        <v>42452</v>
      </c>
      <c r="O313" s="576">
        <v>0</v>
      </c>
      <c r="P313" s="576">
        <v>0</v>
      </c>
      <c r="Q313" s="576">
        <v>0</v>
      </c>
      <c r="R313" s="576">
        <v>0</v>
      </c>
      <c r="S313" s="576">
        <v>0</v>
      </c>
      <c r="T313" s="576">
        <v>0</v>
      </c>
      <c r="U313" s="576">
        <v>0</v>
      </c>
      <c r="V313" s="576">
        <v>0</v>
      </c>
      <c r="W313" s="576">
        <v>0</v>
      </c>
      <c r="X313" s="576">
        <v>0</v>
      </c>
      <c r="Y313" s="576">
        <v>0</v>
      </c>
      <c r="Z313" s="576">
        <v>42452</v>
      </c>
      <c r="AA313" s="576">
        <v>0</v>
      </c>
      <c r="AB313" s="577">
        <v>0</v>
      </c>
      <c r="AC313" s="577"/>
      <c r="AD313" s="577"/>
      <c r="AE313" s="577"/>
      <c r="AF313" s="577"/>
      <c r="AG313" s="577"/>
      <c r="AH313" s="577"/>
      <c r="AI313" s="538"/>
      <c r="AJ313" s="538"/>
      <c r="AK313" s="538"/>
      <c r="AL313" s="538"/>
      <c r="AM313" s="538"/>
      <c r="AN313" s="538"/>
      <c r="AO313" s="538"/>
      <c r="AP313" s="538"/>
      <c r="AQ313" s="538"/>
      <c r="AR313" s="538"/>
      <c r="AS313" s="538"/>
      <c r="AT313" s="538"/>
    </row>
    <row r="314" spans="1:46" s="534" customFormat="1" ht="11.25">
      <c r="A314" s="615"/>
      <c r="B314" s="629"/>
      <c r="C314" s="631"/>
      <c r="D314" s="529"/>
      <c r="E314" s="622"/>
      <c r="F314" s="564"/>
      <c r="G314" s="576"/>
      <c r="H314" s="576"/>
      <c r="I314" s="576"/>
      <c r="J314" s="576"/>
      <c r="K314" s="576"/>
      <c r="L314" s="576"/>
      <c r="M314" s="564"/>
      <c r="N314" s="576"/>
      <c r="O314" s="576"/>
      <c r="P314" s="576"/>
      <c r="Q314" s="576"/>
      <c r="R314" s="576"/>
      <c r="S314" s="576"/>
      <c r="T314" s="576"/>
      <c r="U314" s="576"/>
      <c r="V314" s="576"/>
      <c r="W314" s="576"/>
      <c r="X314" s="576"/>
      <c r="Y314" s="576"/>
      <c r="Z314" s="576"/>
      <c r="AA314" s="576"/>
      <c r="AB314" s="577"/>
      <c r="AC314" s="577"/>
      <c r="AD314" s="577"/>
      <c r="AE314" s="577"/>
      <c r="AF314" s="577"/>
      <c r="AG314" s="577"/>
      <c r="AH314" s="577"/>
      <c r="AI314" s="538"/>
      <c r="AJ314" s="538"/>
      <c r="AK314" s="538"/>
      <c r="AL314" s="538"/>
      <c r="AM314" s="538"/>
      <c r="AN314" s="538"/>
      <c r="AO314" s="538"/>
      <c r="AP314" s="538"/>
      <c r="AQ314" s="538"/>
      <c r="AR314" s="538"/>
      <c r="AS314" s="538"/>
      <c r="AT314" s="538"/>
    </row>
    <row r="315" spans="1:46" s="534" customFormat="1" ht="56.25">
      <c r="A315" s="615">
        <v>230</v>
      </c>
      <c r="B315" s="629" t="s">
        <v>1103</v>
      </c>
      <c r="C315" s="631" t="s">
        <v>1300</v>
      </c>
      <c r="D315" s="529"/>
      <c r="E315" s="615" t="s">
        <v>153</v>
      </c>
      <c r="F315" s="576">
        <f aca="true" t="shared" si="87" ref="F315:AB315">(F$296+F$297+F$298+F$299+F$300+F$301+F$302+F$303+F$304+F$305+F$306+F$307+F$308+F$309+F$310+F$311+F$312+F$313)</f>
        <v>15845954.307471573</v>
      </c>
      <c r="G315" s="576">
        <f t="shared" si="87"/>
        <v>10126392.69583418</v>
      </c>
      <c r="H315" s="576">
        <f t="shared" si="87"/>
        <v>1793399.6305724108</v>
      </c>
      <c r="I315" s="576">
        <f t="shared" si="87"/>
        <v>627378.8837471448</v>
      </c>
      <c r="J315" s="576">
        <f t="shared" si="87"/>
        <v>276302.27583176986</v>
      </c>
      <c r="K315" s="576">
        <f t="shared" si="87"/>
        <v>711116.1847110711</v>
      </c>
      <c r="L315" s="576">
        <f t="shared" si="87"/>
        <v>1329770.2323554037</v>
      </c>
      <c r="M315" s="564">
        <f t="shared" si="87"/>
        <v>868303.0817568683</v>
      </c>
      <c r="N315" s="576">
        <f t="shared" si="87"/>
        <v>102705.00298943146</v>
      </c>
      <c r="O315" s="576">
        <f t="shared" si="87"/>
        <v>10586.319673292814</v>
      </c>
      <c r="P315" s="576">
        <f t="shared" si="87"/>
        <v>10126392.69583418</v>
      </c>
      <c r="Q315" s="576">
        <f t="shared" si="87"/>
        <v>1793399.6305724108</v>
      </c>
      <c r="R315" s="576">
        <f t="shared" si="87"/>
        <v>627378.8837471448</v>
      </c>
      <c r="S315" s="576">
        <f t="shared" si="87"/>
        <v>276302.27583176986</v>
      </c>
      <c r="T315" s="576">
        <f t="shared" si="87"/>
        <v>577726.5488306105</v>
      </c>
      <c r="U315" s="576">
        <f t="shared" si="87"/>
        <v>3315.800375526749</v>
      </c>
      <c r="V315" s="576">
        <f t="shared" si="87"/>
        <v>130073.83550493384</v>
      </c>
      <c r="W315" s="576">
        <f t="shared" si="87"/>
        <v>13510.865314448145</v>
      </c>
      <c r="X315" s="576">
        <f t="shared" si="87"/>
        <v>868303.0817568683</v>
      </c>
      <c r="Y315" s="576">
        <f t="shared" si="87"/>
        <v>1316259.3670409555</v>
      </c>
      <c r="Z315" s="576">
        <f t="shared" si="87"/>
        <v>102705.00298943146</v>
      </c>
      <c r="AA315" s="576">
        <f t="shared" si="87"/>
        <v>661.994007029989</v>
      </c>
      <c r="AB315" s="577">
        <f t="shared" si="87"/>
        <v>9924.325666262825</v>
      </c>
      <c r="AC315" s="577"/>
      <c r="AD315" s="577"/>
      <c r="AE315" s="577"/>
      <c r="AF315" s="577"/>
      <c r="AG315" s="577"/>
      <c r="AH315" s="577"/>
      <c r="AI315" s="538"/>
      <c r="AJ315" s="538"/>
      <c r="AK315" s="538"/>
      <c r="AL315" s="538"/>
      <c r="AM315" s="538"/>
      <c r="AN315" s="538"/>
      <c r="AO315" s="538"/>
      <c r="AP315" s="538"/>
      <c r="AQ315" s="538"/>
      <c r="AR315" s="538"/>
      <c r="AS315" s="538"/>
      <c r="AT315" s="538"/>
    </row>
    <row r="316" spans="1:46" s="534" customFormat="1" ht="11.25">
      <c r="A316" s="615">
        <v>231</v>
      </c>
      <c r="B316" s="582" t="s">
        <v>1104</v>
      </c>
      <c r="C316" s="560" t="s">
        <v>1105</v>
      </c>
      <c r="D316" s="529"/>
      <c r="E316" s="559" t="s">
        <v>153</v>
      </c>
      <c r="F316" s="564">
        <f aca="true" t="shared" si="88" ref="F316:AB316">(F$293-F$315)</f>
        <v>44877732.69252843</v>
      </c>
      <c r="G316" s="576">
        <f t="shared" si="88"/>
        <v>30194872.755434826</v>
      </c>
      <c r="H316" s="576">
        <f t="shared" si="88"/>
        <v>5351268.992286738</v>
      </c>
      <c r="I316" s="576">
        <f t="shared" si="88"/>
        <v>4814898.241274539</v>
      </c>
      <c r="J316" s="576">
        <f t="shared" si="88"/>
        <v>2146426.6199410385</v>
      </c>
      <c r="K316" s="576">
        <f t="shared" si="88"/>
        <v>2634698.853907588</v>
      </c>
      <c r="L316" s="576">
        <f t="shared" si="88"/>
        <v>-1005130.8429787916</v>
      </c>
      <c r="M316" s="564">
        <f t="shared" si="88"/>
        <v>-681987.1241000737</v>
      </c>
      <c r="N316" s="576">
        <f t="shared" si="88"/>
        <v>1317453.8850363102</v>
      </c>
      <c r="O316" s="576">
        <f t="shared" si="88"/>
        <v>105231.31172624655</v>
      </c>
      <c r="P316" s="576">
        <f t="shared" si="88"/>
        <v>30194872.755434826</v>
      </c>
      <c r="Q316" s="576">
        <f t="shared" si="88"/>
        <v>5351268.992286738</v>
      </c>
      <c r="R316" s="576">
        <f t="shared" si="88"/>
        <v>4814898.241274539</v>
      </c>
      <c r="S316" s="576">
        <f t="shared" si="88"/>
        <v>2146426.6199410385</v>
      </c>
      <c r="T316" s="576">
        <f t="shared" si="88"/>
        <v>1665393.138324742</v>
      </c>
      <c r="U316" s="576">
        <f t="shared" si="88"/>
        <v>18709.066453466785</v>
      </c>
      <c r="V316" s="576">
        <f t="shared" si="88"/>
        <v>950596.6491293799</v>
      </c>
      <c r="W316" s="576">
        <f t="shared" si="88"/>
        <v>95320.27556506866</v>
      </c>
      <c r="X316" s="576">
        <f t="shared" si="88"/>
        <v>-681987.1241000737</v>
      </c>
      <c r="Y316" s="576">
        <f t="shared" si="88"/>
        <v>-1100451.11854386</v>
      </c>
      <c r="Z316" s="576">
        <f t="shared" si="88"/>
        <v>1317453.8850363102</v>
      </c>
      <c r="AA316" s="576">
        <f t="shared" si="88"/>
        <v>69279.5351955879</v>
      </c>
      <c r="AB316" s="577">
        <f t="shared" si="88"/>
        <v>35951.77653065867</v>
      </c>
      <c r="AC316" s="577"/>
      <c r="AD316" s="577"/>
      <c r="AE316" s="577"/>
      <c r="AF316" s="577"/>
      <c r="AG316" s="577"/>
      <c r="AH316" s="577"/>
      <c r="AI316" s="538"/>
      <c r="AJ316" s="538"/>
      <c r="AK316" s="538"/>
      <c r="AL316" s="538"/>
      <c r="AM316" s="538"/>
      <c r="AN316" s="538"/>
      <c r="AO316" s="538"/>
      <c r="AP316" s="538"/>
      <c r="AQ316" s="538"/>
      <c r="AR316" s="538"/>
      <c r="AS316" s="538"/>
      <c r="AT316" s="538"/>
    </row>
    <row r="317" spans="1:46" s="534" customFormat="1" ht="11.25">
      <c r="A317" s="641"/>
      <c r="B317" s="582"/>
      <c r="C317" s="568"/>
      <c r="D317" s="529"/>
      <c r="E317" s="559"/>
      <c r="F317" s="564"/>
      <c r="G317" s="576"/>
      <c r="H317" s="576"/>
      <c r="I317" s="576"/>
      <c r="J317" s="576"/>
      <c r="K317" s="576"/>
      <c r="L317" s="576"/>
      <c r="M317" s="564"/>
      <c r="N317" s="576"/>
      <c r="O317" s="576"/>
      <c r="P317" s="576"/>
      <c r="Q317" s="576"/>
      <c r="R317" s="576"/>
      <c r="S317" s="576"/>
      <c r="T317" s="576"/>
      <c r="U317" s="576"/>
      <c r="V317" s="576"/>
      <c r="W317" s="576"/>
      <c r="X317" s="576"/>
      <c r="Y317" s="576"/>
      <c r="Z317" s="576"/>
      <c r="AA317" s="576"/>
      <c r="AB317" s="577"/>
      <c r="AC317" s="577"/>
      <c r="AD317" s="577"/>
      <c r="AE317" s="577"/>
      <c r="AF317" s="577"/>
      <c r="AG317" s="577"/>
      <c r="AH317" s="577"/>
      <c r="AI317" s="538"/>
      <c r="AJ317" s="538"/>
      <c r="AK317" s="538"/>
      <c r="AL317" s="538"/>
      <c r="AM317" s="538"/>
      <c r="AN317" s="538"/>
      <c r="AO317" s="538"/>
      <c r="AP317" s="538"/>
      <c r="AQ317" s="538"/>
      <c r="AR317" s="538"/>
      <c r="AS317" s="538"/>
      <c r="AT317" s="538"/>
    </row>
    <row r="318" spans="1:46" s="534" customFormat="1" ht="11.25">
      <c r="A318" s="615">
        <v>232</v>
      </c>
      <c r="B318" s="570" t="s">
        <v>1106</v>
      </c>
      <c r="C318" s="581" t="s">
        <v>1107</v>
      </c>
      <c r="D318" s="529"/>
      <c r="E318" s="559" t="s">
        <v>153</v>
      </c>
      <c r="F318" s="564">
        <f aca="true" t="shared" si="89" ref="F318:AB318">(F$316*F$281)</f>
        <v>38516341.32773844</v>
      </c>
      <c r="G318" s="576">
        <f t="shared" si="89"/>
        <v>27424548.4552491</v>
      </c>
      <c r="H318" s="576">
        <f t="shared" si="89"/>
        <v>4508316.499928264</v>
      </c>
      <c r="I318" s="576">
        <f t="shared" si="89"/>
        <v>4410344.412622616</v>
      </c>
      <c r="J318" s="576">
        <f t="shared" si="89"/>
        <v>2094369.2858491114</v>
      </c>
      <c r="K318" s="576">
        <f t="shared" si="89"/>
        <v>2290733.780229827</v>
      </c>
      <c r="L318" s="576">
        <f t="shared" si="89"/>
        <v>-932866.3988378339</v>
      </c>
      <c r="M318" s="564">
        <f t="shared" si="89"/>
        <v>-573195.1162288862</v>
      </c>
      <c r="N318" s="576">
        <f t="shared" si="89"/>
        <v>78831.92270618993</v>
      </c>
      <c r="O318" s="576">
        <f t="shared" si="89"/>
        <v>97008.19388868875</v>
      </c>
      <c r="P318" s="576">
        <f t="shared" si="89"/>
        <v>27424548.4552491</v>
      </c>
      <c r="Q318" s="576">
        <f t="shared" si="89"/>
        <v>4508316.499928264</v>
      </c>
      <c r="R318" s="576">
        <f t="shared" si="89"/>
        <v>4410344.412622616</v>
      </c>
      <c r="S318" s="576">
        <f t="shared" si="89"/>
        <v>2094369.2858491114</v>
      </c>
      <c r="T318" s="576">
        <f t="shared" si="89"/>
        <v>1445174.707213268</v>
      </c>
      <c r="U318" s="576">
        <f t="shared" si="89"/>
        <v>18400.01684064941</v>
      </c>
      <c r="V318" s="576">
        <f t="shared" si="89"/>
        <v>826490.9597220336</v>
      </c>
      <c r="W318" s="576">
        <f t="shared" si="89"/>
        <v>93392.77063654813</v>
      </c>
      <c r="X318" s="576">
        <f t="shared" si="89"/>
        <v>-573195.1162288862</v>
      </c>
      <c r="Y318" s="576">
        <f t="shared" si="89"/>
        <v>-971606.3995658659</v>
      </c>
      <c r="Z318" s="576">
        <f t="shared" si="89"/>
        <v>78831.92270618993</v>
      </c>
      <c r="AA318" s="576">
        <f t="shared" si="89"/>
        <v>63063.95951560913</v>
      </c>
      <c r="AB318" s="577">
        <f t="shared" si="89"/>
        <v>33572.68807826683</v>
      </c>
      <c r="AC318" s="577"/>
      <c r="AD318" s="577"/>
      <c r="AE318" s="577"/>
      <c r="AF318" s="577"/>
      <c r="AG318" s="577"/>
      <c r="AH318" s="577"/>
      <c r="AI318" s="538"/>
      <c r="AJ318" s="538"/>
      <c r="AK318" s="538"/>
      <c r="AL318" s="538"/>
      <c r="AM318" s="538"/>
      <c r="AN318" s="538"/>
      <c r="AO318" s="538"/>
      <c r="AP318" s="538"/>
      <c r="AQ318" s="538"/>
      <c r="AR318" s="538"/>
      <c r="AS318" s="538"/>
      <c r="AT318" s="538"/>
    </row>
    <row r="319" spans="1:46" s="534" customFormat="1" ht="11.25">
      <c r="A319" s="615">
        <v>233</v>
      </c>
      <c r="B319" s="570" t="s">
        <v>1108</v>
      </c>
      <c r="C319" s="581" t="s">
        <v>1109</v>
      </c>
      <c r="D319" s="529"/>
      <c r="E319" s="559" t="s">
        <v>153</v>
      </c>
      <c r="F319" s="564">
        <f aca="true" t="shared" si="90" ref="F319:AB319">(F$316*F$282)</f>
        <v>2590786.049505927</v>
      </c>
      <c r="G319" s="576">
        <f t="shared" si="90"/>
        <v>348135.7529773051</v>
      </c>
      <c r="H319" s="576">
        <f t="shared" si="90"/>
        <v>73483.17910115264</v>
      </c>
      <c r="I319" s="576">
        <f t="shared" si="90"/>
        <v>55064.78439926636</v>
      </c>
      <c r="J319" s="576">
        <f t="shared" si="90"/>
        <v>17259.302214460706</v>
      </c>
      <c r="K319" s="576">
        <f t="shared" si="90"/>
        <v>1080.0558366363061</v>
      </c>
      <c r="L319" s="576">
        <f t="shared" si="90"/>
        <v>0</v>
      </c>
      <c r="M319" s="564">
        <f t="shared" si="90"/>
        <v>-68.1070219210572</v>
      </c>
      <c r="N319" s="576">
        <f t="shared" si="90"/>
        <v>1238621.9623301204</v>
      </c>
      <c r="O319" s="576">
        <f t="shared" si="90"/>
        <v>33.973293279037065</v>
      </c>
      <c r="P319" s="576">
        <f t="shared" si="90"/>
        <v>348135.7529773051</v>
      </c>
      <c r="Q319" s="576">
        <f t="shared" si="90"/>
        <v>73483.17910115264</v>
      </c>
      <c r="R319" s="576">
        <f t="shared" si="90"/>
        <v>55064.78439926636</v>
      </c>
      <c r="S319" s="576">
        <f t="shared" si="90"/>
        <v>17259.302214460706</v>
      </c>
      <c r="T319" s="576">
        <f t="shared" si="90"/>
        <v>882.0169913619369</v>
      </c>
      <c r="U319" s="576">
        <f t="shared" si="90"/>
        <v>0</v>
      </c>
      <c r="V319" s="576">
        <f t="shared" si="90"/>
        <v>162.7211353662828</v>
      </c>
      <c r="W319" s="576">
        <f t="shared" si="90"/>
        <v>0</v>
      </c>
      <c r="X319" s="576">
        <f t="shared" si="90"/>
        <v>-68.1070219210572</v>
      </c>
      <c r="Y319" s="576">
        <f t="shared" si="90"/>
        <v>0</v>
      </c>
      <c r="Z319" s="576">
        <f t="shared" si="90"/>
        <v>1238621.9623301204</v>
      </c>
      <c r="AA319" s="576">
        <f t="shared" si="90"/>
        <v>0</v>
      </c>
      <c r="AB319" s="577">
        <f t="shared" si="90"/>
        <v>23.609491120790622</v>
      </c>
      <c r="AC319" s="577"/>
      <c r="AD319" s="577"/>
      <c r="AE319" s="577"/>
      <c r="AF319" s="577"/>
      <c r="AG319" s="577"/>
      <c r="AH319" s="577"/>
      <c r="AI319" s="538"/>
      <c r="AJ319" s="538"/>
      <c r="AK319" s="538"/>
      <c r="AL319" s="538"/>
      <c r="AM319" s="538"/>
      <c r="AN319" s="538"/>
      <c r="AO319" s="538"/>
      <c r="AP319" s="538"/>
      <c r="AQ319" s="538"/>
      <c r="AR319" s="538"/>
      <c r="AS319" s="538"/>
      <c r="AT319" s="538"/>
    </row>
    <row r="320" spans="1:46" s="534" customFormat="1" ht="11.25">
      <c r="A320" s="615">
        <v>234</v>
      </c>
      <c r="B320" s="570" t="s">
        <v>1110</v>
      </c>
      <c r="C320" s="581" t="s">
        <v>1111</v>
      </c>
      <c r="D320" s="529"/>
      <c r="E320" s="559" t="s">
        <v>153</v>
      </c>
      <c r="F320" s="564">
        <f aca="true" t="shared" si="91" ref="F320:AB320">(F$316*F$283)</f>
        <v>3770605.3152840612</v>
      </c>
      <c r="G320" s="576">
        <f t="shared" si="91"/>
        <v>2422188.5472084195</v>
      </c>
      <c r="H320" s="576">
        <f t="shared" si="91"/>
        <v>769469.3132573214</v>
      </c>
      <c r="I320" s="576">
        <f t="shared" si="91"/>
        <v>349489.044252658</v>
      </c>
      <c r="J320" s="576">
        <f t="shared" si="91"/>
        <v>34798.03187746637</v>
      </c>
      <c r="K320" s="576">
        <f t="shared" si="91"/>
        <v>342885.0178411247</v>
      </c>
      <c r="L320" s="576">
        <f t="shared" si="91"/>
        <v>-72264.44414095768</v>
      </c>
      <c r="M320" s="564">
        <f t="shared" si="91"/>
        <v>-108723.90084926637</v>
      </c>
      <c r="N320" s="576">
        <f t="shared" si="91"/>
        <v>0</v>
      </c>
      <c r="O320" s="576">
        <f t="shared" si="91"/>
        <v>8189.144544278764</v>
      </c>
      <c r="P320" s="576">
        <f t="shared" si="91"/>
        <v>2422188.5472084195</v>
      </c>
      <c r="Q320" s="576">
        <f t="shared" si="91"/>
        <v>769469.3132573214</v>
      </c>
      <c r="R320" s="576">
        <f t="shared" si="91"/>
        <v>349489.044252658</v>
      </c>
      <c r="S320" s="576">
        <f t="shared" si="91"/>
        <v>34798.03187746637</v>
      </c>
      <c r="T320" s="576">
        <f t="shared" si="91"/>
        <v>219336.4141201119</v>
      </c>
      <c r="U320" s="576">
        <f t="shared" si="91"/>
        <v>309.04961281737695</v>
      </c>
      <c r="V320" s="576">
        <f t="shared" si="91"/>
        <v>123942.96827197996</v>
      </c>
      <c r="W320" s="576">
        <f t="shared" si="91"/>
        <v>1927.5049285205241</v>
      </c>
      <c r="X320" s="576">
        <f t="shared" si="91"/>
        <v>-108723.90084926637</v>
      </c>
      <c r="Y320" s="576">
        <f t="shared" si="91"/>
        <v>-128844.71897799421</v>
      </c>
      <c r="Z320" s="576">
        <f t="shared" si="91"/>
        <v>0</v>
      </c>
      <c r="AA320" s="576">
        <f t="shared" si="91"/>
        <v>6215.57567997877</v>
      </c>
      <c r="AB320" s="577">
        <f t="shared" si="91"/>
        <v>2355.4789612710542</v>
      </c>
      <c r="AC320" s="577"/>
      <c r="AD320" s="577"/>
      <c r="AE320" s="577"/>
      <c r="AF320" s="577"/>
      <c r="AG320" s="577"/>
      <c r="AH320" s="577"/>
      <c r="AI320" s="538"/>
      <c r="AJ320" s="538"/>
      <c r="AK320" s="538"/>
      <c r="AL320" s="538"/>
      <c r="AM320" s="538"/>
      <c r="AN320" s="538"/>
      <c r="AO320" s="538"/>
      <c r="AP320" s="538"/>
      <c r="AQ320" s="538"/>
      <c r="AR320" s="538"/>
      <c r="AS320" s="538"/>
      <c r="AT320" s="538"/>
    </row>
    <row r="321" spans="1:46" s="534" customFormat="1" ht="11.25">
      <c r="A321" s="568"/>
      <c r="B321" s="570"/>
      <c r="C321" s="568"/>
      <c r="D321" s="529"/>
      <c r="E321" s="568"/>
      <c r="F321" s="576"/>
      <c r="G321" s="576"/>
      <c r="H321" s="576"/>
      <c r="I321" s="576"/>
      <c r="J321" s="576"/>
      <c r="K321" s="576"/>
      <c r="L321" s="576"/>
      <c r="M321" s="564"/>
      <c r="N321" s="576"/>
      <c r="O321" s="576"/>
      <c r="P321" s="576"/>
      <c r="Q321" s="576"/>
      <c r="R321" s="576"/>
      <c r="S321" s="576"/>
      <c r="T321" s="576"/>
      <c r="U321" s="576"/>
      <c r="V321" s="576"/>
      <c r="W321" s="576"/>
      <c r="X321" s="576"/>
      <c r="Y321" s="576"/>
      <c r="Z321" s="576"/>
      <c r="AA321" s="576"/>
      <c r="AB321" s="577"/>
      <c r="AC321" s="577"/>
      <c r="AD321" s="577"/>
      <c r="AE321" s="577"/>
      <c r="AF321" s="577"/>
      <c r="AG321" s="577"/>
      <c r="AH321" s="577"/>
      <c r="AI321" s="538"/>
      <c r="AJ321" s="538"/>
      <c r="AK321" s="538"/>
      <c r="AL321" s="538"/>
      <c r="AM321" s="538"/>
      <c r="AN321" s="538"/>
      <c r="AO321" s="538"/>
      <c r="AP321" s="538"/>
      <c r="AQ321" s="538"/>
      <c r="AR321" s="538"/>
      <c r="AS321" s="538"/>
      <c r="AT321" s="538"/>
    </row>
    <row r="322" spans="1:46" s="534" customFormat="1" ht="11.25">
      <c r="A322" s="615">
        <v>235</v>
      </c>
      <c r="B322" s="570" t="s">
        <v>1112</v>
      </c>
      <c r="C322" s="586" t="s">
        <v>1113</v>
      </c>
      <c r="D322" s="529"/>
      <c r="E322" s="559" t="s">
        <v>153</v>
      </c>
      <c r="F322" s="576">
        <f aca="true" t="shared" si="92" ref="F322:AB322">(F$266+F$318)</f>
        <v>83381237.32773843</v>
      </c>
      <c r="G322" s="576">
        <f t="shared" si="92"/>
        <v>57074818.044404656</v>
      </c>
      <c r="H322" s="576">
        <f t="shared" si="92"/>
        <v>9738367.840967448</v>
      </c>
      <c r="I322" s="576">
        <f t="shared" si="92"/>
        <v>8766245.069203056</v>
      </c>
      <c r="J322" s="576">
        <f t="shared" si="92"/>
        <v>4088834.0429199534</v>
      </c>
      <c r="K322" s="576">
        <f t="shared" si="92"/>
        <v>5360529.049170233</v>
      </c>
      <c r="L322" s="576">
        <f t="shared" si="92"/>
        <v>-701122.169856228</v>
      </c>
      <c r="M322" s="564">
        <f t="shared" si="92"/>
        <v>-476460.1969401115</v>
      </c>
      <c r="N322" s="576">
        <f t="shared" si="92"/>
        <v>236917.80198728904</v>
      </c>
      <c r="O322" s="576">
        <f t="shared" si="92"/>
        <v>174857.5535507903</v>
      </c>
      <c r="P322" s="576">
        <f t="shared" si="92"/>
        <v>57074818.044404656</v>
      </c>
      <c r="Q322" s="576">
        <f t="shared" si="92"/>
        <v>9738367.840967448</v>
      </c>
      <c r="R322" s="576">
        <f t="shared" si="92"/>
        <v>8766245.069203056</v>
      </c>
      <c r="S322" s="576">
        <f t="shared" si="92"/>
        <v>4088834.0429199534</v>
      </c>
      <c r="T322" s="576">
        <f t="shared" si="92"/>
        <v>3500511.811772912</v>
      </c>
      <c r="U322" s="576">
        <f t="shared" si="92"/>
        <v>52756.39047743728</v>
      </c>
      <c r="V322" s="576">
        <f t="shared" si="92"/>
        <v>1806592.7504660082</v>
      </c>
      <c r="W322" s="576">
        <f t="shared" si="92"/>
        <v>207525.115755786</v>
      </c>
      <c r="X322" s="576">
        <f t="shared" si="92"/>
        <v>-476460.1969401115</v>
      </c>
      <c r="Y322" s="576">
        <f t="shared" si="92"/>
        <v>-853994.5157034979</v>
      </c>
      <c r="Z322" s="576">
        <f t="shared" si="92"/>
        <v>236917.80198728904</v>
      </c>
      <c r="AA322" s="576">
        <f t="shared" si="92"/>
        <v>102144.39380039708</v>
      </c>
      <c r="AB322" s="577">
        <f t="shared" si="92"/>
        <v>72341.6134555804</v>
      </c>
      <c r="AC322" s="577"/>
      <c r="AD322" s="577"/>
      <c r="AE322" s="577"/>
      <c r="AF322" s="577"/>
      <c r="AG322" s="577"/>
      <c r="AH322" s="577"/>
      <c r="AI322" s="538"/>
      <c r="AJ322" s="538"/>
      <c r="AK322" s="538"/>
      <c r="AL322" s="538"/>
      <c r="AM322" s="538"/>
      <c r="AN322" s="538"/>
      <c r="AO322" s="538"/>
      <c r="AP322" s="538"/>
      <c r="AQ322" s="538"/>
      <c r="AR322" s="538"/>
      <c r="AS322" s="538"/>
      <c r="AT322" s="538"/>
    </row>
    <row r="323" spans="1:46" s="534" customFormat="1" ht="11.25">
      <c r="A323" s="615"/>
      <c r="B323" s="570"/>
      <c r="C323" s="586"/>
      <c r="D323" s="529"/>
      <c r="E323" s="559"/>
      <c r="F323" s="576"/>
      <c r="G323" s="576"/>
      <c r="H323" s="576"/>
      <c r="I323" s="576"/>
      <c r="J323" s="576"/>
      <c r="K323" s="576"/>
      <c r="L323" s="576"/>
      <c r="M323" s="564"/>
      <c r="N323" s="576"/>
      <c r="O323" s="576"/>
      <c r="P323" s="576"/>
      <c r="Q323" s="576"/>
      <c r="R323" s="576"/>
      <c r="S323" s="576"/>
      <c r="T323" s="576"/>
      <c r="U323" s="576"/>
      <c r="V323" s="576"/>
      <c r="W323" s="576"/>
      <c r="X323" s="576"/>
      <c r="Y323" s="576"/>
      <c r="Z323" s="576"/>
      <c r="AA323" s="576"/>
      <c r="AB323" s="577"/>
      <c r="AC323" s="577"/>
      <c r="AD323" s="577"/>
      <c r="AE323" s="577"/>
      <c r="AF323" s="577"/>
      <c r="AG323" s="577"/>
      <c r="AH323" s="577"/>
      <c r="AI323" s="538"/>
      <c r="AJ323" s="538"/>
      <c r="AK323" s="538"/>
      <c r="AL323" s="538"/>
      <c r="AM323" s="538"/>
      <c r="AN323" s="538"/>
      <c r="AO323" s="538"/>
      <c r="AP323" s="538"/>
      <c r="AQ323" s="538"/>
      <c r="AR323" s="538"/>
      <c r="AS323" s="538"/>
      <c r="AT323" s="538"/>
    </row>
    <row r="324" spans="1:46" s="534" customFormat="1" ht="11.25">
      <c r="A324" s="615">
        <v>236</v>
      </c>
      <c r="B324" s="570" t="s">
        <v>1114</v>
      </c>
      <c r="C324" s="586" t="s">
        <v>1115</v>
      </c>
      <c r="D324" s="529"/>
      <c r="E324" s="559" t="s">
        <v>153</v>
      </c>
      <c r="F324" s="576">
        <f aca="true" t="shared" si="93" ref="F324:AB324">(F$272+F$319)</f>
        <v>5608605.049505927</v>
      </c>
      <c r="G324" s="576">
        <f t="shared" si="93"/>
        <v>724525.502702612</v>
      </c>
      <c r="H324" s="576">
        <f t="shared" si="93"/>
        <v>158730.25512341532</v>
      </c>
      <c r="I324" s="576">
        <f t="shared" si="93"/>
        <v>109449.8183283045</v>
      </c>
      <c r="J324" s="576">
        <f t="shared" si="93"/>
        <v>33695.31005269665</v>
      </c>
      <c r="K324" s="576">
        <f t="shared" si="93"/>
        <v>2527.4306150206194</v>
      </c>
      <c r="L324" s="576">
        <f t="shared" si="93"/>
        <v>0</v>
      </c>
      <c r="M324" s="564">
        <f t="shared" si="93"/>
        <v>-56.612982488415824</v>
      </c>
      <c r="N324" s="576">
        <f t="shared" si="93"/>
        <v>3722496.9623301206</v>
      </c>
      <c r="O324" s="576">
        <f t="shared" si="93"/>
        <v>61.236960618525586</v>
      </c>
      <c r="P324" s="576">
        <f t="shared" si="93"/>
        <v>724525.502702612</v>
      </c>
      <c r="Q324" s="576">
        <f t="shared" si="93"/>
        <v>158730.25512341532</v>
      </c>
      <c r="R324" s="576">
        <f t="shared" si="93"/>
        <v>109449.8183283045</v>
      </c>
      <c r="S324" s="576">
        <f t="shared" si="93"/>
        <v>33695.31005269665</v>
      </c>
      <c r="T324" s="576">
        <f t="shared" si="93"/>
        <v>2136.427437482986</v>
      </c>
      <c r="U324" s="576">
        <f t="shared" si="93"/>
        <v>0</v>
      </c>
      <c r="V324" s="576">
        <f t="shared" si="93"/>
        <v>355.68546762954685</v>
      </c>
      <c r="W324" s="576">
        <f t="shared" si="93"/>
        <v>0</v>
      </c>
      <c r="X324" s="576">
        <f t="shared" si="93"/>
        <v>-56.612982488415824</v>
      </c>
      <c r="Y324" s="576">
        <f t="shared" si="93"/>
        <v>0</v>
      </c>
      <c r="Z324" s="576">
        <f t="shared" si="93"/>
        <v>3722496.9623301206</v>
      </c>
      <c r="AA324" s="576">
        <f t="shared" si="93"/>
        <v>0</v>
      </c>
      <c r="AB324" s="577">
        <f t="shared" si="93"/>
        <v>50.87315846027914</v>
      </c>
      <c r="AC324" s="577"/>
      <c r="AD324" s="577"/>
      <c r="AE324" s="577"/>
      <c r="AF324" s="577"/>
      <c r="AG324" s="577"/>
      <c r="AH324" s="577"/>
      <c r="AI324" s="538"/>
      <c r="AJ324" s="538"/>
      <c r="AK324" s="538"/>
      <c r="AL324" s="538"/>
      <c r="AM324" s="538"/>
      <c r="AN324" s="538"/>
      <c r="AO324" s="538"/>
      <c r="AP324" s="538"/>
      <c r="AQ324" s="538"/>
      <c r="AR324" s="538"/>
      <c r="AS324" s="538"/>
      <c r="AT324" s="538"/>
    </row>
    <row r="325" spans="1:46" s="534" customFormat="1" ht="11.25">
      <c r="A325" s="615"/>
      <c r="B325" s="570"/>
      <c r="C325" s="586"/>
      <c r="D325" s="529"/>
      <c r="E325" s="559"/>
      <c r="F325" s="576"/>
      <c r="G325" s="576"/>
      <c r="H325" s="576"/>
      <c r="I325" s="576"/>
      <c r="J325" s="576"/>
      <c r="K325" s="576"/>
      <c r="L325" s="576"/>
      <c r="M325" s="564"/>
      <c r="N325" s="576"/>
      <c r="O325" s="576"/>
      <c r="P325" s="576"/>
      <c r="Q325" s="576"/>
      <c r="R325" s="576"/>
      <c r="S325" s="576"/>
      <c r="T325" s="576"/>
      <c r="U325" s="576"/>
      <c r="V325" s="576"/>
      <c r="W325" s="576"/>
      <c r="X325" s="576"/>
      <c r="Y325" s="576"/>
      <c r="Z325" s="576"/>
      <c r="AA325" s="576"/>
      <c r="AB325" s="577"/>
      <c r="AC325" s="577"/>
      <c r="AD325" s="577"/>
      <c r="AE325" s="577"/>
      <c r="AF325" s="577"/>
      <c r="AG325" s="577"/>
      <c r="AH325" s="577"/>
      <c r="AI325" s="538"/>
      <c r="AJ325" s="538"/>
      <c r="AK325" s="538"/>
      <c r="AL325" s="538"/>
      <c r="AM325" s="538"/>
      <c r="AN325" s="538"/>
      <c r="AO325" s="538"/>
      <c r="AP325" s="538"/>
      <c r="AQ325" s="538"/>
      <c r="AR325" s="538"/>
      <c r="AS325" s="538"/>
      <c r="AT325" s="538"/>
    </row>
    <row r="326" spans="1:46" s="534" customFormat="1" ht="11.25">
      <c r="A326" s="615">
        <v>237</v>
      </c>
      <c r="B326" s="570" t="s">
        <v>1116</v>
      </c>
      <c r="C326" s="586" t="s">
        <v>1117</v>
      </c>
      <c r="D326" s="529"/>
      <c r="E326" s="559" t="s">
        <v>153</v>
      </c>
      <c r="F326" s="576">
        <f aca="true" t="shared" si="94" ref="F326:AB326">(F$278+F$320)</f>
        <v>8162710.315284061</v>
      </c>
      <c r="G326" s="576">
        <f t="shared" si="94"/>
        <v>5040957.039885223</v>
      </c>
      <c r="H326" s="576">
        <f t="shared" si="94"/>
        <v>1662122.7047736421</v>
      </c>
      <c r="I326" s="576">
        <f t="shared" si="94"/>
        <v>694663.8004396838</v>
      </c>
      <c r="J326" s="576">
        <f t="shared" si="94"/>
        <v>67936.14589774357</v>
      </c>
      <c r="K326" s="576">
        <f t="shared" si="94"/>
        <v>802382.6751610541</v>
      </c>
      <c r="L326" s="576">
        <f t="shared" si="94"/>
        <v>-54312.39022295417</v>
      </c>
      <c r="M326" s="564">
        <f t="shared" si="94"/>
        <v>-90375.1789644575</v>
      </c>
      <c r="N326" s="576">
        <f t="shared" si="94"/>
        <v>0</v>
      </c>
      <c r="O326" s="576">
        <f t="shared" si="94"/>
        <v>14760.95702110944</v>
      </c>
      <c r="P326" s="576">
        <f t="shared" si="94"/>
        <v>5040957.039885223</v>
      </c>
      <c r="Q326" s="576">
        <f t="shared" si="94"/>
        <v>1662122.7047736421</v>
      </c>
      <c r="R326" s="576">
        <f t="shared" si="94"/>
        <v>694663.8004396838</v>
      </c>
      <c r="S326" s="576">
        <f t="shared" si="94"/>
        <v>67936.14589774357</v>
      </c>
      <c r="T326" s="576">
        <f t="shared" si="94"/>
        <v>531278.1247465204</v>
      </c>
      <c r="U326" s="576">
        <f t="shared" si="94"/>
        <v>886.1047352236501</v>
      </c>
      <c r="V326" s="576">
        <f t="shared" si="94"/>
        <v>270921.85984309454</v>
      </c>
      <c r="W326" s="576">
        <f t="shared" si="94"/>
        <v>4283.047613693265</v>
      </c>
      <c r="X326" s="576">
        <f t="shared" si="94"/>
        <v>-90375.1789644575</v>
      </c>
      <c r="Y326" s="576">
        <f t="shared" si="94"/>
        <v>-113248.20774516344</v>
      </c>
      <c r="Z326" s="576">
        <f t="shared" si="94"/>
        <v>0</v>
      </c>
      <c r="AA326" s="576">
        <f t="shared" si="94"/>
        <v>10067.33822025209</v>
      </c>
      <c r="AB326" s="577">
        <f t="shared" si="94"/>
        <v>5075.52889782841</v>
      </c>
      <c r="AC326" s="577"/>
      <c r="AD326" s="577"/>
      <c r="AE326" s="577"/>
      <c r="AF326" s="577"/>
      <c r="AG326" s="577"/>
      <c r="AH326" s="577"/>
      <c r="AI326" s="538"/>
      <c r="AJ326" s="538"/>
      <c r="AK326" s="538"/>
      <c r="AL326" s="538"/>
      <c r="AM326" s="538"/>
      <c r="AN326" s="538"/>
      <c r="AO326" s="538"/>
      <c r="AP326" s="538"/>
      <c r="AQ326" s="538"/>
      <c r="AR326" s="538"/>
      <c r="AS326" s="538"/>
      <c r="AT326" s="538"/>
    </row>
    <row r="327" spans="1:46" s="534" customFormat="1" ht="11.25">
      <c r="A327" s="615">
        <v>238</v>
      </c>
      <c r="B327" s="617" t="s">
        <v>1118</v>
      </c>
      <c r="C327" s="618" t="s">
        <v>196</v>
      </c>
      <c r="D327" s="535" t="s">
        <v>153</v>
      </c>
      <c r="E327" s="618" t="s">
        <v>661</v>
      </c>
      <c r="F327" s="576">
        <v>364690</v>
      </c>
      <c r="G327" s="576">
        <v>292797.48558945104</v>
      </c>
      <c r="H327" s="576">
        <v>42719.60545975776</v>
      </c>
      <c r="I327" s="576">
        <v>14137.592958039826</v>
      </c>
      <c r="J327" s="576">
        <v>5463.21790593765</v>
      </c>
      <c r="K327" s="576">
        <v>6405.961367681144</v>
      </c>
      <c r="L327" s="576">
        <v>694.9620198715231</v>
      </c>
      <c r="M327" s="564">
        <v>1310.4441692390226</v>
      </c>
      <c r="N327" s="576">
        <v>1114.4206249603576</v>
      </c>
      <c r="O327" s="576">
        <v>46.30990506169875</v>
      </c>
      <c r="P327" s="576">
        <v>292797.48558945104</v>
      </c>
      <c r="Q327" s="576">
        <v>42719.60545975776</v>
      </c>
      <c r="R327" s="576">
        <v>14137.592958039826</v>
      </c>
      <c r="S327" s="576">
        <v>5463.21790593765</v>
      </c>
      <c r="T327" s="576">
        <v>5285.379125741078</v>
      </c>
      <c r="U327" s="576">
        <v>11.892031360499738</v>
      </c>
      <c r="V327" s="576">
        <v>1108.690210579567</v>
      </c>
      <c r="W327" s="576">
        <v>104.46786380110919</v>
      </c>
      <c r="X327" s="576">
        <v>1310.4441692390226</v>
      </c>
      <c r="Y327" s="576">
        <v>590.4941560704139</v>
      </c>
      <c r="Z327" s="576">
        <v>1114.4206249603576</v>
      </c>
      <c r="AA327" s="576">
        <v>5.093133475261769</v>
      </c>
      <c r="AB327" s="577">
        <v>41.216771586436984</v>
      </c>
      <c r="AC327" s="577"/>
      <c r="AD327" s="577"/>
      <c r="AE327" s="577"/>
      <c r="AF327" s="577"/>
      <c r="AG327" s="577"/>
      <c r="AH327" s="577"/>
      <c r="AI327" s="616"/>
      <c r="AJ327" s="616"/>
      <c r="AK327" s="616"/>
      <c r="AL327" s="616"/>
      <c r="AM327" s="616"/>
      <c r="AN327" s="616"/>
      <c r="AO327" s="616"/>
      <c r="AP327" s="616"/>
      <c r="AQ327" s="616"/>
      <c r="AR327" s="616"/>
      <c r="AS327" s="616"/>
      <c r="AT327" s="616"/>
    </row>
    <row r="328" spans="1:46" s="534" customFormat="1" ht="11.25">
      <c r="A328" s="615">
        <v>239</v>
      </c>
      <c r="B328" s="617" t="s">
        <v>1119</v>
      </c>
      <c r="C328" s="618" t="s">
        <v>198</v>
      </c>
      <c r="D328" s="535" t="s">
        <v>153</v>
      </c>
      <c r="E328" s="618" t="s">
        <v>663</v>
      </c>
      <c r="F328" s="576">
        <v>10924065</v>
      </c>
      <c r="G328" s="576">
        <v>9482344.800845964</v>
      </c>
      <c r="H328" s="576">
        <v>1107472.2858653506</v>
      </c>
      <c r="I328" s="576">
        <v>227218.2763482552</v>
      </c>
      <c r="J328" s="576">
        <v>19368.479027141348</v>
      </c>
      <c r="K328" s="576">
        <v>30110.75784279168</v>
      </c>
      <c r="L328" s="576">
        <v>28584.406062742335</v>
      </c>
      <c r="M328" s="564">
        <v>28572.842791681353</v>
      </c>
      <c r="N328" s="576">
        <v>0</v>
      </c>
      <c r="O328" s="576">
        <v>393.15121607331696</v>
      </c>
      <c r="P328" s="576">
        <v>9482344.800845964</v>
      </c>
      <c r="Q328" s="576">
        <v>1107472.2858653506</v>
      </c>
      <c r="R328" s="576">
        <v>227218.2763482552</v>
      </c>
      <c r="S328" s="576">
        <v>19368.479027141348</v>
      </c>
      <c r="T328" s="576">
        <v>22872.150158618257</v>
      </c>
      <c r="U328" s="576">
        <v>34.68981318293972</v>
      </c>
      <c r="V328" s="576">
        <v>7203.917870990484</v>
      </c>
      <c r="W328" s="576">
        <v>4289.9735636235455</v>
      </c>
      <c r="X328" s="576">
        <v>28572.842791681353</v>
      </c>
      <c r="Y328" s="576">
        <v>24294.43249911879</v>
      </c>
      <c r="Z328" s="576">
        <v>0</v>
      </c>
      <c r="AA328" s="576">
        <v>46.25308424391963</v>
      </c>
      <c r="AB328" s="577">
        <v>346.8981318293973</v>
      </c>
      <c r="AC328" s="577"/>
      <c r="AD328" s="577"/>
      <c r="AE328" s="577"/>
      <c r="AF328" s="577"/>
      <c r="AG328" s="577"/>
      <c r="AH328" s="577"/>
      <c r="AI328" s="616"/>
      <c r="AJ328" s="616"/>
      <c r="AK328" s="616"/>
      <c r="AL328" s="616"/>
      <c r="AM328" s="616"/>
      <c r="AN328" s="616"/>
      <c r="AO328" s="616"/>
      <c r="AP328" s="616"/>
      <c r="AQ328" s="616"/>
      <c r="AR328" s="616"/>
      <c r="AS328" s="616"/>
      <c r="AT328" s="616"/>
    </row>
    <row r="329" spans="1:46" s="534" customFormat="1" ht="11.25">
      <c r="A329" s="615">
        <v>240</v>
      </c>
      <c r="B329" s="617" t="s">
        <v>1120</v>
      </c>
      <c r="C329" s="618" t="s">
        <v>200</v>
      </c>
      <c r="D329" s="535" t="s">
        <v>153</v>
      </c>
      <c r="E329" s="618" t="s">
        <v>665</v>
      </c>
      <c r="F329" s="576">
        <v>15756592</v>
      </c>
      <c r="G329" s="576">
        <v>13335888.482044019</v>
      </c>
      <c r="H329" s="576">
        <v>1988662.5438670684</v>
      </c>
      <c r="I329" s="576">
        <v>197219.09613644707</v>
      </c>
      <c r="J329" s="576">
        <v>15526.625247256014</v>
      </c>
      <c r="K329" s="576">
        <v>149498.75474168014</v>
      </c>
      <c r="L329" s="576">
        <v>6207.391625608123</v>
      </c>
      <c r="M329" s="564">
        <v>7869.213005692188</v>
      </c>
      <c r="N329" s="576">
        <v>51988.94141027696</v>
      </c>
      <c r="O329" s="576">
        <v>3730.9519219534386</v>
      </c>
      <c r="P329" s="576">
        <v>13335888.482044019</v>
      </c>
      <c r="Q329" s="576">
        <v>1988662.5438670684</v>
      </c>
      <c r="R329" s="576">
        <v>197219.09613644707</v>
      </c>
      <c r="S329" s="576">
        <v>15526.625247256014</v>
      </c>
      <c r="T329" s="576">
        <v>108686.3767307921</v>
      </c>
      <c r="U329" s="576">
        <v>228.09313059977356</v>
      </c>
      <c r="V329" s="576">
        <v>40584.28488028828</v>
      </c>
      <c r="W329" s="576">
        <v>1238.2198518273422</v>
      </c>
      <c r="X329" s="576">
        <v>7869.213005692188</v>
      </c>
      <c r="Y329" s="576">
        <v>4969.171773780781</v>
      </c>
      <c r="Z329" s="576">
        <v>51988.94141027696</v>
      </c>
      <c r="AA329" s="576">
        <v>407.3091617853099</v>
      </c>
      <c r="AB329" s="577">
        <v>3323.642760168129</v>
      </c>
      <c r="AC329" s="577"/>
      <c r="AD329" s="577"/>
      <c r="AE329" s="577"/>
      <c r="AF329" s="577"/>
      <c r="AG329" s="577"/>
      <c r="AH329" s="577"/>
      <c r="AI329" s="616"/>
      <c r="AJ329" s="616"/>
      <c r="AK329" s="616"/>
      <c r="AL329" s="616"/>
      <c r="AM329" s="616"/>
      <c r="AN329" s="616"/>
      <c r="AO329" s="616"/>
      <c r="AP329" s="616"/>
      <c r="AQ329" s="616"/>
      <c r="AR329" s="616"/>
      <c r="AS329" s="616"/>
      <c r="AT329" s="616"/>
    </row>
    <row r="330" spans="1:46" s="534" customFormat="1" ht="11.25">
      <c r="A330" s="615">
        <v>241</v>
      </c>
      <c r="B330" s="617" t="s">
        <v>1121</v>
      </c>
      <c r="C330" s="618" t="s">
        <v>670</v>
      </c>
      <c r="D330" s="535" t="s">
        <v>153</v>
      </c>
      <c r="E330" s="618" t="s">
        <v>230</v>
      </c>
      <c r="F330" s="576">
        <v>358778</v>
      </c>
      <c r="G330" s="576">
        <v>317892.9747545491</v>
      </c>
      <c r="H330" s="576">
        <v>37034.74749136727</v>
      </c>
      <c r="I330" s="576">
        <v>2461.474723157359</v>
      </c>
      <c r="J330" s="576">
        <v>193.79550123943235</v>
      </c>
      <c r="K330" s="576">
        <v>246.61351360128168</v>
      </c>
      <c r="L330" s="576">
        <v>5.825516069321614</v>
      </c>
      <c r="M330" s="564">
        <v>7.378987021140711</v>
      </c>
      <c r="N330" s="576">
        <v>931.6942033535033</v>
      </c>
      <c r="O330" s="576">
        <v>3.4953096415929683</v>
      </c>
      <c r="P330" s="576">
        <v>317892.9747545491</v>
      </c>
      <c r="Q330" s="576">
        <v>37034.74749136727</v>
      </c>
      <c r="R330" s="576">
        <v>2461.474723157359</v>
      </c>
      <c r="S330" s="576">
        <v>193.79550123943235</v>
      </c>
      <c r="T330" s="576">
        <v>179.03752719715095</v>
      </c>
      <c r="U330" s="576">
        <v>0.38836773795477425</v>
      </c>
      <c r="V330" s="576">
        <v>67.18761866617594</v>
      </c>
      <c r="W330" s="576">
        <v>1.1651032138643227</v>
      </c>
      <c r="X330" s="576">
        <v>7.378987021140711</v>
      </c>
      <c r="Y330" s="576">
        <v>4.660412855457291</v>
      </c>
      <c r="Z330" s="576">
        <v>931.6942033535033</v>
      </c>
      <c r="AA330" s="576">
        <v>0.38836773795477425</v>
      </c>
      <c r="AB330" s="577">
        <v>3.106941903638194</v>
      </c>
      <c r="AC330" s="577"/>
      <c r="AD330" s="577"/>
      <c r="AE330" s="577"/>
      <c r="AF330" s="577"/>
      <c r="AG330" s="577"/>
      <c r="AH330" s="577"/>
      <c r="AI330" s="616"/>
      <c r="AJ330" s="616"/>
      <c r="AK330" s="616"/>
      <c r="AL330" s="616"/>
      <c r="AM330" s="616"/>
      <c r="AN330" s="616"/>
      <c r="AO330" s="616"/>
      <c r="AP330" s="616"/>
      <c r="AQ330" s="616"/>
      <c r="AR330" s="616"/>
      <c r="AS330" s="616"/>
      <c r="AT330" s="616"/>
    </row>
    <row r="331" spans="1:46" s="534" customFormat="1" ht="21">
      <c r="A331" s="615">
        <v>242</v>
      </c>
      <c r="B331" s="619" t="s">
        <v>1122</v>
      </c>
      <c r="C331" s="640" t="s">
        <v>1123</v>
      </c>
      <c r="D331" s="535"/>
      <c r="E331" s="535" t="s">
        <v>153</v>
      </c>
      <c r="F331" s="576">
        <f aca="true" t="shared" si="95" ref="F331:AB331">(F$326+F$327+F$328+F$329+F$330)</f>
        <v>35566835.31528406</v>
      </c>
      <c r="G331" s="576">
        <f t="shared" si="95"/>
        <v>28469880.783119205</v>
      </c>
      <c r="H331" s="576">
        <f t="shared" si="95"/>
        <v>4838011.887457186</v>
      </c>
      <c r="I331" s="576">
        <f t="shared" si="95"/>
        <v>1135700.2406055834</v>
      </c>
      <c r="J331" s="576">
        <f t="shared" si="95"/>
        <v>108488.26357931802</v>
      </c>
      <c r="K331" s="576">
        <f t="shared" si="95"/>
        <v>988644.7626268084</v>
      </c>
      <c r="L331" s="576">
        <f t="shared" si="95"/>
        <v>-18819.80499866287</v>
      </c>
      <c r="M331" s="564">
        <f t="shared" si="95"/>
        <v>-52615.3000108238</v>
      </c>
      <c r="N331" s="576">
        <f t="shared" si="95"/>
        <v>54035.05623859082</v>
      </c>
      <c r="O331" s="576">
        <f t="shared" si="95"/>
        <v>18934.865373839486</v>
      </c>
      <c r="P331" s="576">
        <f t="shared" si="95"/>
        <v>28469880.783119205</v>
      </c>
      <c r="Q331" s="576">
        <f t="shared" si="95"/>
        <v>4838011.887457186</v>
      </c>
      <c r="R331" s="576">
        <f t="shared" si="95"/>
        <v>1135700.2406055834</v>
      </c>
      <c r="S331" s="576">
        <f t="shared" si="95"/>
        <v>108488.26357931802</v>
      </c>
      <c r="T331" s="576">
        <f t="shared" si="95"/>
        <v>668301.068288869</v>
      </c>
      <c r="U331" s="576">
        <f t="shared" si="95"/>
        <v>1161.1680781048178</v>
      </c>
      <c r="V331" s="576">
        <f t="shared" si="95"/>
        <v>319885.940423619</v>
      </c>
      <c r="W331" s="576">
        <f t="shared" si="95"/>
        <v>9916.873996159125</v>
      </c>
      <c r="X331" s="576">
        <f t="shared" si="95"/>
        <v>-52615.3000108238</v>
      </c>
      <c r="Y331" s="576">
        <f t="shared" si="95"/>
        <v>-83389.448903338</v>
      </c>
      <c r="Z331" s="576">
        <f t="shared" si="95"/>
        <v>54035.05623859082</v>
      </c>
      <c r="AA331" s="576">
        <f t="shared" si="95"/>
        <v>10526.381967494535</v>
      </c>
      <c r="AB331" s="577">
        <f t="shared" si="95"/>
        <v>8790.39350331601</v>
      </c>
      <c r="AC331" s="577"/>
      <c r="AD331" s="577"/>
      <c r="AE331" s="577"/>
      <c r="AF331" s="577"/>
      <c r="AG331" s="577"/>
      <c r="AH331" s="577"/>
      <c r="AI331" s="616"/>
      <c r="AJ331" s="616"/>
      <c r="AK331" s="616"/>
      <c r="AL331" s="616"/>
      <c r="AM331" s="616"/>
      <c r="AN331" s="616"/>
      <c r="AO331" s="616"/>
      <c r="AP331" s="616"/>
      <c r="AQ331" s="616"/>
      <c r="AR331" s="616"/>
      <c r="AS331" s="616"/>
      <c r="AT331" s="616"/>
    </row>
    <row r="332" spans="1:46" s="534" customFormat="1" ht="11.25">
      <c r="A332" s="615"/>
      <c r="B332" s="639"/>
      <c r="C332" s="618"/>
      <c r="D332" s="535"/>
      <c r="E332" s="618"/>
      <c r="F332" s="576"/>
      <c r="G332" s="576"/>
      <c r="H332" s="576"/>
      <c r="I332" s="576"/>
      <c r="J332" s="576"/>
      <c r="K332" s="576"/>
      <c r="L332" s="576"/>
      <c r="M332" s="564"/>
      <c r="N332" s="576"/>
      <c r="O332" s="576"/>
      <c r="P332" s="576"/>
      <c r="Q332" s="576"/>
      <c r="R332" s="576"/>
      <c r="S332" s="576"/>
      <c r="T332" s="576"/>
      <c r="U332" s="576"/>
      <c r="V332" s="576"/>
      <c r="W332" s="576"/>
      <c r="X332" s="576"/>
      <c r="Y332" s="576"/>
      <c r="Z332" s="576"/>
      <c r="AA332" s="576"/>
      <c r="AB332" s="577"/>
      <c r="AC332" s="577"/>
      <c r="AD332" s="577"/>
      <c r="AE332" s="577"/>
      <c r="AF332" s="577"/>
      <c r="AG332" s="577"/>
      <c r="AH332" s="577"/>
      <c r="AI332" s="616"/>
      <c r="AJ332" s="616"/>
      <c r="AK332" s="616"/>
      <c r="AL332" s="616"/>
      <c r="AM332" s="616"/>
      <c r="AN332" s="616"/>
      <c r="AO332" s="616"/>
      <c r="AP332" s="616"/>
      <c r="AQ332" s="616"/>
      <c r="AR332" s="616"/>
      <c r="AS332" s="616"/>
      <c r="AT332" s="616"/>
    </row>
    <row r="333" spans="1:46" s="534" customFormat="1" ht="11.25">
      <c r="A333" s="615"/>
      <c r="B333" s="639" t="s">
        <v>1124</v>
      </c>
      <c r="C333" s="618"/>
      <c r="D333" s="535"/>
      <c r="E333" s="618"/>
      <c r="F333" s="576"/>
      <c r="G333" s="576"/>
      <c r="H333" s="576"/>
      <c r="I333" s="576"/>
      <c r="J333" s="576"/>
      <c r="K333" s="576"/>
      <c r="L333" s="576"/>
      <c r="M333" s="564"/>
      <c r="N333" s="576"/>
      <c r="O333" s="576"/>
      <c r="P333" s="576"/>
      <c r="Q333" s="576"/>
      <c r="R333" s="576"/>
      <c r="S333" s="576"/>
      <c r="T333" s="576"/>
      <c r="U333" s="576"/>
      <c r="V333" s="576"/>
      <c r="W333" s="576"/>
      <c r="X333" s="576"/>
      <c r="Y333" s="576"/>
      <c r="Z333" s="576"/>
      <c r="AA333" s="576"/>
      <c r="AB333" s="577"/>
      <c r="AC333" s="577"/>
      <c r="AD333" s="577"/>
      <c r="AE333" s="577"/>
      <c r="AF333" s="577"/>
      <c r="AG333" s="577"/>
      <c r="AH333" s="577"/>
      <c r="AI333" s="616"/>
      <c r="AJ333" s="616"/>
      <c r="AK333" s="616"/>
      <c r="AL333" s="616"/>
      <c r="AM333" s="616"/>
      <c r="AN333" s="616"/>
      <c r="AO333" s="616"/>
      <c r="AP333" s="616"/>
      <c r="AQ333" s="616"/>
      <c r="AR333" s="616"/>
      <c r="AS333" s="616"/>
      <c r="AT333" s="616"/>
    </row>
    <row r="334" spans="1:46" s="534" customFormat="1" ht="11.25">
      <c r="A334" s="615">
        <v>243</v>
      </c>
      <c r="B334" s="570" t="s">
        <v>1125</v>
      </c>
      <c r="C334" s="615" t="s">
        <v>675</v>
      </c>
      <c r="D334" s="535" t="s">
        <v>153</v>
      </c>
      <c r="E334" s="615" t="s">
        <v>230</v>
      </c>
      <c r="F334" s="576">
        <v>20300912</v>
      </c>
      <c r="G334" s="576">
        <v>17987494.511676643</v>
      </c>
      <c r="H334" s="576">
        <v>2095555.3288230263</v>
      </c>
      <c r="I334" s="576">
        <v>139278.83466946668</v>
      </c>
      <c r="J334" s="576">
        <v>10965.62614390405</v>
      </c>
      <c r="K334" s="576">
        <v>13954.253710178502</v>
      </c>
      <c r="L334" s="576">
        <v>329.62804039791735</v>
      </c>
      <c r="M334" s="564">
        <v>417.5288511706953</v>
      </c>
      <c r="N334" s="576">
        <v>52718.51126097357</v>
      </c>
      <c r="O334" s="576">
        <v>197.7768242387504</v>
      </c>
      <c r="P334" s="576">
        <v>17987494.511676643</v>
      </c>
      <c r="Q334" s="576">
        <v>2095555.3288230263</v>
      </c>
      <c r="R334" s="576">
        <v>139278.83466946668</v>
      </c>
      <c r="S334" s="576">
        <v>10965.62614390405</v>
      </c>
      <c r="T334" s="576">
        <v>10130.56844156266</v>
      </c>
      <c r="U334" s="576">
        <v>21.97520269319449</v>
      </c>
      <c r="V334" s="576">
        <v>3801.710065922646</v>
      </c>
      <c r="W334" s="576">
        <v>65.92560807958347</v>
      </c>
      <c r="X334" s="576">
        <v>417.5288511706953</v>
      </c>
      <c r="Y334" s="576">
        <v>263.7024323183339</v>
      </c>
      <c r="Z334" s="576">
        <v>52718.51126097357</v>
      </c>
      <c r="AA334" s="576">
        <v>21.97520269319449</v>
      </c>
      <c r="AB334" s="577">
        <v>175.80162154555592</v>
      </c>
      <c r="AC334" s="577"/>
      <c r="AD334" s="577"/>
      <c r="AE334" s="577"/>
      <c r="AF334" s="577"/>
      <c r="AG334" s="577"/>
      <c r="AH334" s="577"/>
      <c r="AI334" s="616"/>
      <c r="AJ334" s="616"/>
      <c r="AK334" s="616"/>
      <c r="AL334" s="616"/>
      <c r="AM334" s="616"/>
      <c r="AN334" s="616"/>
      <c r="AO334" s="616"/>
      <c r="AP334" s="616"/>
      <c r="AQ334" s="616"/>
      <c r="AR334" s="616"/>
      <c r="AS334" s="616"/>
      <c r="AT334" s="616"/>
    </row>
    <row r="335" spans="1:46" s="534" customFormat="1" ht="11.25">
      <c r="A335" s="615">
        <v>244</v>
      </c>
      <c r="B335" s="570" t="s">
        <v>1126</v>
      </c>
      <c r="C335" s="615" t="s">
        <v>679</v>
      </c>
      <c r="D335" s="535" t="s">
        <v>153</v>
      </c>
      <c r="E335" s="615" t="s">
        <v>230</v>
      </c>
      <c r="F335" s="576">
        <v>208499</v>
      </c>
      <c r="G335" s="576">
        <v>184739.21852328943</v>
      </c>
      <c r="H335" s="576">
        <v>21522.244444203894</v>
      </c>
      <c r="I335" s="576">
        <v>1430.4528658490383</v>
      </c>
      <c r="J335" s="576">
        <v>112.62164406100821</v>
      </c>
      <c r="K335" s="576">
        <v>143.3161201978762</v>
      </c>
      <c r="L335" s="576">
        <v>3.3854201621545554</v>
      </c>
      <c r="M335" s="564">
        <v>4.288198872062437</v>
      </c>
      <c r="N335" s="576">
        <v>541.4415312672519</v>
      </c>
      <c r="O335" s="576">
        <v>2.0312520972927337</v>
      </c>
      <c r="P335" s="576">
        <v>184739.21852328943</v>
      </c>
      <c r="Q335" s="576">
        <v>21522.244444203894</v>
      </c>
      <c r="R335" s="576">
        <v>1430.4528658490383</v>
      </c>
      <c r="S335" s="576">
        <v>112.62164406100821</v>
      </c>
      <c r="T335" s="576">
        <v>104.04524631688335</v>
      </c>
      <c r="U335" s="576">
        <v>0.2256946774769704</v>
      </c>
      <c r="V335" s="576">
        <v>39.04517920351587</v>
      </c>
      <c r="W335" s="576">
        <v>0.6770840324309111</v>
      </c>
      <c r="X335" s="576">
        <v>4.288198872062437</v>
      </c>
      <c r="Y335" s="576">
        <v>2.7083361297236443</v>
      </c>
      <c r="Z335" s="576">
        <v>541.4415312672519</v>
      </c>
      <c r="AA335" s="576">
        <v>0.2256946774769704</v>
      </c>
      <c r="AB335" s="577">
        <v>1.8055574198157631</v>
      </c>
      <c r="AC335" s="577"/>
      <c r="AD335" s="577"/>
      <c r="AE335" s="577"/>
      <c r="AF335" s="577"/>
      <c r="AG335" s="577"/>
      <c r="AH335" s="577"/>
      <c r="AI335" s="616"/>
      <c r="AJ335" s="616"/>
      <c r="AK335" s="616"/>
      <c r="AL335" s="616"/>
      <c r="AM335" s="616"/>
      <c r="AN335" s="616"/>
      <c r="AO335" s="616"/>
      <c r="AP335" s="616"/>
      <c r="AQ335" s="616"/>
      <c r="AR335" s="616"/>
      <c r="AS335" s="616"/>
      <c r="AT335" s="616"/>
    </row>
    <row r="336" spans="1:46" s="534" customFormat="1" ht="11.25">
      <c r="A336" s="615">
        <v>245</v>
      </c>
      <c r="B336" s="570" t="s">
        <v>1127</v>
      </c>
      <c r="C336" s="633" t="s">
        <v>681</v>
      </c>
      <c r="D336" s="535" t="s">
        <v>153</v>
      </c>
      <c r="E336" s="615" t="s">
        <v>230</v>
      </c>
      <c r="F336" s="576">
        <v>1372</v>
      </c>
      <c r="G336" s="576">
        <v>1215.6519111072623</v>
      </c>
      <c r="H336" s="576">
        <v>141.62427338954978</v>
      </c>
      <c r="I336" s="576">
        <v>9.412905251079767</v>
      </c>
      <c r="J336" s="576">
        <v>0.74109178294238</v>
      </c>
      <c r="K336" s="576">
        <v>0.9430727097563353</v>
      </c>
      <c r="L336" s="576">
        <v>0.022277308104480358</v>
      </c>
      <c r="M336" s="564">
        <v>0.028217923599008453</v>
      </c>
      <c r="N336" s="576">
        <v>3.562884142843225</v>
      </c>
      <c r="O336" s="576">
        <v>0.013366384862688216</v>
      </c>
      <c r="P336" s="576">
        <v>1215.6519111072623</v>
      </c>
      <c r="Q336" s="576">
        <v>141.62427338954978</v>
      </c>
      <c r="R336" s="576">
        <v>9.412905251079767</v>
      </c>
      <c r="S336" s="576">
        <v>0.74109178294238</v>
      </c>
      <c r="T336" s="576">
        <v>0.6846559357443631</v>
      </c>
      <c r="U336" s="576">
        <v>0.001485153873632024</v>
      </c>
      <c r="V336" s="576">
        <v>0.25693162013834014</v>
      </c>
      <c r="W336" s="576">
        <v>0.0044554616208960715</v>
      </c>
      <c r="X336" s="576">
        <v>0.028217923599008453</v>
      </c>
      <c r="Y336" s="576">
        <v>0.017821846483584286</v>
      </c>
      <c r="Z336" s="576">
        <v>3.562884142843225</v>
      </c>
      <c r="AA336" s="576">
        <v>0.001485153873632024</v>
      </c>
      <c r="AB336" s="577">
        <v>0.011881230989056192</v>
      </c>
      <c r="AC336" s="577"/>
      <c r="AD336" s="577"/>
      <c r="AE336" s="577"/>
      <c r="AF336" s="577"/>
      <c r="AG336" s="577"/>
      <c r="AH336" s="577"/>
      <c r="AI336" s="616"/>
      <c r="AJ336" s="616"/>
      <c r="AK336" s="616"/>
      <c r="AL336" s="616"/>
      <c r="AM336" s="616"/>
      <c r="AN336" s="616"/>
      <c r="AO336" s="616"/>
      <c r="AP336" s="616"/>
      <c r="AQ336" s="616"/>
      <c r="AR336" s="616"/>
      <c r="AS336" s="616"/>
      <c r="AT336" s="616"/>
    </row>
    <row r="337" spans="1:46" s="534" customFormat="1" ht="11.25">
      <c r="A337" s="615">
        <v>246</v>
      </c>
      <c r="B337" s="570" t="s">
        <v>1128</v>
      </c>
      <c r="C337" s="633" t="s">
        <v>683</v>
      </c>
      <c r="D337" s="535" t="s">
        <v>153</v>
      </c>
      <c r="E337" s="615" t="s">
        <v>311</v>
      </c>
      <c r="F337" s="576">
        <v>847755</v>
      </c>
      <c r="G337" s="576">
        <v>0</v>
      </c>
      <c r="H337" s="576">
        <v>0</v>
      </c>
      <c r="I337" s="576">
        <v>0</v>
      </c>
      <c r="J337" s="576">
        <v>0</v>
      </c>
      <c r="K337" s="576">
        <v>0</v>
      </c>
      <c r="L337" s="576">
        <v>0</v>
      </c>
      <c r="M337" s="564">
        <v>0</v>
      </c>
      <c r="N337" s="576">
        <v>847755</v>
      </c>
      <c r="O337" s="576">
        <v>0</v>
      </c>
      <c r="P337" s="576">
        <v>0</v>
      </c>
      <c r="Q337" s="576">
        <v>0</v>
      </c>
      <c r="R337" s="576">
        <v>0</v>
      </c>
      <c r="S337" s="576">
        <v>0</v>
      </c>
      <c r="T337" s="576">
        <v>0</v>
      </c>
      <c r="U337" s="576">
        <v>0</v>
      </c>
      <c r="V337" s="576">
        <v>0</v>
      </c>
      <c r="W337" s="576">
        <v>0</v>
      </c>
      <c r="X337" s="576">
        <v>0</v>
      </c>
      <c r="Y337" s="576">
        <v>0</v>
      </c>
      <c r="Z337" s="576">
        <v>847755</v>
      </c>
      <c r="AA337" s="576">
        <v>0</v>
      </c>
      <c r="AB337" s="577">
        <v>0</v>
      </c>
      <c r="AC337" s="577"/>
      <c r="AD337" s="577"/>
      <c r="AE337" s="577"/>
      <c r="AF337" s="577"/>
      <c r="AG337" s="577"/>
      <c r="AH337" s="577"/>
      <c r="AI337" s="616"/>
      <c r="AJ337" s="616"/>
      <c r="AK337" s="616"/>
      <c r="AL337" s="616"/>
      <c r="AM337" s="616"/>
      <c r="AN337" s="616"/>
      <c r="AO337" s="616"/>
      <c r="AP337" s="616"/>
      <c r="AQ337" s="616"/>
      <c r="AR337" s="616"/>
      <c r="AS337" s="616"/>
      <c r="AT337" s="616"/>
    </row>
    <row r="338" spans="1:46" s="534" customFormat="1" ht="11.25">
      <c r="A338" s="615">
        <v>247</v>
      </c>
      <c r="B338" s="570" t="s">
        <v>1129</v>
      </c>
      <c r="C338" s="633" t="s">
        <v>685</v>
      </c>
      <c r="D338" s="535" t="s">
        <v>153</v>
      </c>
      <c r="E338" s="633" t="s">
        <v>253</v>
      </c>
      <c r="F338" s="576">
        <v>216345</v>
      </c>
      <c r="G338" s="576">
        <v>216345</v>
      </c>
      <c r="H338" s="576">
        <v>0</v>
      </c>
      <c r="I338" s="576">
        <v>0</v>
      </c>
      <c r="J338" s="576">
        <v>0</v>
      </c>
      <c r="K338" s="576">
        <v>0</v>
      </c>
      <c r="L338" s="576">
        <v>0</v>
      </c>
      <c r="M338" s="564">
        <v>0</v>
      </c>
      <c r="N338" s="576">
        <v>0</v>
      </c>
      <c r="O338" s="576">
        <v>0</v>
      </c>
      <c r="P338" s="576">
        <v>216345</v>
      </c>
      <c r="Q338" s="576">
        <v>0</v>
      </c>
      <c r="R338" s="576">
        <v>0</v>
      </c>
      <c r="S338" s="576">
        <v>0</v>
      </c>
      <c r="T338" s="576">
        <v>0</v>
      </c>
      <c r="U338" s="576">
        <v>0</v>
      </c>
      <c r="V338" s="576">
        <v>0</v>
      </c>
      <c r="W338" s="576">
        <v>0</v>
      </c>
      <c r="X338" s="576">
        <v>0</v>
      </c>
      <c r="Y338" s="576">
        <v>0</v>
      </c>
      <c r="Z338" s="576">
        <v>0</v>
      </c>
      <c r="AA338" s="576">
        <v>0</v>
      </c>
      <c r="AB338" s="577">
        <v>0</v>
      </c>
      <c r="AC338" s="577"/>
      <c r="AD338" s="577"/>
      <c r="AE338" s="577"/>
      <c r="AF338" s="577"/>
      <c r="AG338" s="577"/>
      <c r="AH338" s="577"/>
      <c r="AI338" s="616"/>
      <c r="AJ338" s="616"/>
      <c r="AK338" s="616"/>
      <c r="AL338" s="616"/>
      <c r="AM338" s="616"/>
      <c r="AN338" s="616"/>
      <c r="AO338" s="616"/>
      <c r="AP338" s="616"/>
      <c r="AQ338" s="616"/>
      <c r="AR338" s="616"/>
      <c r="AS338" s="616"/>
      <c r="AT338" s="616"/>
    </row>
    <row r="339" spans="1:46" s="534" customFormat="1" ht="21">
      <c r="A339" s="615">
        <v>248</v>
      </c>
      <c r="B339" s="617" t="s">
        <v>1130</v>
      </c>
      <c r="C339" s="640" t="s">
        <v>1131</v>
      </c>
      <c r="D339" s="628"/>
      <c r="E339" s="535" t="s">
        <v>153</v>
      </c>
      <c r="F339" s="576">
        <f aca="true" t="shared" si="96" ref="F339:AB339">(F$334+F$335+F$336+F$337+F$338)</f>
        <v>21574883</v>
      </c>
      <c r="G339" s="576">
        <f t="shared" si="96"/>
        <v>18389794.38211104</v>
      </c>
      <c r="H339" s="576">
        <f t="shared" si="96"/>
        <v>2117219.19754062</v>
      </c>
      <c r="I339" s="576">
        <f t="shared" si="96"/>
        <v>140718.7004405668</v>
      </c>
      <c r="J339" s="576">
        <f t="shared" si="96"/>
        <v>11078.988879748</v>
      </c>
      <c r="K339" s="576">
        <f t="shared" si="96"/>
        <v>14098.512903086135</v>
      </c>
      <c r="L339" s="576">
        <f t="shared" si="96"/>
        <v>333.0357378681764</v>
      </c>
      <c r="M339" s="564">
        <f t="shared" si="96"/>
        <v>421.84526796635674</v>
      </c>
      <c r="N339" s="576">
        <f t="shared" si="96"/>
        <v>901018.5156763836</v>
      </c>
      <c r="O339" s="576">
        <f t="shared" si="96"/>
        <v>199.82144272090582</v>
      </c>
      <c r="P339" s="576">
        <f t="shared" si="96"/>
        <v>18389794.38211104</v>
      </c>
      <c r="Q339" s="576">
        <f t="shared" si="96"/>
        <v>2117219.19754062</v>
      </c>
      <c r="R339" s="576">
        <f t="shared" si="96"/>
        <v>140718.7004405668</v>
      </c>
      <c r="S339" s="576">
        <f t="shared" si="96"/>
        <v>11078.988879748</v>
      </c>
      <c r="T339" s="576">
        <f t="shared" si="96"/>
        <v>10235.298343815288</v>
      </c>
      <c r="U339" s="576">
        <f t="shared" si="96"/>
        <v>22.20238252454509</v>
      </c>
      <c r="V339" s="576">
        <f t="shared" si="96"/>
        <v>3841.0121767463006</v>
      </c>
      <c r="W339" s="576">
        <f t="shared" si="96"/>
        <v>66.60714757363527</v>
      </c>
      <c r="X339" s="576">
        <f t="shared" si="96"/>
        <v>421.84526796635674</v>
      </c>
      <c r="Y339" s="576">
        <f t="shared" si="96"/>
        <v>266.4285902945411</v>
      </c>
      <c r="Z339" s="576">
        <f t="shared" si="96"/>
        <v>901018.5156763836</v>
      </c>
      <c r="AA339" s="576">
        <f t="shared" si="96"/>
        <v>22.20238252454509</v>
      </c>
      <c r="AB339" s="577">
        <f t="shared" si="96"/>
        <v>177.61906019636072</v>
      </c>
      <c r="AC339" s="577"/>
      <c r="AD339" s="577"/>
      <c r="AE339" s="577"/>
      <c r="AF339" s="577"/>
      <c r="AG339" s="577"/>
      <c r="AH339" s="577"/>
      <c r="AI339" s="616"/>
      <c r="AJ339" s="616"/>
      <c r="AK339" s="616"/>
      <c r="AL339" s="616"/>
      <c r="AM339" s="616"/>
      <c r="AN339" s="616"/>
      <c r="AO339" s="616"/>
      <c r="AP339" s="616"/>
      <c r="AQ339" s="616"/>
      <c r="AR339" s="616"/>
      <c r="AS339" s="616"/>
      <c r="AT339" s="616"/>
    </row>
    <row r="340" spans="1:46" s="534" customFormat="1" ht="11.25">
      <c r="A340" s="641"/>
      <c r="B340" s="582"/>
      <c r="C340" s="568"/>
      <c r="D340" s="529"/>
      <c r="E340" s="559"/>
      <c r="F340" s="564"/>
      <c r="G340" s="576"/>
      <c r="H340" s="576"/>
      <c r="I340" s="576"/>
      <c r="J340" s="576"/>
      <c r="K340" s="576"/>
      <c r="L340" s="576"/>
      <c r="M340" s="564"/>
      <c r="N340" s="576"/>
      <c r="O340" s="576"/>
      <c r="P340" s="576"/>
      <c r="Q340" s="576"/>
      <c r="R340" s="576"/>
      <c r="S340" s="576"/>
      <c r="T340" s="576"/>
      <c r="U340" s="576"/>
      <c r="V340" s="576"/>
      <c r="W340" s="576"/>
      <c r="X340" s="576"/>
      <c r="Y340" s="576"/>
      <c r="Z340" s="576"/>
      <c r="AA340" s="576"/>
      <c r="AB340" s="577"/>
      <c r="AC340" s="577"/>
      <c r="AD340" s="577"/>
      <c r="AE340" s="577"/>
      <c r="AF340" s="577"/>
      <c r="AG340" s="577"/>
      <c r="AH340" s="577"/>
      <c r="AI340" s="538"/>
      <c r="AJ340" s="538"/>
      <c r="AK340" s="538"/>
      <c r="AL340" s="538"/>
      <c r="AM340" s="538"/>
      <c r="AN340" s="538"/>
      <c r="AO340" s="538"/>
      <c r="AP340" s="538"/>
      <c r="AQ340" s="538"/>
      <c r="AR340" s="538"/>
      <c r="AS340" s="538"/>
      <c r="AT340" s="538"/>
    </row>
    <row r="341" spans="1:46" s="534" customFormat="1" ht="11.25">
      <c r="A341" s="641">
        <v>249</v>
      </c>
      <c r="B341" s="630" t="s">
        <v>1132</v>
      </c>
      <c r="C341" s="633" t="s">
        <v>1133</v>
      </c>
      <c r="D341" s="529"/>
      <c r="E341" s="615" t="s">
        <v>153</v>
      </c>
      <c r="F341" s="576">
        <f aca="true" t="shared" si="97" ref="F341:AB341">(F$138)</f>
        <v>114833309.06281787</v>
      </c>
      <c r="G341" s="576">
        <f t="shared" si="97"/>
        <v>76132794.43228431</v>
      </c>
      <c r="H341" s="576">
        <f t="shared" si="97"/>
        <v>13512810.420764588</v>
      </c>
      <c r="I341" s="576">
        <f t="shared" si="97"/>
        <v>10615620.362826575</v>
      </c>
      <c r="J341" s="576">
        <f t="shared" si="97"/>
        <v>4803530.500494201</v>
      </c>
      <c r="K341" s="576">
        <f t="shared" si="97"/>
        <v>6311458.791782509</v>
      </c>
      <c r="L341" s="576">
        <f t="shared" si="97"/>
        <v>630241.4884512429</v>
      </c>
      <c r="M341" s="564">
        <f t="shared" si="97"/>
        <v>358343.2283489645</v>
      </c>
      <c r="N341" s="576">
        <f t="shared" si="97"/>
        <v>2243357.037865643</v>
      </c>
      <c r="O341" s="576">
        <f t="shared" si="97"/>
        <v>225152.79999987083</v>
      </c>
      <c r="P341" s="576">
        <f t="shared" si="97"/>
        <v>76132794.43228431</v>
      </c>
      <c r="Q341" s="576">
        <f t="shared" si="97"/>
        <v>13512810.420764588</v>
      </c>
      <c r="R341" s="576">
        <f t="shared" si="97"/>
        <v>10615620.362826575</v>
      </c>
      <c r="S341" s="576">
        <f t="shared" si="97"/>
        <v>4803530.500494201</v>
      </c>
      <c r="T341" s="576">
        <f t="shared" si="97"/>
        <v>4228613.810463606</v>
      </c>
      <c r="U341" s="576">
        <f t="shared" si="97"/>
        <v>41893.28401931448</v>
      </c>
      <c r="V341" s="576">
        <f t="shared" si="97"/>
        <v>2040951.6972995908</v>
      </c>
      <c r="W341" s="576">
        <f t="shared" si="97"/>
        <v>212487.6377358756</v>
      </c>
      <c r="X341" s="576">
        <f t="shared" si="97"/>
        <v>358343.2283489645</v>
      </c>
      <c r="Y341" s="576">
        <f t="shared" si="97"/>
        <v>417753.8507153669</v>
      </c>
      <c r="Z341" s="576">
        <f t="shared" si="97"/>
        <v>2243357.037865643</v>
      </c>
      <c r="AA341" s="576">
        <f t="shared" si="97"/>
        <v>136007.79778563438</v>
      </c>
      <c r="AB341" s="577">
        <f t="shared" si="97"/>
        <v>89145.00221423642</v>
      </c>
      <c r="AC341" s="577"/>
      <c r="AD341" s="577"/>
      <c r="AE341" s="577"/>
      <c r="AF341" s="577"/>
      <c r="AG341" s="577"/>
      <c r="AH341" s="577"/>
      <c r="AI341" s="538"/>
      <c r="AJ341" s="538"/>
      <c r="AK341" s="538"/>
      <c r="AL341" s="538"/>
      <c r="AM341" s="538"/>
      <c r="AN341" s="538"/>
      <c r="AO341" s="538"/>
      <c r="AP341" s="538"/>
      <c r="AQ341" s="538"/>
      <c r="AR341" s="538"/>
      <c r="AS341" s="538"/>
      <c r="AT341" s="538"/>
    </row>
    <row r="342" spans="1:46" s="534" customFormat="1" ht="22.5">
      <c r="A342" s="641">
        <v>250</v>
      </c>
      <c r="B342" s="570" t="s">
        <v>1134</v>
      </c>
      <c r="C342" s="633" t="s">
        <v>1135</v>
      </c>
      <c r="D342" s="529"/>
      <c r="E342" s="615" t="s">
        <v>153</v>
      </c>
      <c r="F342" s="576">
        <f aca="true" t="shared" si="98" ref="F342:AB342">(F$322+F$324+F$331+F$339+F$341)</f>
        <v>260964869.7553463</v>
      </c>
      <c r="G342" s="576">
        <f t="shared" si="98"/>
        <v>180791813.14462182</v>
      </c>
      <c r="H342" s="576">
        <f t="shared" si="98"/>
        <v>30365139.60185326</v>
      </c>
      <c r="I342" s="576">
        <f t="shared" si="98"/>
        <v>20767734.191404086</v>
      </c>
      <c r="J342" s="576">
        <f t="shared" si="98"/>
        <v>9045627.105925918</v>
      </c>
      <c r="K342" s="576">
        <f t="shared" si="98"/>
        <v>12677258.547097657</v>
      </c>
      <c r="L342" s="576">
        <f t="shared" si="98"/>
        <v>-89367.45066577988</v>
      </c>
      <c r="M342" s="564">
        <f t="shared" si="98"/>
        <v>-170367.03631649283</v>
      </c>
      <c r="N342" s="576">
        <f t="shared" si="98"/>
        <v>7157825.374098027</v>
      </c>
      <c r="O342" s="576">
        <f t="shared" si="98"/>
        <v>419206.27732784004</v>
      </c>
      <c r="P342" s="576">
        <f t="shared" si="98"/>
        <v>180791813.14462182</v>
      </c>
      <c r="Q342" s="576">
        <f t="shared" si="98"/>
        <v>30365139.60185326</v>
      </c>
      <c r="R342" s="576">
        <f t="shared" si="98"/>
        <v>20767734.191404086</v>
      </c>
      <c r="S342" s="576">
        <f t="shared" si="98"/>
        <v>9045627.105925918</v>
      </c>
      <c r="T342" s="576">
        <f t="shared" si="98"/>
        <v>8409798.416306686</v>
      </c>
      <c r="U342" s="576">
        <f t="shared" si="98"/>
        <v>95833.04495738112</v>
      </c>
      <c r="V342" s="576">
        <f t="shared" si="98"/>
        <v>4171627.0858335937</v>
      </c>
      <c r="W342" s="576">
        <f t="shared" si="98"/>
        <v>429996.2346353944</v>
      </c>
      <c r="X342" s="576">
        <f t="shared" si="98"/>
        <v>-170367.03631649283</v>
      </c>
      <c r="Y342" s="576">
        <f t="shared" si="98"/>
        <v>-519363.6853011745</v>
      </c>
      <c r="Z342" s="576">
        <f t="shared" si="98"/>
        <v>7157825.374098027</v>
      </c>
      <c r="AA342" s="576">
        <f t="shared" si="98"/>
        <v>248700.77593605054</v>
      </c>
      <c r="AB342" s="577">
        <f t="shared" si="98"/>
        <v>170505.50139178947</v>
      </c>
      <c r="AC342" s="577"/>
      <c r="AD342" s="577"/>
      <c r="AE342" s="577"/>
      <c r="AF342" s="577"/>
      <c r="AG342" s="577"/>
      <c r="AH342" s="577"/>
      <c r="AI342" s="616"/>
      <c r="AJ342" s="616"/>
      <c r="AK342" s="616"/>
      <c r="AL342" s="616"/>
      <c r="AM342" s="616"/>
      <c r="AN342" s="616"/>
      <c r="AO342" s="616"/>
      <c r="AP342" s="616"/>
      <c r="AQ342" s="616"/>
      <c r="AR342" s="616"/>
      <c r="AS342" s="616"/>
      <c r="AT342" s="616"/>
    </row>
    <row r="343" spans="1:46" s="534" customFormat="1" ht="11.25">
      <c r="A343" s="615"/>
      <c r="B343" s="610"/>
      <c r="C343" s="615"/>
      <c r="D343" s="529"/>
      <c r="E343" s="615"/>
      <c r="F343" s="576"/>
      <c r="G343" s="576"/>
      <c r="H343" s="576"/>
      <c r="I343" s="576"/>
      <c r="J343" s="576"/>
      <c r="K343" s="576"/>
      <c r="L343" s="576"/>
      <c r="M343" s="564"/>
      <c r="N343" s="576"/>
      <c r="O343" s="576"/>
      <c r="P343" s="576"/>
      <c r="Q343" s="576"/>
      <c r="R343" s="576"/>
      <c r="S343" s="576"/>
      <c r="T343" s="576"/>
      <c r="U343" s="576"/>
      <c r="V343" s="576"/>
      <c r="W343" s="576"/>
      <c r="X343" s="576"/>
      <c r="Y343" s="576"/>
      <c r="Z343" s="576"/>
      <c r="AA343" s="576"/>
      <c r="AB343" s="577"/>
      <c r="AC343" s="577"/>
      <c r="AD343" s="577"/>
      <c r="AE343" s="577"/>
      <c r="AF343" s="577"/>
      <c r="AG343" s="577"/>
      <c r="AH343" s="577"/>
      <c r="AI343" s="616"/>
      <c r="AJ343" s="616"/>
      <c r="AK343" s="616"/>
      <c r="AL343" s="616"/>
      <c r="AM343" s="616"/>
      <c r="AN343" s="616"/>
      <c r="AO343" s="616"/>
      <c r="AP343" s="616"/>
      <c r="AQ343" s="616"/>
      <c r="AR343" s="616"/>
      <c r="AS343" s="616"/>
      <c r="AT343" s="616"/>
    </row>
    <row r="344" spans="1:46" s="534" customFormat="1" ht="11.25">
      <c r="A344" s="615"/>
      <c r="B344" s="603" t="s">
        <v>1136</v>
      </c>
      <c r="C344" s="615"/>
      <c r="D344" s="529"/>
      <c r="E344" s="615"/>
      <c r="F344" s="576"/>
      <c r="G344" s="576"/>
      <c r="H344" s="576"/>
      <c r="I344" s="576"/>
      <c r="J344" s="576"/>
      <c r="K344" s="576"/>
      <c r="L344" s="576"/>
      <c r="M344" s="564"/>
      <c r="N344" s="576"/>
      <c r="O344" s="576"/>
      <c r="P344" s="576"/>
      <c r="Q344" s="576"/>
      <c r="R344" s="576"/>
      <c r="S344" s="576"/>
      <c r="T344" s="576"/>
      <c r="U344" s="576"/>
      <c r="V344" s="576"/>
      <c r="W344" s="576"/>
      <c r="X344" s="576"/>
      <c r="Y344" s="576"/>
      <c r="Z344" s="576"/>
      <c r="AA344" s="576"/>
      <c r="AB344" s="577"/>
      <c r="AC344" s="577"/>
      <c r="AD344" s="577"/>
      <c r="AE344" s="577"/>
      <c r="AF344" s="577"/>
      <c r="AG344" s="577"/>
      <c r="AH344" s="577"/>
      <c r="AI344" s="616"/>
      <c r="AJ344" s="616"/>
      <c r="AK344" s="616"/>
      <c r="AL344" s="616"/>
      <c r="AM344" s="616"/>
      <c r="AN344" s="616"/>
      <c r="AO344" s="616"/>
      <c r="AP344" s="616"/>
      <c r="AQ344" s="616"/>
      <c r="AR344" s="616"/>
      <c r="AS344" s="616"/>
      <c r="AT344" s="616"/>
    </row>
    <row r="345" spans="1:46" s="534" customFormat="1" ht="11.25">
      <c r="A345" s="641">
        <v>251</v>
      </c>
      <c r="B345" s="629" t="s">
        <v>1137</v>
      </c>
      <c r="C345" s="622" t="s">
        <v>204</v>
      </c>
      <c r="D345" s="535" t="s">
        <v>153</v>
      </c>
      <c r="E345" s="622" t="s">
        <v>153</v>
      </c>
      <c r="F345" s="564">
        <v>56978733</v>
      </c>
      <c r="G345" s="576">
        <v>35912274.634024985</v>
      </c>
      <c r="H345" s="576">
        <v>6799986.371597537</v>
      </c>
      <c r="I345" s="576">
        <v>5720201.774962291</v>
      </c>
      <c r="J345" s="576">
        <v>3056754.7457030523</v>
      </c>
      <c r="K345" s="576">
        <v>3341434.969235169</v>
      </c>
      <c r="L345" s="576">
        <v>329177.7482541351</v>
      </c>
      <c r="M345" s="564">
        <v>557072.2989362426</v>
      </c>
      <c r="N345" s="576">
        <v>1203352.599390627</v>
      </c>
      <c r="O345" s="576">
        <v>58477.85789597463</v>
      </c>
      <c r="P345" s="576">
        <v>35912274.634024985</v>
      </c>
      <c r="Q345" s="576">
        <v>6799986.371597537</v>
      </c>
      <c r="R345" s="576">
        <v>5720201.774962291</v>
      </c>
      <c r="S345" s="576">
        <v>3056754.7457030523</v>
      </c>
      <c r="T345" s="576">
        <v>2689103.736877741</v>
      </c>
      <c r="U345" s="576">
        <v>15614.002311445716</v>
      </c>
      <c r="V345" s="576">
        <v>636717.2300459819</v>
      </c>
      <c r="W345" s="576">
        <v>56241.74400438207</v>
      </c>
      <c r="X345" s="576">
        <v>557072.2989362426</v>
      </c>
      <c r="Y345" s="576">
        <v>272936.004249753</v>
      </c>
      <c r="Z345" s="576">
        <v>1203352.599390627</v>
      </c>
      <c r="AA345" s="576">
        <v>32908.83920104954</v>
      </c>
      <c r="AB345" s="577">
        <v>25569.018694925093</v>
      </c>
      <c r="AC345" s="577"/>
      <c r="AD345" s="577"/>
      <c r="AE345" s="577"/>
      <c r="AF345" s="577"/>
      <c r="AG345" s="577"/>
      <c r="AH345" s="577"/>
      <c r="AI345" s="538"/>
      <c r="AJ345" s="538"/>
      <c r="AK345" s="538"/>
      <c r="AL345" s="538"/>
      <c r="AM345" s="538"/>
      <c r="AN345" s="538"/>
      <c r="AO345" s="538"/>
      <c r="AP345" s="538"/>
      <c r="AQ345" s="538"/>
      <c r="AR345" s="538"/>
      <c r="AS345" s="538"/>
      <c r="AT345" s="538"/>
    </row>
    <row r="346" spans="1:46" s="534" customFormat="1" ht="11.25">
      <c r="A346" s="641">
        <v>252</v>
      </c>
      <c r="B346" s="629" t="s">
        <v>1138</v>
      </c>
      <c r="C346" s="638" t="s">
        <v>216</v>
      </c>
      <c r="D346" s="535" t="s">
        <v>153</v>
      </c>
      <c r="E346" s="622" t="s">
        <v>166</v>
      </c>
      <c r="F346" s="564">
        <v>11622980</v>
      </c>
      <c r="G346" s="576">
        <v>7335433.520144629</v>
      </c>
      <c r="H346" s="576">
        <v>1375989.9680800843</v>
      </c>
      <c r="I346" s="576">
        <v>1174586.041756443</v>
      </c>
      <c r="J346" s="576">
        <v>619086.8746635617</v>
      </c>
      <c r="K346" s="576">
        <v>675251.353160538</v>
      </c>
      <c r="L346" s="576">
        <v>98298.02138417262</v>
      </c>
      <c r="M346" s="564">
        <v>104217.63466405815</v>
      </c>
      <c r="N346" s="576">
        <v>222429.49970288566</v>
      </c>
      <c r="O346" s="576">
        <v>17687.086443625692</v>
      </c>
      <c r="P346" s="576">
        <v>7335433.520144629</v>
      </c>
      <c r="Q346" s="576">
        <v>1375989.9680800843</v>
      </c>
      <c r="R346" s="576">
        <v>1174586.041756443</v>
      </c>
      <c r="S346" s="576">
        <v>619086.8746635617</v>
      </c>
      <c r="T346" s="576">
        <v>528360.969523921</v>
      </c>
      <c r="U346" s="576">
        <v>3102.8682460400246</v>
      </c>
      <c r="V346" s="576">
        <v>143787.51539057703</v>
      </c>
      <c r="W346" s="576">
        <v>14749.027338782871</v>
      </c>
      <c r="X346" s="576">
        <v>104217.63466405815</v>
      </c>
      <c r="Y346" s="576">
        <v>83548.99404538976</v>
      </c>
      <c r="Z346" s="576">
        <v>222429.49970288566</v>
      </c>
      <c r="AA346" s="576">
        <v>11188.521997935257</v>
      </c>
      <c r="AB346" s="577">
        <v>6498.564445690436</v>
      </c>
      <c r="AC346" s="577"/>
      <c r="AD346" s="577"/>
      <c r="AE346" s="577"/>
      <c r="AF346" s="577"/>
      <c r="AG346" s="577"/>
      <c r="AH346" s="577"/>
      <c r="AI346" s="538"/>
      <c r="AJ346" s="538"/>
      <c r="AK346" s="538"/>
      <c r="AL346" s="538"/>
      <c r="AM346" s="538"/>
      <c r="AN346" s="538"/>
      <c r="AO346" s="538"/>
      <c r="AP346" s="538"/>
      <c r="AQ346" s="538"/>
      <c r="AR346" s="538"/>
      <c r="AS346" s="538"/>
      <c r="AT346" s="538"/>
    </row>
    <row r="347" spans="1:46" s="534" customFormat="1" ht="11.25">
      <c r="A347" s="641">
        <v>253</v>
      </c>
      <c r="B347" s="629" t="s">
        <v>1139</v>
      </c>
      <c r="C347" s="622" t="s">
        <v>751</v>
      </c>
      <c r="D347" s="535" t="s">
        <v>153</v>
      </c>
      <c r="E347" s="622" t="s">
        <v>166</v>
      </c>
      <c r="F347" s="564">
        <v>17713725</v>
      </c>
      <c r="G347" s="576">
        <v>11179392.215389162</v>
      </c>
      <c r="H347" s="576">
        <v>2097044.6389247328</v>
      </c>
      <c r="I347" s="576">
        <v>1790099.7964818098</v>
      </c>
      <c r="J347" s="576">
        <v>943504.5615582062</v>
      </c>
      <c r="K347" s="576">
        <v>1029100.6932614229</v>
      </c>
      <c r="L347" s="576">
        <v>149808.75118458032</v>
      </c>
      <c r="M347" s="564">
        <v>158830.3963862618</v>
      </c>
      <c r="N347" s="576">
        <v>338988.3652578339</v>
      </c>
      <c r="O347" s="576">
        <v>26955.581555987665</v>
      </c>
      <c r="P347" s="576">
        <v>11179392.215389162</v>
      </c>
      <c r="Q347" s="576">
        <v>2097044.6389247328</v>
      </c>
      <c r="R347" s="576">
        <v>1790099.7964818098</v>
      </c>
      <c r="S347" s="576">
        <v>943504.5615582062</v>
      </c>
      <c r="T347" s="576">
        <v>805235.9132408485</v>
      </c>
      <c r="U347" s="576">
        <v>4728.852223920659</v>
      </c>
      <c r="V347" s="576">
        <v>219135.92779665365</v>
      </c>
      <c r="W347" s="576">
        <v>22477.90276647483</v>
      </c>
      <c r="X347" s="576">
        <v>158830.3963862618</v>
      </c>
      <c r="Y347" s="576">
        <v>127330.84841810551</v>
      </c>
      <c r="Z347" s="576">
        <v>338988.3652578339</v>
      </c>
      <c r="AA347" s="576">
        <v>17051.599661005675</v>
      </c>
      <c r="AB347" s="577">
        <v>9903.981894981993</v>
      </c>
      <c r="AC347" s="577"/>
      <c r="AD347" s="577"/>
      <c r="AE347" s="577"/>
      <c r="AF347" s="577"/>
      <c r="AG347" s="577"/>
      <c r="AH347" s="577"/>
      <c r="AI347" s="538"/>
      <c r="AJ347" s="538"/>
      <c r="AK347" s="538"/>
      <c r="AL347" s="538"/>
      <c r="AM347" s="538"/>
      <c r="AN347" s="538"/>
      <c r="AO347" s="538"/>
      <c r="AP347" s="538"/>
      <c r="AQ347" s="538"/>
      <c r="AR347" s="538"/>
      <c r="AS347" s="538"/>
      <c r="AT347" s="538"/>
    </row>
    <row r="348" spans="1:46" s="534" customFormat="1" ht="11.25">
      <c r="A348" s="641">
        <v>254</v>
      </c>
      <c r="B348" s="630" t="s">
        <v>1001</v>
      </c>
      <c r="C348" s="631" t="s">
        <v>773</v>
      </c>
      <c r="D348" s="535" t="s">
        <v>153</v>
      </c>
      <c r="E348" s="631" t="s">
        <v>166</v>
      </c>
      <c r="F348" s="608">
        <v>8180</v>
      </c>
      <c r="G348" s="576">
        <v>5162.51823497787</v>
      </c>
      <c r="H348" s="576">
        <v>968.3917496971594</v>
      </c>
      <c r="I348" s="576">
        <v>826.6480559690976</v>
      </c>
      <c r="J348" s="576">
        <v>435.6998493284799</v>
      </c>
      <c r="K348" s="576">
        <v>475.2271851842816</v>
      </c>
      <c r="L348" s="576">
        <v>69.18000503507122</v>
      </c>
      <c r="M348" s="564">
        <v>73.34609984289705</v>
      </c>
      <c r="N348" s="576">
        <v>156.5410340179201</v>
      </c>
      <c r="O348" s="576">
        <v>12.44778594722336</v>
      </c>
      <c r="P348" s="576">
        <v>5162.51823497787</v>
      </c>
      <c r="Q348" s="576">
        <v>968.3917496971594</v>
      </c>
      <c r="R348" s="576">
        <v>826.6480559690976</v>
      </c>
      <c r="S348" s="576">
        <v>435.6998493284799</v>
      </c>
      <c r="T348" s="576">
        <v>371.8489346712869</v>
      </c>
      <c r="U348" s="576">
        <v>2.1837310442423035</v>
      </c>
      <c r="V348" s="576">
        <v>101.19451946875245</v>
      </c>
      <c r="W348" s="576">
        <v>10.380043984524097</v>
      </c>
      <c r="X348" s="576">
        <v>73.34609984289705</v>
      </c>
      <c r="Y348" s="576">
        <v>58.79996105054713</v>
      </c>
      <c r="Z348" s="576">
        <v>156.5410340179201</v>
      </c>
      <c r="AA348" s="576">
        <v>7.874237927202008</v>
      </c>
      <c r="AB348" s="577">
        <v>4.573548020021351</v>
      </c>
      <c r="AC348" s="577"/>
      <c r="AD348" s="577"/>
      <c r="AE348" s="577"/>
      <c r="AF348" s="577"/>
      <c r="AG348" s="577"/>
      <c r="AH348" s="577"/>
      <c r="AI348" s="538"/>
      <c r="AJ348" s="538"/>
      <c r="AK348" s="538"/>
      <c r="AL348" s="538"/>
      <c r="AM348" s="538"/>
      <c r="AN348" s="538"/>
      <c r="AO348" s="538"/>
      <c r="AP348" s="538"/>
      <c r="AQ348" s="538"/>
      <c r="AR348" s="538"/>
      <c r="AS348" s="538"/>
      <c r="AT348" s="538"/>
    </row>
    <row r="349" spans="1:46" s="534" customFormat="1" ht="11.25">
      <c r="A349" s="641">
        <v>255</v>
      </c>
      <c r="B349" s="629" t="s">
        <v>1140</v>
      </c>
      <c r="C349" s="637" t="s">
        <v>306</v>
      </c>
      <c r="D349" s="529" t="s">
        <v>153</v>
      </c>
      <c r="E349" s="637" t="s">
        <v>166</v>
      </c>
      <c r="F349" s="584">
        <v>4418</v>
      </c>
      <c r="G349" s="576">
        <v>2788.264738646971</v>
      </c>
      <c r="H349" s="576">
        <v>523.0262530760454</v>
      </c>
      <c r="I349" s="576">
        <v>446.47079599895756</v>
      </c>
      <c r="J349" s="576">
        <v>235.32052986958732</v>
      </c>
      <c r="K349" s="576">
        <v>256.66915698583813</v>
      </c>
      <c r="L349" s="576">
        <v>37.36396848960204</v>
      </c>
      <c r="M349" s="564">
        <v>39.61406712786298</v>
      </c>
      <c r="N349" s="576">
        <v>84.54746800625563</v>
      </c>
      <c r="O349" s="576">
        <v>6.723021798879315</v>
      </c>
      <c r="P349" s="576">
        <v>2788.264738646971</v>
      </c>
      <c r="Q349" s="576">
        <v>523.0262530760454</v>
      </c>
      <c r="R349" s="576">
        <v>446.47079599895756</v>
      </c>
      <c r="S349" s="576">
        <v>235.32052986958732</v>
      </c>
      <c r="T349" s="576">
        <v>200.83479136647253</v>
      </c>
      <c r="U349" s="576">
        <v>1.1794283317191312</v>
      </c>
      <c r="V349" s="576">
        <v>54.65493728764649</v>
      </c>
      <c r="W349" s="576">
        <v>5.606238914868881</v>
      </c>
      <c r="X349" s="576">
        <v>39.61406712786298</v>
      </c>
      <c r="Y349" s="576">
        <v>31.757729574733155</v>
      </c>
      <c r="Z349" s="576">
        <v>84.54746800625563</v>
      </c>
      <c r="AA349" s="576">
        <v>4.25285857730788</v>
      </c>
      <c r="AB349" s="577">
        <v>2.470163221571434</v>
      </c>
      <c r="AC349" s="577"/>
      <c r="AD349" s="577"/>
      <c r="AE349" s="577"/>
      <c r="AF349" s="577"/>
      <c r="AG349" s="577"/>
      <c r="AH349" s="577"/>
      <c r="AI349" s="538"/>
      <c r="AJ349" s="538"/>
      <c r="AK349" s="538"/>
      <c r="AL349" s="538"/>
      <c r="AM349" s="538"/>
      <c r="AN349" s="538"/>
      <c r="AO349" s="538"/>
      <c r="AP349" s="538"/>
      <c r="AQ349" s="538"/>
      <c r="AR349" s="538"/>
      <c r="AS349" s="538"/>
      <c r="AT349" s="538"/>
    </row>
    <row r="350" spans="1:46" s="534" customFormat="1" ht="22.5">
      <c r="A350" s="641">
        <v>256</v>
      </c>
      <c r="B350" s="634" t="s">
        <v>1141</v>
      </c>
      <c r="C350" s="631" t="s">
        <v>1142</v>
      </c>
      <c r="D350" s="529" t="s">
        <v>153</v>
      </c>
      <c r="E350" s="529" t="s">
        <v>153</v>
      </c>
      <c r="F350" s="608">
        <f aca="true" t="shared" si="99" ref="F350:AB350">(F$345+F$346+F$347+F$348-F$349)</f>
        <v>86319200</v>
      </c>
      <c r="G350" s="576">
        <f t="shared" si="99"/>
        <v>54429474.6230551</v>
      </c>
      <c r="H350" s="576">
        <f t="shared" si="99"/>
        <v>10273466.344098974</v>
      </c>
      <c r="I350" s="576">
        <f t="shared" si="99"/>
        <v>8685267.790460514</v>
      </c>
      <c r="J350" s="576">
        <f t="shared" si="99"/>
        <v>4619546.561244278</v>
      </c>
      <c r="K350" s="576">
        <f t="shared" si="99"/>
        <v>5046005.573685328</v>
      </c>
      <c r="L350" s="576">
        <f t="shared" si="99"/>
        <v>577316.3368594334</v>
      </c>
      <c r="M350" s="564">
        <f t="shared" si="99"/>
        <v>820154.0620192776</v>
      </c>
      <c r="N350" s="576">
        <f t="shared" si="99"/>
        <v>1764842.4579173583</v>
      </c>
      <c r="O350" s="576">
        <f t="shared" si="99"/>
        <v>103126.25065973632</v>
      </c>
      <c r="P350" s="576">
        <f t="shared" si="99"/>
        <v>54429474.6230551</v>
      </c>
      <c r="Q350" s="576">
        <f t="shared" si="99"/>
        <v>10273466.344098974</v>
      </c>
      <c r="R350" s="576">
        <f t="shared" si="99"/>
        <v>8685267.790460514</v>
      </c>
      <c r="S350" s="576">
        <f t="shared" si="99"/>
        <v>4619546.561244278</v>
      </c>
      <c r="T350" s="576">
        <f t="shared" si="99"/>
        <v>4022871.6337858154</v>
      </c>
      <c r="U350" s="576">
        <f t="shared" si="99"/>
        <v>23446.727084118924</v>
      </c>
      <c r="V350" s="576">
        <f t="shared" si="99"/>
        <v>999687.2128153937</v>
      </c>
      <c r="W350" s="576">
        <f t="shared" si="99"/>
        <v>93473.44791470941</v>
      </c>
      <c r="X350" s="576">
        <f t="shared" si="99"/>
        <v>820154.0620192776</v>
      </c>
      <c r="Y350" s="576">
        <f t="shared" si="99"/>
        <v>483842.8889447241</v>
      </c>
      <c r="Z350" s="576">
        <f t="shared" si="99"/>
        <v>1764842.4579173583</v>
      </c>
      <c r="AA350" s="576">
        <f t="shared" si="99"/>
        <v>61152.58223934036</v>
      </c>
      <c r="AB350" s="577">
        <f t="shared" si="99"/>
        <v>41973.668420395974</v>
      </c>
      <c r="AC350" s="577"/>
      <c r="AD350" s="577"/>
      <c r="AE350" s="577"/>
      <c r="AF350" s="577"/>
      <c r="AG350" s="577"/>
      <c r="AH350" s="577"/>
      <c r="AI350" s="538"/>
      <c r="AJ350" s="538"/>
      <c r="AK350" s="538"/>
      <c r="AL350" s="538"/>
      <c r="AM350" s="538"/>
      <c r="AN350" s="538"/>
      <c r="AO350" s="538"/>
      <c r="AP350" s="538"/>
      <c r="AQ350" s="538"/>
      <c r="AR350" s="538"/>
      <c r="AS350" s="538"/>
      <c r="AT350" s="538"/>
    </row>
    <row r="351" spans="1:46" s="534" customFormat="1" ht="11.25">
      <c r="A351" s="568"/>
      <c r="B351" s="596"/>
      <c r="C351" s="568"/>
      <c r="D351" s="529"/>
      <c r="E351" s="568"/>
      <c r="F351" s="576"/>
      <c r="G351" s="576"/>
      <c r="H351" s="576"/>
      <c r="I351" s="576"/>
      <c r="J351" s="576"/>
      <c r="K351" s="576"/>
      <c r="L351" s="576"/>
      <c r="M351" s="564"/>
      <c r="N351" s="576"/>
      <c r="O351" s="576"/>
      <c r="P351" s="576"/>
      <c r="Q351" s="576"/>
      <c r="R351" s="576"/>
      <c r="S351" s="576"/>
      <c r="T351" s="576"/>
      <c r="U351" s="576"/>
      <c r="V351" s="576"/>
      <c r="W351" s="576"/>
      <c r="X351" s="576"/>
      <c r="Y351" s="576"/>
      <c r="Z351" s="576"/>
      <c r="AA351" s="576"/>
      <c r="AB351" s="577"/>
      <c r="AC351" s="577"/>
      <c r="AD351" s="577"/>
      <c r="AE351" s="577"/>
      <c r="AF351" s="577"/>
      <c r="AG351" s="577"/>
      <c r="AH351" s="577"/>
      <c r="AI351" s="538"/>
      <c r="AJ351" s="538"/>
      <c r="AK351" s="538"/>
      <c r="AL351" s="538"/>
      <c r="AM351" s="538"/>
      <c r="AN351" s="538"/>
      <c r="AO351" s="538"/>
      <c r="AP351" s="538"/>
      <c r="AQ351" s="538"/>
      <c r="AR351" s="538"/>
      <c r="AS351" s="538"/>
      <c r="AT351" s="538"/>
    </row>
    <row r="352" spans="1:46" s="534" customFormat="1" ht="11.25">
      <c r="A352" s="641">
        <v>257</v>
      </c>
      <c r="B352" s="607" t="s">
        <v>950</v>
      </c>
      <c r="C352" s="560" t="s">
        <v>1143</v>
      </c>
      <c r="D352" s="535" t="s">
        <v>153</v>
      </c>
      <c r="E352" s="535" t="s">
        <v>153</v>
      </c>
      <c r="F352" s="564">
        <f aca="true" t="shared" si="100" ref="F352:AB352">(F$350*F$169)</f>
        <v>19079972.18016516</v>
      </c>
      <c r="G352" s="576">
        <f t="shared" si="100"/>
        <v>10045260.544542555</v>
      </c>
      <c r="H352" s="576">
        <f t="shared" si="100"/>
        <v>2428778.500237569</v>
      </c>
      <c r="I352" s="576">
        <f t="shared" si="100"/>
        <v>2661645.9957517865</v>
      </c>
      <c r="J352" s="576">
        <f t="shared" si="100"/>
        <v>1666148.5331288239</v>
      </c>
      <c r="K352" s="576">
        <f t="shared" si="100"/>
        <v>1513965.7640809128</v>
      </c>
      <c r="L352" s="576">
        <f t="shared" si="100"/>
        <v>0</v>
      </c>
      <c r="M352" s="564">
        <f t="shared" si="100"/>
        <v>438976.13313814264</v>
      </c>
      <c r="N352" s="576">
        <f t="shared" si="100"/>
        <v>106955.98240429448</v>
      </c>
      <c r="O352" s="576">
        <f t="shared" si="100"/>
        <v>5871.497246393671</v>
      </c>
      <c r="P352" s="576">
        <f t="shared" si="100"/>
        <v>10045260.544542555</v>
      </c>
      <c r="Q352" s="576">
        <f t="shared" si="100"/>
        <v>2428778.500237569</v>
      </c>
      <c r="R352" s="576">
        <f t="shared" si="100"/>
        <v>2661645.9957517865</v>
      </c>
      <c r="S352" s="576">
        <f t="shared" si="100"/>
        <v>1666148.5331288239</v>
      </c>
      <c r="T352" s="576">
        <f t="shared" si="100"/>
        <v>1407887.8628353868</v>
      </c>
      <c r="U352" s="576">
        <f t="shared" si="100"/>
        <v>3743.0756951278986</v>
      </c>
      <c r="V352" s="576">
        <f t="shared" si="100"/>
        <v>134730.53464441345</v>
      </c>
      <c r="W352" s="576">
        <f t="shared" si="100"/>
        <v>0</v>
      </c>
      <c r="X352" s="576">
        <f t="shared" si="100"/>
        <v>438976.13313814264</v>
      </c>
      <c r="Y352" s="576">
        <f t="shared" si="100"/>
        <v>0</v>
      </c>
      <c r="Z352" s="576">
        <f t="shared" si="100"/>
        <v>106955.98240429448</v>
      </c>
      <c r="AA352" s="576">
        <f t="shared" si="100"/>
        <v>0</v>
      </c>
      <c r="AB352" s="577">
        <f t="shared" si="100"/>
        <v>6409.2770716496125</v>
      </c>
      <c r="AC352" s="577"/>
      <c r="AD352" s="577"/>
      <c r="AE352" s="577"/>
      <c r="AF352" s="577"/>
      <c r="AG352" s="577"/>
      <c r="AH352" s="577"/>
      <c r="AI352" s="538"/>
      <c r="AJ352" s="538"/>
      <c r="AK352" s="538"/>
      <c r="AL352" s="538"/>
      <c r="AM352" s="538"/>
      <c r="AN352" s="538"/>
      <c r="AO352" s="538"/>
      <c r="AP352" s="538"/>
      <c r="AQ352" s="538"/>
      <c r="AR352" s="538"/>
      <c r="AS352" s="538"/>
      <c r="AT352" s="538"/>
    </row>
    <row r="353" spans="1:46" s="534" customFormat="1" ht="11.25">
      <c r="A353" s="641">
        <v>258</v>
      </c>
      <c r="B353" s="607" t="s">
        <v>952</v>
      </c>
      <c r="C353" s="560" t="s">
        <v>1144</v>
      </c>
      <c r="D353" s="535" t="s">
        <v>153</v>
      </c>
      <c r="E353" s="535" t="s">
        <v>153</v>
      </c>
      <c r="F353" s="564">
        <f aca="true" t="shared" si="101" ref="F353:AB353">(F$350*F$170)</f>
        <v>8872256.777707515</v>
      </c>
      <c r="G353" s="576">
        <f t="shared" si="101"/>
        <v>4432046.251037813</v>
      </c>
      <c r="H353" s="576">
        <f t="shared" si="101"/>
        <v>1071182.1028869855</v>
      </c>
      <c r="I353" s="576">
        <f t="shared" si="101"/>
        <v>1173526.280063701</v>
      </c>
      <c r="J353" s="576">
        <f t="shared" si="101"/>
        <v>734747.3422155554</v>
      </c>
      <c r="K353" s="576">
        <f t="shared" si="101"/>
        <v>667379.8537931661</v>
      </c>
      <c r="L353" s="576">
        <f t="shared" si="101"/>
        <v>334738.829309537</v>
      </c>
      <c r="M353" s="564">
        <f t="shared" si="101"/>
        <v>193526.68676202174</v>
      </c>
      <c r="N353" s="576">
        <f t="shared" si="101"/>
        <v>47163.40114009243</v>
      </c>
      <c r="O353" s="576">
        <f t="shared" si="101"/>
        <v>21508.87045881862</v>
      </c>
      <c r="P353" s="576">
        <f t="shared" si="101"/>
        <v>4432046.251037813</v>
      </c>
      <c r="Q353" s="576">
        <f t="shared" si="101"/>
        <v>1071182.1028869855</v>
      </c>
      <c r="R353" s="576">
        <f t="shared" si="101"/>
        <v>1173526.280063701</v>
      </c>
      <c r="S353" s="576">
        <f t="shared" si="101"/>
        <v>734747.3422155554</v>
      </c>
      <c r="T353" s="576">
        <f t="shared" si="101"/>
        <v>620740.5489020072</v>
      </c>
      <c r="U353" s="576">
        <f t="shared" si="101"/>
        <v>1647.2885597254233</v>
      </c>
      <c r="V353" s="576">
        <f t="shared" si="101"/>
        <v>59292.09119867391</v>
      </c>
      <c r="W353" s="576">
        <f t="shared" si="101"/>
        <v>16294.236233803507</v>
      </c>
      <c r="X353" s="576">
        <f t="shared" si="101"/>
        <v>193526.68676202174</v>
      </c>
      <c r="Y353" s="576">
        <f t="shared" si="101"/>
        <v>321175.40205151535</v>
      </c>
      <c r="Z353" s="576">
        <f t="shared" si="101"/>
        <v>47163.40114009243</v>
      </c>
      <c r="AA353" s="576">
        <f t="shared" si="101"/>
        <v>17888.491481985027</v>
      </c>
      <c r="AB353" s="577">
        <f t="shared" si="101"/>
        <v>2827.392341964732</v>
      </c>
      <c r="AC353" s="577"/>
      <c r="AD353" s="577"/>
      <c r="AE353" s="577"/>
      <c r="AF353" s="577"/>
      <c r="AG353" s="577"/>
      <c r="AH353" s="577"/>
      <c r="AI353" s="538"/>
      <c r="AJ353" s="538"/>
      <c r="AK353" s="538"/>
      <c r="AL353" s="538"/>
      <c r="AM353" s="538"/>
      <c r="AN353" s="538"/>
      <c r="AO353" s="538"/>
      <c r="AP353" s="538"/>
      <c r="AQ353" s="538"/>
      <c r="AR353" s="538"/>
      <c r="AS353" s="538"/>
      <c r="AT353" s="538"/>
    </row>
    <row r="354" spans="1:46" s="534" customFormat="1" ht="11.25">
      <c r="A354" s="641">
        <v>259</v>
      </c>
      <c r="B354" s="607" t="s">
        <v>954</v>
      </c>
      <c r="C354" s="560" t="s">
        <v>1145</v>
      </c>
      <c r="D354" s="535" t="s">
        <v>153</v>
      </c>
      <c r="E354" s="535" t="s">
        <v>153</v>
      </c>
      <c r="F354" s="564">
        <f aca="true" t="shared" si="102" ref="F354:AB354">(F$350*F$171)</f>
        <v>58366971.042127326</v>
      </c>
      <c r="G354" s="576">
        <f t="shared" si="102"/>
        <v>39952167.827474736</v>
      </c>
      <c r="H354" s="576">
        <f t="shared" si="102"/>
        <v>6773505.74097442</v>
      </c>
      <c r="I354" s="576">
        <f t="shared" si="102"/>
        <v>4850095.514645027</v>
      </c>
      <c r="J354" s="576">
        <f t="shared" si="102"/>
        <v>2218650.6858998993</v>
      </c>
      <c r="K354" s="576">
        <f t="shared" si="102"/>
        <v>2864659.9558112486</v>
      </c>
      <c r="L354" s="576">
        <f t="shared" si="102"/>
        <v>242577.5075498964</v>
      </c>
      <c r="M354" s="564">
        <f t="shared" si="102"/>
        <v>187651.24211911333</v>
      </c>
      <c r="N354" s="576">
        <f t="shared" si="102"/>
        <v>1610723.0743729712</v>
      </c>
      <c r="O354" s="576">
        <f t="shared" si="102"/>
        <v>75745.88295452403</v>
      </c>
      <c r="P354" s="576">
        <f t="shared" si="102"/>
        <v>39952167.827474736</v>
      </c>
      <c r="Q354" s="576">
        <f t="shared" si="102"/>
        <v>6773505.74097442</v>
      </c>
      <c r="R354" s="576">
        <f t="shared" si="102"/>
        <v>4850095.514645027</v>
      </c>
      <c r="S354" s="576">
        <f t="shared" si="102"/>
        <v>2218650.6858998993</v>
      </c>
      <c r="T354" s="576">
        <f t="shared" si="102"/>
        <v>1994243.2220484212</v>
      </c>
      <c r="U354" s="576">
        <f t="shared" si="102"/>
        <v>18056.362829265603</v>
      </c>
      <c r="V354" s="576">
        <f t="shared" si="102"/>
        <v>805664.5869723064</v>
      </c>
      <c r="W354" s="576">
        <f t="shared" si="102"/>
        <v>77179.21168090591</v>
      </c>
      <c r="X354" s="576">
        <f t="shared" si="102"/>
        <v>187651.24211911333</v>
      </c>
      <c r="Y354" s="576">
        <f t="shared" si="102"/>
        <v>162667.4868932088</v>
      </c>
      <c r="Z354" s="576">
        <f t="shared" si="102"/>
        <v>1610723.0743729712</v>
      </c>
      <c r="AA354" s="576">
        <f t="shared" si="102"/>
        <v>43264.090757355334</v>
      </c>
      <c r="AB354" s="577">
        <f t="shared" si="102"/>
        <v>32736.999006781632</v>
      </c>
      <c r="AC354" s="577"/>
      <c r="AD354" s="577"/>
      <c r="AE354" s="577"/>
      <c r="AF354" s="577"/>
      <c r="AG354" s="577"/>
      <c r="AH354" s="577"/>
      <c r="AI354" s="538"/>
      <c r="AJ354" s="538"/>
      <c r="AK354" s="538"/>
      <c r="AL354" s="538"/>
      <c r="AM354" s="538"/>
      <c r="AN354" s="538"/>
      <c r="AO354" s="538"/>
      <c r="AP354" s="538"/>
      <c r="AQ354" s="538"/>
      <c r="AR354" s="538"/>
      <c r="AS354" s="538"/>
      <c r="AT354" s="538"/>
    </row>
    <row r="355" spans="1:46" s="534" customFormat="1" ht="11.25">
      <c r="A355" s="568"/>
      <c r="B355" s="596"/>
      <c r="C355" s="560"/>
      <c r="D355" s="535"/>
      <c r="E355" s="535"/>
      <c r="F355" s="576"/>
      <c r="G355" s="576"/>
      <c r="H355" s="576"/>
      <c r="I355" s="576"/>
      <c r="J355" s="576"/>
      <c r="K355" s="576"/>
      <c r="L355" s="576"/>
      <c r="M355" s="564"/>
      <c r="N355" s="576"/>
      <c r="O355" s="576"/>
      <c r="P355" s="576"/>
      <c r="Q355" s="576"/>
      <c r="R355" s="576"/>
      <c r="S355" s="576"/>
      <c r="T355" s="576"/>
      <c r="U355" s="576"/>
      <c r="V355" s="576"/>
      <c r="W355" s="576"/>
      <c r="X355" s="576"/>
      <c r="Y355" s="576"/>
      <c r="Z355" s="576"/>
      <c r="AA355" s="576"/>
      <c r="AB355" s="577"/>
      <c r="AC355" s="577"/>
      <c r="AD355" s="577"/>
      <c r="AE355" s="577"/>
      <c r="AF355" s="577"/>
      <c r="AG355" s="577"/>
      <c r="AH355" s="577"/>
      <c r="AI355" s="538"/>
      <c r="AJ355" s="538"/>
      <c r="AK355" s="538"/>
      <c r="AL355" s="538"/>
      <c r="AM355" s="538"/>
      <c r="AN355" s="538"/>
      <c r="AO355" s="538"/>
      <c r="AP355" s="538"/>
      <c r="AQ355" s="538"/>
      <c r="AR355" s="538"/>
      <c r="AS355" s="538"/>
      <c r="AT355" s="538"/>
    </row>
    <row r="356" spans="1:46" s="534" customFormat="1" ht="11.25">
      <c r="A356" s="568"/>
      <c r="B356" s="607" t="s">
        <v>933</v>
      </c>
      <c r="C356" s="568"/>
      <c r="D356" s="529"/>
      <c r="E356" s="568"/>
      <c r="F356" s="576"/>
      <c r="G356" s="576"/>
      <c r="H356" s="576"/>
      <c r="I356" s="576"/>
      <c r="J356" s="576"/>
      <c r="K356" s="576"/>
      <c r="L356" s="576"/>
      <c r="M356" s="564"/>
      <c r="N356" s="576"/>
      <c r="O356" s="576"/>
      <c r="P356" s="576"/>
      <c r="Q356" s="576"/>
      <c r="R356" s="576"/>
      <c r="S356" s="576"/>
      <c r="T356" s="576"/>
      <c r="U356" s="576"/>
      <c r="V356" s="576"/>
      <c r="W356" s="576"/>
      <c r="X356" s="576"/>
      <c r="Y356" s="576"/>
      <c r="Z356" s="576"/>
      <c r="AA356" s="576"/>
      <c r="AB356" s="577"/>
      <c r="AC356" s="577"/>
      <c r="AD356" s="577"/>
      <c r="AE356" s="577"/>
      <c r="AF356" s="577"/>
      <c r="AG356" s="577"/>
      <c r="AH356" s="577"/>
      <c r="AI356" s="538"/>
      <c r="AJ356" s="538"/>
      <c r="AK356" s="538"/>
      <c r="AL356" s="538"/>
      <c r="AM356" s="538"/>
      <c r="AN356" s="538"/>
      <c r="AO356" s="538"/>
      <c r="AP356" s="538"/>
      <c r="AQ356" s="538"/>
      <c r="AR356" s="538"/>
      <c r="AS356" s="538"/>
      <c r="AT356" s="538"/>
    </row>
    <row r="357" spans="1:46" s="534" customFormat="1" ht="11.25">
      <c r="A357" s="641">
        <v>260</v>
      </c>
      <c r="B357" s="629" t="s">
        <v>1146</v>
      </c>
      <c r="C357" s="622" t="s">
        <v>759</v>
      </c>
      <c r="D357" s="535" t="s">
        <v>153</v>
      </c>
      <c r="E357" s="622" t="s">
        <v>168</v>
      </c>
      <c r="F357" s="564">
        <v>976916</v>
      </c>
      <c r="G357" s="576">
        <v>580879.2411048573</v>
      </c>
      <c r="H357" s="576">
        <v>117714.96160965336</v>
      </c>
      <c r="I357" s="576">
        <v>114187.21877220504</v>
      </c>
      <c r="J357" s="576">
        <v>62577.29942469527</v>
      </c>
      <c r="K357" s="576">
        <v>66163.06201273674</v>
      </c>
      <c r="L357" s="576">
        <v>10832.421806122597</v>
      </c>
      <c r="M357" s="564">
        <v>11153.945494440513</v>
      </c>
      <c r="N357" s="576">
        <v>11687.387305708198</v>
      </c>
      <c r="O357" s="576">
        <v>1720.4624695807945</v>
      </c>
      <c r="P357" s="576">
        <v>580879.2411048573</v>
      </c>
      <c r="Q357" s="576">
        <v>117714.96160965336</v>
      </c>
      <c r="R357" s="576">
        <v>114187.21877220504</v>
      </c>
      <c r="S357" s="576">
        <v>62577.29942469527</v>
      </c>
      <c r="T357" s="576">
        <v>52898.73361927736</v>
      </c>
      <c r="U357" s="576">
        <v>288.5140649305728</v>
      </c>
      <c r="V357" s="576">
        <v>12975.814328528815</v>
      </c>
      <c r="W357" s="576">
        <v>1360.0436570034603</v>
      </c>
      <c r="X357" s="576">
        <v>11153.945494440513</v>
      </c>
      <c r="Y357" s="576">
        <v>9472.378149119137</v>
      </c>
      <c r="Z357" s="576">
        <v>11687.387305708198</v>
      </c>
      <c r="AA357" s="576">
        <v>1124.527723834052</v>
      </c>
      <c r="AB357" s="577">
        <v>595.9347457467424</v>
      </c>
      <c r="AC357" s="577"/>
      <c r="AD357" s="577"/>
      <c r="AE357" s="577"/>
      <c r="AF357" s="577"/>
      <c r="AG357" s="577"/>
      <c r="AH357" s="577"/>
      <c r="AI357" s="538"/>
      <c r="AJ357" s="538"/>
      <c r="AK357" s="538"/>
      <c r="AL357" s="538"/>
      <c r="AM357" s="538"/>
      <c r="AN357" s="538"/>
      <c r="AO357" s="538"/>
      <c r="AP357" s="538"/>
      <c r="AQ357" s="538"/>
      <c r="AR357" s="538"/>
      <c r="AS357" s="538"/>
      <c r="AT357" s="538"/>
    </row>
    <row r="358" spans="1:46" s="534" customFormat="1" ht="11.25">
      <c r="A358" s="641">
        <v>261</v>
      </c>
      <c r="B358" s="629" t="s">
        <v>1147</v>
      </c>
      <c r="C358" s="637" t="s">
        <v>286</v>
      </c>
      <c r="D358" s="529" t="s">
        <v>153</v>
      </c>
      <c r="E358" s="638" t="s">
        <v>287</v>
      </c>
      <c r="F358" s="642">
        <v>163553.00000000233</v>
      </c>
      <c r="G358" s="576">
        <v>155623.33361452958</v>
      </c>
      <c r="H358" s="576">
        <v>7363.26164365326</v>
      </c>
      <c r="I358" s="576">
        <v>519.204346667858</v>
      </c>
      <c r="J358" s="576">
        <v>0</v>
      </c>
      <c r="K358" s="576">
        <v>47.200395151623454</v>
      </c>
      <c r="L358" s="576">
        <v>0</v>
      </c>
      <c r="M358" s="564">
        <v>0</v>
      </c>
      <c r="N358" s="576">
        <v>0</v>
      </c>
      <c r="O358" s="576">
        <v>0</v>
      </c>
      <c r="P358" s="576">
        <v>155623.33361452958</v>
      </c>
      <c r="Q358" s="576">
        <v>7363.26164365326</v>
      </c>
      <c r="R358" s="576">
        <v>519.204346667858</v>
      </c>
      <c r="S358" s="576">
        <v>0</v>
      </c>
      <c r="T358" s="576">
        <v>47.200395151623454</v>
      </c>
      <c r="U358" s="576">
        <v>0</v>
      </c>
      <c r="V358" s="576">
        <v>0</v>
      </c>
      <c r="W358" s="576">
        <v>0</v>
      </c>
      <c r="X358" s="576">
        <v>0</v>
      </c>
      <c r="Y358" s="576">
        <v>0</v>
      </c>
      <c r="Z358" s="576">
        <v>0</v>
      </c>
      <c r="AA358" s="576">
        <v>0</v>
      </c>
      <c r="AB358" s="577">
        <v>0</v>
      </c>
      <c r="AC358" s="577"/>
      <c r="AD358" s="577"/>
      <c r="AE358" s="577"/>
      <c r="AF358" s="577"/>
      <c r="AG358" s="577"/>
      <c r="AH358" s="577"/>
      <c r="AI358" s="538"/>
      <c r="AJ358" s="538"/>
      <c r="AK358" s="538"/>
      <c r="AL358" s="538"/>
      <c r="AM358" s="538"/>
      <c r="AN358" s="538"/>
      <c r="AO358" s="538"/>
      <c r="AP358" s="538"/>
      <c r="AQ358" s="538"/>
      <c r="AR358" s="538"/>
      <c r="AS358" s="538"/>
      <c r="AT358" s="538"/>
    </row>
    <row r="359" spans="1:46" s="534" customFormat="1" ht="11.25">
      <c r="A359" s="641">
        <v>262</v>
      </c>
      <c r="B359" s="629" t="s">
        <v>1148</v>
      </c>
      <c r="C359" s="638" t="s">
        <v>308</v>
      </c>
      <c r="D359" s="529" t="s">
        <v>153</v>
      </c>
      <c r="E359" s="637" t="s">
        <v>168</v>
      </c>
      <c r="F359" s="584">
        <v>489018</v>
      </c>
      <c r="G359" s="576">
        <v>290772.5994114286</v>
      </c>
      <c r="H359" s="576">
        <v>58924.95884644072</v>
      </c>
      <c r="I359" s="576">
        <v>57159.06521087399</v>
      </c>
      <c r="J359" s="576">
        <v>31324.52105407797</v>
      </c>
      <c r="K359" s="576">
        <v>33119.45782374789</v>
      </c>
      <c r="L359" s="576">
        <v>5422.420399283522</v>
      </c>
      <c r="M359" s="564">
        <v>5583.366551269824</v>
      </c>
      <c r="N359" s="576">
        <v>5850.393243086214</v>
      </c>
      <c r="O359" s="576">
        <v>861.2174597912831</v>
      </c>
      <c r="P359" s="576">
        <v>290772.5994114286</v>
      </c>
      <c r="Q359" s="576">
        <v>58924.95884644072</v>
      </c>
      <c r="R359" s="576">
        <v>57159.06521087399</v>
      </c>
      <c r="S359" s="576">
        <v>31324.52105407797</v>
      </c>
      <c r="T359" s="576">
        <v>26479.69008290557</v>
      </c>
      <c r="U359" s="576">
        <v>144.42241810372522</v>
      </c>
      <c r="V359" s="576">
        <v>6495.345322738602</v>
      </c>
      <c r="W359" s="576">
        <v>680.8014497259929</v>
      </c>
      <c r="X359" s="576">
        <v>5583.366551269824</v>
      </c>
      <c r="Y359" s="576">
        <v>4741.618949557529</v>
      </c>
      <c r="Z359" s="576">
        <v>5850.393243086214</v>
      </c>
      <c r="AA359" s="576">
        <v>562.9084777543623</v>
      </c>
      <c r="AB359" s="577">
        <v>298.30898203692084</v>
      </c>
      <c r="AC359" s="577"/>
      <c r="AD359" s="577"/>
      <c r="AE359" s="577"/>
      <c r="AF359" s="577"/>
      <c r="AG359" s="577"/>
      <c r="AH359" s="577"/>
      <c r="AI359" s="538"/>
      <c r="AJ359" s="538"/>
      <c r="AK359" s="538"/>
      <c r="AL359" s="538"/>
      <c r="AM359" s="538"/>
      <c r="AN359" s="538"/>
      <c r="AO359" s="538"/>
      <c r="AP359" s="538"/>
      <c r="AQ359" s="538"/>
      <c r="AR359" s="538"/>
      <c r="AS359" s="538"/>
      <c r="AT359" s="538"/>
    </row>
    <row r="360" spans="1:46" s="534" customFormat="1" ht="11.25">
      <c r="A360" s="641">
        <v>263</v>
      </c>
      <c r="B360" s="634" t="s">
        <v>1149</v>
      </c>
      <c r="C360" s="631" t="s">
        <v>1150</v>
      </c>
      <c r="D360" s="535"/>
      <c r="E360" s="631"/>
      <c r="F360" s="608">
        <f aca="true" t="shared" si="103" ref="F360:AB360">(F$357-F$358-F$359)</f>
        <v>324344.9999999977</v>
      </c>
      <c r="G360" s="576">
        <f t="shared" si="103"/>
        <v>134483.3080788991</v>
      </c>
      <c r="H360" s="576">
        <f t="shared" si="103"/>
        <v>51426.74111955938</v>
      </c>
      <c r="I360" s="576">
        <f t="shared" si="103"/>
        <v>56508.9492146632</v>
      </c>
      <c r="J360" s="576">
        <f t="shared" si="103"/>
        <v>31252.778370617303</v>
      </c>
      <c r="K360" s="576">
        <f t="shared" si="103"/>
        <v>32996.40379383723</v>
      </c>
      <c r="L360" s="576">
        <f t="shared" si="103"/>
        <v>5410.001406839075</v>
      </c>
      <c r="M360" s="564">
        <f t="shared" si="103"/>
        <v>5570.578943170689</v>
      </c>
      <c r="N360" s="576">
        <f t="shared" si="103"/>
        <v>5836.994062621984</v>
      </c>
      <c r="O360" s="576">
        <f t="shared" si="103"/>
        <v>859.2450097895114</v>
      </c>
      <c r="P360" s="576">
        <f t="shared" si="103"/>
        <v>134483.3080788991</v>
      </c>
      <c r="Q360" s="576">
        <f t="shared" si="103"/>
        <v>51426.74111955938</v>
      </c>
      <c r="R360" s="576">
        <f t="shared" si="103"/>
        <v>56508.9492146632</v>
      </c>
      <c r="S360" s="576">
        <f t="shared" si="103"/>
        <v>31252.778370617303</v>
      </c>
      <c r="T360" s="576">
        <f t="shared" si="103"/>
        <v>26371.843141220164</v>
      </c>
      <c r="U360" s="576">
        <f t="shared" si="103"/>
        <v>144.09164682684755</v>
      </c>
      <c r="V360" s="576">
        <f t="shared" si="103"/>
        <v>6480.4690057902135</v>
      </c>
      <c r="W360" s="576">
        <f t="shared" si="103"/>
        <v>679.2422072774674</v>
      </c>
      <c r="X360" s="576">
        <f t="shared" si="103"/>
        <v>5570.578943170689</v>
      </c>
      <c r="Y360" s="576">
        <f t="shared" si="103"/>
        <v>4730.759199561608</v>
      </c>
      <c r="Z360" s="576">
        <f t="shared" si="103"/>
        <v>5836.994062621984</v>
      </c>
      <c r="AA360" s="576">
        <f t="shared" si="103"/>
        <v>561.6192460796898</v>
      </c>
      <c r="AB360" s="577">
        <f t="shared" si="103"/>
        <v>297.6257637098215</v>
      </c>
      <c r="AC360" s="577"/>
      <c r="AD360" s="577"/>
      <c r="AE360" s="577"/>
      <c r="AF360" s="577"/>
      <c r="AG360" s="577"/>
      <c r="AH360" s="577"/>
      <c r="AI360" s="538"/>
      <c r="AJ360" s="538"/>
      <c r="AK360" s="538"/>
      <c r="AL360" s="538"/>
      <c r="AM360" s="538"/>
      <c r="AN360" s="538"/>
      <c r="AO360" s="538"/>
      <c r="AP360" s="538"/>
      <c r="AQ360" s="538"/>
      <c r="AR360" s="538"/>
      <c r="AS360" s="538"/>
      <c r="AT360" s="538"/>
    </row>
    <row r="361" spans="1:46" s="534" customFormat="1" ht="11.25">
      <c r="A361" s="615"/>
      <c r="B361" s="634"/>
      <c r="C361" s="622"/>
      <c r="D361" s="535"/>
      <c r="E361" s="631"/>
      <c r="F361" s="608"/>
      <c r="G361" s="576"/>
      <c r="H361" s="576"/>
      <c r="I361" s="576"/>
      <c r="J361" s="576"/>
      <c r="K361" s="576"/>
      <c r="L361" s="576"/>
      <c r="M361" s="564"/>
      <c r="N361" s="576"/>
      <c r="O361" s="576"/>
      <c r="P361" s="576"/>
      <c r="Q361" s="576"/>
      <c r="R361" s="576"/>
      <c r="S361" s="576"/>
      <c r="T361" s="576"/>
      <c r="U361" s="576"/>
      <c r="V361" s="576"/>
      <c r="W361" s="576"/>
      <c r="X361" s="576"/>
      <c r="Y361" s="576"/>
      <c r="Z361" s="576"/>
      <c r="AA361" s="576"/>
      <c r="AB361" s="577"/>
      <c r="AC361" s="577"/>
      <c r="AD361" s="577"/>
      <c r="AE361" s="577"/>
      <c r="AF361" s="577"/>
      <c r="AG361" s="577"/>
      <c r="AH361" s="577"/>
      <c r="AI361" s="538"/>
      <c r="AJ361" s="538"/>
      <c r="AK361" s="538"/>
      <c r="AL361" s="538"/>
      <c r="AM361" s="538"/>
      <c r="AN361" s="538"/>
      <c r="AO361" s="538"/>
      <c r="AP361" s="538"/>
      <c r="AQ361" s="538"/>
      <c r="AR361" s="538"/>
      <c r="AS361" s="538"/>
      <c r="AT361" s="538"/>
    </row>
    <row r="362" spans="1:46" s="534" customFormat="1" ht="11.25">
      <c r="A362" s="641">
        <v>264</v>
      </c>
      <c r="B362" s="607" t="s">
        <v>950</v>
      </c>
      <c r="C362" s="560" t="s">
        <v>1151</v>
      </c>
      <c r="D362" s="535" t="s">
        <v>153</v>
      </c>
      <c r="E362" s="568" t="s">
        <v>153</v>
      </c>
      <c r="F362" s="564">
        <f aca="true" t="shared" si="104" ref="F362:AB362">(F$360*F$147)</f>
        <v>94225.30763072858</v>
      </c>
      <c r="G362" s="576">
        <f t="shared" si="104"/>
        <v>33877.84598576679</v>
      </c>
      <c r="H362" s="576">
        <f t="shared" si="104"/>
        <v>15833.21408193484</v>
      </c>
      <c r="I362" s="576">
        <f t="shared" si="104"/>
        <v>21235.573245116117</v>
      </c>
      <c r="J362" s="576">
        <f t="shared" si="104"/>
        <v>13224.07842050758</v>
      </c>
      <c r="K362" s="576">
        <f t="shared" si="104"/>
        <v>12205.521113728557</v>
      </c>
      <c r="L362" s="576">
        <f t="shared" si="104"/>
        <v>0</v>
      </c>
      <c r="M362" s="564">
        <f t="shared" si="104"/>
        <v>3070.3700328100545</v>
      </c>
      <c r="N362" s="576">
        <f t="shared" si="104"/>
        <v>545.6620202652585</v>
      </c>
      <c r="O362" s="576">
        <f t="shared" si="104"/>
        <v>63.92477865440864</v>
      </c>
      <c r="P362" s="576">
        <f t="shared" si="104"/>
        <v>33877.84598576679</v>
      </c>
      <c r="Q362" s="576">
        <f t="shared" si="104"/>
        <v>15833.21408193484</v>
      </c>
      <c r="R362" s="576">
        <f t="shared" si="104"/>
        <v>21235.573245116117</v>
      </c>
      <c r="S362" s="576">
        <f t="shared" si="104"/>
        <v>13224.07842050758</v>
      </c>
      <c r="T362" s="576">
        <f t="shared" si="104"/>
        <v>10921.181763543445</v>
      </c>
      <c r="U362" s="576">
        <f t="shared" si="104"/>
        <v>32.14710474514311</v>
      </c>
      <c r="V362" s="576">
        <f t="shared" si="104"/>
        <v>1250.1051278767009</v>
      </c>
      <c r="W362" s="576">
        <f t="shared" si="104"/>
        <v>0</v>
      </c>
      <c r="X362" s="576">
        <f t="shared" si="104"/>
        <v>3070.3700328100545</v>
      </c>
      <c r="Y362" s="576">
        <f t="shared" si="104"/>
        <v>0</v>
      </c>
      <c r="Z362" s="576">
        <f t="shared" si="104"/>
        <v>545.6620202652585</v>
      </c>
      <c r="AA362" s="576">
        <f t="shared" si="104"/>
        <v>0</v>
      </c>
      <c r="AB362" s="577">
        <f t="shared" si="104"/>
        <v>63.92477865440863</v>
      </c>
      <c r="AC362" s="577"/>
      <c r="AD362" s="577"/>
      <c r="AE362" s="577"/>
      <c r="AF362" s="577"/>
      <c r="AG362" s="577"/>
      <c r="AH362" s="577"/>
      <c r="AI362" s="538"/>
      <c r="AJ362" s="538"/>
      <c r="AK362" s="538"/>
      <c r="AL362" s="538"/>
      <c r="AM362" s="538"/>
      <c r="AN362" s="538"/>
      <c r="AO362" s="538"/>
      <c r="AP362" s="538"/>
      <c r="AQ362" s="538"/>
      <c r="AR362" s="538"/>
      <c r="AS362" s="538"/>
      <c r="AT362" s="538"/>
    </row>
    <row r="363" spans="1:46" s="534" customFormat="1" ht="11.25">
      <c r="A363" s="641">
        <v>265</v>
      </c>
      <c r="B363" s="607" t="s">
        <v>952</v>
      </c>
      <c r="C363" s="560" t="s">
        <v>1152</v>
      </c>
      <c r="D363" s="535" t="s">
        <v>153</v>
      </c>
      <c r="E363" s="568" t="s">
        <v>153</v>
      </c>
      <c r="F363" s="564">
        <f aca="true" t="shared" si="105" ref="F363:AB363">(F$360*F$148)</f>
        <v>55139.0399084103</v>
      </c>
      <c r="G363" s="576">
        <f t="shared" si="105"/>
        <v>18810.23139311719</v>
      </c>
      <c r="H363" s="576">
        <f t="shared" si="105"/>
        <v>8787.791666250505</v>
      </c>
      <c r="I363" s="576">
        <f t="shared" si="105"/>
        <v>11782.61768566484</v>
      </c>
      <c r="J363" s="576">
        <f t="shared" si="105"/>
        <v>7338.799033328552</v>
      </c>
      <c r="K363" s="576">
        <f t="shared" si="105"/>
        <v>6770.934846207862</v>
      </c>
      <c r="L363" s="576">
        <f t="shared" si="105"/>
        <v>4008.6660192669738</v>
      </c>
      <c r="M363" s="564">
        <f t="shared" si="105"/>
        <v>1703.4364731536823</v>
      </c>
      <c r="N363" s="576">
        <f t="shared" si="105"/>
        <v>302.802204158028</v>
      </c>
      <c r="O363" s="576">
        <f t="shared" si="105"/>
        <v>294.6953245994997</v>
      </c>
      <c r="P363" s="576">
        <f t="shared" si="105"/>
        <v>18810.23139311719</v>
      </c>
      <c r="Q363" s="576">
        <f t="shared" si="105"/>
        <v>8787.791666250505</v>
      </c>
      <c r="R363" s="576">
        <f t="shared" si="105"/>
        <v>11782.61768566484</v>
      </c>
      <c r="S363" s="576">
        <f t="shared" si="105"/>
        <v>7338.799033328552</v>
      </c>
      <c r="T363" s="576">
        <f t="shared" si="105"/>
        <v>6059.641853634976</v>
      </c>
      <c r="U363" s="576">
        <f t="shared" si="105"/>
        <v>17.80402552272035</v>
      </c>
      <c r="V363" s="576">
        <f t="shared" si="105"/>
        <v>692.3290291136101</v>
      </c>
      <c r="W363" s="576">
        <f t="shared" si="105"/>
        <v>206.77815716769788</v>
      </c>
      <c r="X363" s="576">
        <f t="shared" si="105"/>
        <v>1703.4364731536823</v>
      </c>
      <c r="Y363" s="576">
        <f t="shared" si="105"/>
        <v>3801.887862099276</v>
      </c>
      <c r="Z363" s="576">
        <f t="shared" si="105"/>
        <v>302.802204158028</v>
      </c>
      <c r="AA363" s="576">
        <f t="shared" si="105"/>
        <v>259.2073238003067</v>
      </c>
      <c r="AB363" s="577">
        <f t="shared" si="105"/>
        <v>35.48800079919299</v>
      </c>
      <c r="AC363" s="577"/>
      <c r="AD363" s="577"/>
      <c r="AE363" s="577"/>
      <c r="AF363" s="577"/>
      <c r="AG363" s="577"/>
      <c r="AH363" s="577"/>
      <c r="AI363" s="538"/>
      <c r="AJ363" s="538"/>
      <c r="AK363" s="538"/>
      <c r="AL363" s="538"/>
      <c r="AM363" s="538"/>
      <c r="AN363" s="538"/>
      <c r="AO363" s="538"/>
      <c r="AP363" s="538"/>
      <c r="AQ363" s="538"/>
      <c r="AR363" s="538"/>
      <c r="AS363" s="538"/>
      <c r="AT363" s="538"/>
    </row>
    <row r="364" spans="1:46" s="534" customFormat="1" ht="11.25">
      <c r="A364" s="641">
        <v>266</v>
      </c>
      <c r="B364" s="607" t="s">
        <v>954</v>
      </c>
      <c r="C364" s="560" t="s">
        <v>1153</v>
      </c>
      <c r="D364" s="535" t="s">
        <v>153</v>
      </c>
      <c r="E364" s="568" t="s">
        <v>153</v>
      </c>
      <c r="F364" s="564">
        <f aca="true" t="shared" si="106" ref="F364:AB364">(F$360*F$149)</f>
        <v>174980.6524608588</v>
      </c>
      <c r="G364" s="576">
        <f t="shared" si="106"/>
        <v>81795.23070001515</v>
      </c>
      <c r="H364" s="576">
        <f t="shared" si="106"/>
        <v>26805.735371374038</v>
      </c>
      <c r="I364" s="576">
        <f t="shared" si="106"/>
        <v>23490.758283882235</v>
      </c>
      <c r="J364" s="576">
        <f t="shared" si="106"/>
        <v>10689.90091678117</v>
      </c>
      <c r="K364" s="576">
        <f t="shared" si="106"/>
        <v>14019.947833900807</v>
      </c>
      <c r="L364" s="576">
        <f t="shared" si="106"/>
        <v>1401.3353875721007</v>
      </c>
      <c r="M364" s="564">
        <f t="shared" si="106"/>
        <v>796.7724372069525</v>
      </c>
      <c r="N364" s="576">
        <f t="shared" si="106"/>
        <v>4988.529838198698</v>
      </c>
      <c r="O364" s="576">
        <f t="shared" si="106"/>
        <v>500.62490653560303</v>
      </c>
      <c r="P364" s="576">
        <f t="shared" si="106"/>
        <v>81795.23070001515</v>
      </c>
      <c r="Q364" s="576">
        <f t="shared" si="106"/>
        <v>26805.735371374038</v>
      </c>
      <c r="R364" s="576">
        <f t="shared" si="106"/>
        <v>23490.758283882235</v>
      </c>
      <c r="S364" s="576">
        <f t="shared" si="106"/>
        <v>10689.90091678117</v>
      </c>
      <c r="T364" s="576">
        <f t="shared" si="106"/>
        <v>9391.01952404174</v>
      </c>
      <c r="U364" s="576">
        <f t="shared" si="106"/>
        <v>94.14051655898407</v>
      </c>
      <c r="V364" s="576">
        <f t="shared" si="106"/>
        <v>4538.034848799902</v>
      </c>
      <c r="W364" s="576">
        <f t="shared" si="106"/>
        <v>472.4640501097695</v>
      </c>
      <c r="X364" s="576">
        <f t="shared" si="106"/>
        <v>796.7724372069525</v>
      </c>
      <c r="Y364" s="576">
        <f t="shared" si="106"/>
        <v>928.8713374623317</v>
      </c>
      <c r="Z364" s="576">
        <f t="shared" si="106"/>
        <v>4988.529838198698</v>
      </c>
      <c r="AA364" s="576">
        <f t="shared" si="106"/>
        <v>302.4119222793831</v>
      </c>
      <c r="AB364" s="577">
        <f t="shared" si="106"/>
        <v>198.21298425621993</v>
      </c>
      <c r="AC364" s="577"/>
      <c r="AD364" s="577"/>
      <c r="AE364" s="577"/>
      <c r="AF364" s="577"/>
      <c r="AG364" s="577"/>
      <c r="AH364" s="577"/>
      <c r="AI364" s="538"/>
      <c r="AJ364" s="538"/>
      <c r="AK364" s="538"/>
      <c r="AL364" s="538"/>
      <c r="AM364" s="538"/>
      <c r="AN364" s="538"/>
      <c r="AO364" s="538"/>
      <c r="AP364" s="538"/>
      <c r="AQ364" s="538"/>
      <c r="AR364" s="538"/>
      <c r="AS364" s="538"/>
      <c r="AT364" s="538"/>
    </row>
    <row r="365" spans="1:46" s="534" customFormat="1" ht="11.25">
      <c r="A365" s="615"/>
      <c r="B365" s="634"/>
      <c r="C365" s="631"/>
      <c r="D365" s="535"/>
      <c r="E365" s="631"/>
      <c r="F365" s="608"/>
      <c r="G365" s="576"/>
      <c r="H365" s="576"/>
      <c r="I365" s="576"/>
      <c r="J365" s="576"/>
      <c r="K365" s="576"/>
      <c r="L365" s="576"/>
      <c r="M365" s="564"/>
      <c r="N365" s="576"/>
      <c r="O365" s="576"/>
      <c r="P365" s="576"/>
      <c r="Q365" s="576"/>
      <c r="R365" s="576"/>
      <c r="S365" s="576"/>
      <c r="T365" s="576"/>
      <c r="U365" s="576"/>
      <c r="V365" s="576"/>
      <c r="W365" s="576"/>
      <c r="X365" s="576"/>
      <c r="Y365" s="576"/>
      <c r="Z365" s="576"/>
      <c r="AA365" s="576"/>
      <c r="AB365" s="577"/>
      <c r="AC365" s="577"/>
      <c r="AD365" s="577"/>
      <c r="AE365" s="577"/>
      <c r="AF365" s="577"/>
      <c r="AG365" s="577"/>
      <c r="AH365" s="577"/>
      <c r="AI365" s="538"/>
      <c r="AJ365" s="538"/>
      <c r="AK365" s="538"/>
      <c r="AL365" s="538"/>
      <c r="AM365" s="538"/>
      <c r="AN365" s="538"/>
      <c r="AO365" s="538"/>
      <c r="AP365" s="538"/>
      <c r="AQ365" s="538"/>
      <c r="AR365" s="538"/>
      <c r="AS365" s="538"/>
      <c r="AT365" s="538"/>
    </row>
    <row r="366" spans="2:46" s="610" customFormat="1" ht="11.25">
      <c r="B366" s="643" t="s">
        <v>1154</v>
      </c>
      <c r="C366" s="611"/>
      <c r="F366" s="612"/>
      <c r="G366" s="612"/>
      <c r="H366" s="612"/>
      <c r="I366" s="612"/>
      <c r="J366" s="612"/>
      <c r="K366" s="612"/>
      <c r="L366" s="612"/>
      <c r="M366" s="564"/>
      <c r="N366" s="612"/>
      <c r="O366" s="612"/>
      <c r="P366" s="612"/>
      <c r="Q366" s="612"/>
      <c r="R366" s="612"/>
      <c r="S366" s="612"/>
      <c r="T366" s="612"/>
      <c r="U366" s="612"/>
      <c r="V366" s="612"/>
      <c r="W366" s="612"/>
      <c r="X366" s="612"/>
      <c r="Y366" s="612"/>
      <c r="Z366" s="612"/>
      <c r="AA366" s="612"/>
      <c r="AB366" s="613"/>
      <c r="AC366" s="613"/>
      <c r="AD366" s="613"/>
      <c r="AE366" s="613"/>
      <c r="AF366" s="613"/>
      <c r="AG366" s="613"/>
      <c r="AH366" s="613"/>
      <c r="AI366" s="613"/>
      <c r="AJ366" s="613"/>
      <c r="AK366" s="613"/>
      <c r="AL366" s="613"/>
      <c r="AM366" s="613"/>
      <c r="AN366" s="613"/>
      <c r="AO366" s="613"/>
      <c r="AP366" s="613"/>
      <c r="AQ366" s="613"/>
      <c r="AR366" s="613"/>
      <c r="AS366" s="613"/>
      <c r="AT366" s="613"/>
    </row>
    <row r="367" spans="1:46" s="534" customFormat="1" ht="11.25">
      <c r="A367" s="641">
        <v>267</v>
      </c>
      <c r="B367" s="596" t="s">
        <v>934</v>
      </c>
      <c r="C367" s="560" t="s">
        <v>1155</v>
      </c>
      <c r="D367" s="535" t="s">
        <v>153</v>
      </c>
      <c r="E367" s="535" t="s">
        <v>153</v>
      </c>
      <c r="F367" s="576">
        <f aca="true" t="shared" si="107" ref="F367:AB367">(F$352+F$362)</f>
        <v>19174197.48779589</v>
      </c>
      <c r="G367" s="576">
        <f t="shared" si="107"/>
        <v>10079138.390528321</v>
      </c>
      <c r="H367" s="576">
        <f t="shared" si="107"/>
        <v>2444611.714319504</v>
      </c>
      <c r="I367" s="576">
        <f t="shared" si="107"/>
        <v>2682881.5689969026</v>
      </c>
      <c r="J367" s="576">
        <f t="shared" si="107"/>
        <v>1679372.6115493313</v>
      </c>
      <c r="K367" s="576">
        <f t="shared" si="107"/>
        <v>1526171.2851946414</v>
      </c>
      <c r="L367" s="576">
        <f t="shared" si="107"/>
        <v>0</v>
      </c>
      <c r="M367" s="564">
        <f t="shared" si="107"/>
        <v>442046.5031709527</v>
      </c>
      <c r="N367" s="576">
        <f t="shared" si="107"/>
        <v>107501.64442455974</v>
      </c>
      <c r="O367" s="576">
        <f t="shared" si="107"/>
        <v>5935.422025048079</v>
      </c>
      <c r="P367" s="576">
        <f t="shared" si="107"/>
        <v>10079138.390528321</v>
      </c>
      <c r="Q367" s="576">
        <f t="shared" si="107"/>
        <v>2444611.714319504</v>
      </c>
      <c r="R367" s="576">
        <f t="shared" si="107"/>
        <v>2682881.5689969026</v>
      </c>
      <c r="S367" s="576">
        <f t="shared" si="107"/>
        <v>1679372.6115493313</v>
      </c>
      <c r="T367" s="576">
        <f t="shared" si="107"/>
        <v>1418809.0445989303</v>
      </c>
      <c r="U367" s="576">
        <f t="shared" si="107"/>
        <v>3775.222799873042</v>
      </c>
      <c r="V367" s="576">
        <f t="shared" si="107"/>
        <v>135980.63977229016</v>
      </c>
      <c r="W367" s="576">
        <f t="shared" si="107"/>
        <v>0</v>
      </c>
      <c r="X367" s="576">
        <f t="shared" si="107"/>
        <v>442046.5031709527</v>
      </c>
      <c r="Y367" s="576">
        <f t="shared" si="107"/>
        <v>0</v>
      </c>
      <c r="Z367" s="576">
        <f t="shared" si="107"/>
        <v>107501.64442455974</v>
      </c>
      <c r="AA367" s="576">
        <f t="shared" si="107"/>
        <v>0</v>
      </c>
      <c r="AB367" s="577">
        <f t="shared" si="107"/>
        <v>6473.201850304021</v>
      </c>
      <c r="AC367" s="577"/>
      <c r="AD367" s="577"/>
      <c r="AE367" s="577"/>
      <c r="AF367" s="577"/>
      <c r="AG367" s="577"/>
      <c r="AH367" s="577"/>
      <c r="AI367" s="538"/>
      <c r="AJ367" s="538"/>
      <c r="AK367" s="538"/>
      <c r="AL367" s="538"/>
      <c r="AM367" s="538"/>
      <c r="AN367" s="538"/>
      <c r="AO367" s="538"/>
      <c r="AP367" s="538"/>
      <c r="AQ367" s="538"/>
      <c r="AR367" s="538"/>
      <c r="AS367" s="538"/>
      <c r="AT367" s="538"/>
    </row>
    <row r="368" spans="1:46" s="534" customFormat="1" ht="11.25">
      <c r="A368" s="641">
        <v>268</v>
      </c>
      <c r="B368" s="596" t="s">
        <v>958</v>
      </c>
      <c r="C368" s="560" t="s">
        <v>1156</v>
      </c>
      <c r="D368" s="535" t="s">
        <v>153</v>
      </c>
      <c r="E368" s="535" t="s">
        <v>153</v>
      </c>
      <c r="F368" s="576">
        <f aca="true" t="shared" si="108" ref="F368:AB368">(F$353+F$363)</f>
        <v>8927395.817615926</v>
      </c>
      <c r="G368" s="576">
        <f t="shared" si="108"/>
        <v>4450856.48243093</v>
      </c>
      <c r="H368" s="576">
        <f t="shared" si="108"/>
        <v>1079969.894553236</v>
      </c>
      <c r="I368" s="576">
        <f t="shared" si="108"/>
        <v>1185308.897749366</v>
      </c>
      <c r="J368" s="576">
        <f t="shared" si="108"/>
        <v>742086.1412488839</v>
      </c>
      <c r="K368" s="576">
        <f t="shared" si="108"/>
        <v>674150.788639374</v>
      </c>
      <c r="L368" s="576">
        <f t="shared" si="108"/>
        <v>338747.495328804</v>
      </c>
      <c r="M368" s="564">
        <f t="shared" si="108"/>
        <v>195230.12323517542</v>
      </c>
      <c r="N368" s="576">
        <f t="shared" si="108"/>
        <v>47466.203344250454</v>
      </c>
      <c r="O368" s="576">
        <f t="shared" si="108"/>
        <v>21803.56578341812</v>
      </c>
      <c r="P368" s="576">
        <f t="shared" si="108"/>
        <v>4450856.48243093</v>
      </c>
      <c r="Q368" s="576">
        <f t="shared" si="108"/>
        <v>1079969.894553236</v>
      </c>
      <c r="R368" s="576">
        <f t="shared" si="108"/>
        <v>1185308.897749366</v>
      </c>
      <c r="S368" s="576">
        <f t="shared" si="108"/>
        <v>742086.1412488839</v>
      </c>
      <c r="T368" s="576">
        <f t="shared" si="108"/>
        <v>626800.1907556421</v>
      </c>
      <c r="U368" s="576">
        <f t="shared" si="108"/>
        <v>1665.0925852481437</v>
      </c>
      <c r="V368" s="576">
        <f t="shared" si="108"/>
        <v>59984.420227787516</v>
      </c>
      <c r="W368" s="576">
        <f t="shared" si="108"/>
        <v>16501.014390971206</v>
      </c>
      <c r="X368" s="576">
        <f t="shared" si="108"/>
        <v>195230.12323517542</v>
      </c>
      <c r="Y368" s="576">
        <f t="shared" si="108"/>
        <v>324977.28991361463</v>
      </c>
      <c r="Z368" s="576">
        <f t="shared" si="108"/>
        <v>47466.203344250454</v>
      </c>
      <c r="AA368" s="576">
        <f t="shared" si="108"/>
        <v>18147.698805785334</v>
      </c>
      <c r="AB368" s="577">
        <f t="shared" si="108"/>
        <v>2862.880342763925</v>
      </c>
      <c r="AC368" s="577"/>
      <c r="AD368" s="577"/>
      <c r="AE368" s="577"/>
      <c r="AF368" s="577"/>
      <c r="AG368" s="577"/>
      <c r="AH368" s="577"/>
      <c r="AI368" s="538"/>
      <c r="AJ368" s="538"/>
      <c r="AK368" s="538"/>
      <c r="AL368" s="538"/>
      <c r="AM368" s="538"/>
      <c r="AN368" s="538"/>
      <c r="AO368" s="538"/>
      <c r="AP368" s="538"/>
      <c r="AQ368" s="538"/>
      <c r="AR368" s="538"/>
      <c r="AS368" s="538"/>
      <c r="AT368" s="538"/>
    </row>
    <row r="369" spans="1:46" s="534" customFormat="1" ht="11.25">
      <c r="A369" s="641">
        <v>269</v>
      </c>
      <c r="B369" s="596" t="s">
        <v>960</v>
      </c>
      <c r="C369" s="560" t="s">
        <v>1157</v>
      </c>
      <c r="D369" s="535" t="s">
        <v>153</v>
      </c>
      <c r="E369" s="535" t="s">
        <v>153</v>
      </c>
      <c r="F369" s="576">
        <f aca="true" t="shared" si="109" ref="F369:AB369">(F$354+F$364)</f>
        <v>58541951.694588184</v>
      </c>
      <c r="G369" s="576">
        <f t="shared" si="109"/>
        <v>40033963.05817475</v>
      </c>
      <c r="H369" s="576">
        <f t="shared" si="109"/>
        <v>6800311.476345793</v>
      </c>
      <c r="I369" s="576">
        <f t="shared" si="109"/>
        <v>4873586.272928909</v>
      </c>
      <c r="J369" s="576">
        <f t="shared" si="109"/>
        <v>2229340.5868166806</v>
      </c>
      <c r="K369" s="576">
        <f t="shared" si="109"/>
        <v>2878679.9036451494</v>
      </c>
      <c r="L369" s="576">
        <f t="shared" si="109"/>
        <v>243978.8429374685</v>
      </c>
      <c r="M369" s="564">
        <f t="shared" si="109"/>
        <v>188448.0145563203</v>
      </c>
      <c r="N369" s="576">
        <f t="shared" si="109"/>
        <v>1615711.60421117</v>
      </c>
      <c r="O369" s="576">
        <f t="shared" si="109"/>
        <v>76246.50786105964</v>
      </c>
      <c r="P369" s="576">
        <f t="shared" si="109"/>
        <v>40033963.05817475</v>
      </c>
      <c r="Q369" s="576">
        <f t="shared" si="109"/>
        <v>6800311.476345793</v>
      </c>
      <c r="R369" s="576">
        <f t="shared" si="109"/>
        <v>4873586.272928909</v>
      </c>
      <c r="S369" s="576">
        <f t="shared" si="109"/>
        <v>2229340.5868166806</v>
      </c>
      <c r="T369" s="576">
        <f t="shared" si="109"/>
        <v>2003634.241572463</v>
      </c>
      <c r="U369" s="576">
        <f t="shared" si="109"/>
        <v>18150.50334582459</v>
      </c>
      <c r="V369" s="576">
        <f t="shared" si="109"/>
        <v>810202.6218211063</v>
      </c>
      <c r="W369" s="576">
        <f t="shared" si="109"/>
        <v>77651.67573101568</v>
      </c>
      <c r="X369" s="576">
        <f t="shared" si="109"/>
        <v>188448.0145563203</v>
      </c>
      <c r="Y369" s="576">
        <f t="shared" si="109"/>
        <v>163596.35823067115</v>
      </c>
      <c r="Z369" s="576">
        <f t="shared" si="109"/>
        <v>1615711.60421117</v>
      </c>
      <c r="AA369" s="576">
        <f t="shared" si="109"/>
        <v>43566.502679634716</v>
      </c>
      <c r="AB369" s="577">
        <f t="shared" si="109"/>
        <v>32935.21199103785</v>
      </c>
      <c r="AC369" s="577"/>
      <c r="AD369" s="577"/>
      <c r="AE369" s="577"/>
      <c r="AF369" s="577"/>
      <c r="AG369" s="577"/>
      <c r="AH369" s="577"/>
      <c r="AI369" s="538"/>
      <c r="AJ369" s="538"/>
      <c r="AK369" s="538"/>
      <c r="AL369" s="538"/>
      <c r="AM369" s="538"/>
      <c r="AN369" s="538"/>
      <c r="AO369" s="538"/>
      <c r="AP369" s="538"/>
      <c r="AQ369" s="538"/>
      <c r="AR369" s="538"/>
      <c r="AS369" s="538"/>
      <c r="AT369" s="538"/>
    </row>
    <row r="370" spans="1:46" s="534" customFormat="1" ht="11.25">
      <c r="A370" s="568"/>
      <c r="B370" s="607"/>
      <c r="C370" s="568"/>
      <c r="D370" s="529"/>
      <c r="E370" s="568"/>
      <c r="F370" s="576"/>
      <c r="G370" s="576"/>
      <c r="H370" s="576"/>
      <c r="I370" s="576"/>
      <c r="J370" s="576"/>
      <c r="K370" s="576"/>
      <c r="L370" s="576"/>
      <c r="M370" s="564"/>
      <c r="N370" s="576"/>
      <c r="O370" s="576"/>
      <c r="P370" s="576"/>
      <c r="Q370" s="576"/>
      <c r="R370" s="576"/>
      <c r="S370" s="576"/>
      <c r="T370" s="576"/>
      <c r="U370" s="576"/>
      <c r="V370" s="576"/>
      <c r="W370" s="576"/>
      <c r="X370" s="576"/>
      <c r="Y370" s="576"/>
      <c r="Z370" s="576"/>
      <c r="AA370" s="576"/>
      <c r="AB370" s="577"/>
      <c r="AC370" s="577"/>
      <c r="AD370" s="577"/>
      <c r="AE370" s="577"/>
      <c r="AF370" s="577"/>
      <c r="AG370" s="577"/>
      <c r="AH370" s="577"/>
      <c r="AI370" s="538"/>
      <c r="AJ370" s="538"/>
      <c r="AK370" s="538"/>
      <c r="AL370" s="538"/>
      <c r="AM370" s="538"/>
      <c r="AN370" s="538"/>
      <c r="AO370" s="538"/>
      <c r="AP370" s="538"/>
      <c r="AQ370" s="538"/>
      <c r="AR370" s="538"/>
      <c r="AS370" s="538"/>
      <c r="AT370" s="538"/>
    </row>
    <row r="371" spans="1:46" s="534" customFormat="1" ht="11.25">
      <c r="A371" s="641">
        <v>270</v>
      </c>
      <c r="B371" s="630" t="s">
        <v>1158</v>
      </c>
      <c r="C371" s="631" t="s">
        <v>1159</v>
      </c>
      <c r="D371" s="535"/>
      <c r="E371" s="535" t="s">
        <v>153</v>
      </c>
      <c r="F371" s="608">
        <f aca="true" t="shared" si="110" ref="F371:AB371">(F$367+F$368+F$369)</f>
        <v>86643545</v>
      </c>
      <c r="G371" s="576">
        <f t="shared" si="110"/>
        <v>54563957.931134</v>
      </c>
      <c r="H371" s="576">
        <f t="shared" si="110"/>
        <v>10324893.085218534</v>
      </c>
      <c r="I371" s="576">
        <f t="shared" si="110"/>
        <v>8741776.73967518</v>
      </c>
      <c r="J371" s="576">
        <f t="shared" si="110"/>
        <v>4650799.339614896</v>
      </c>
      <c r="K371" s="576">
        <f t="shared" si="110"/>
        <v>5079001.977479165</v>
      </c>
      <c r="L371" s="576">
        <f t="shared" si="110"/>
        <v>582726.3382662726</v>
      </c>
      <c r="M371" s="564">
        <f t="shared" si="110"/>
        <v>825724.6409624484</v>
      </c>
      <c r="N371" s="576">
        <f t="shared" si="110"/>
        <v>1770679.45197998</v>
      </c>
      <c r="O371" s="576">
        <f t="shared" si="110"/>
        <v>103985.49566952584</v>
      </c>
      <c r="P371" s="576">
        <f t="shared" si="110"/>
        <v>54563957.931134</v>
      </c>
      <c r="Q371" s="576">
        <f t="shared" si="110"/>
        <v>10324893.085218534</v>
      </c>
      <c r="R371" s="576">
        <f t="shared" si="110"/>
        <v>8741776.73967518</v>
      </c>
      <c r="S371" s="576">
        <f t="shared" si="110"/>
        <v>4650799.339614896</v>
      </c>
      <c r="T371" s="576">
        <f t="shared" si="110"/>
        <v>4049243.4769270355</v>
      </c>
      <c r="U371" s="576">
        <f t="shared" si="110"/>
        <v>23590.818730945775</v>
      </c>
      <c r="V371" s="576">
        <f t="shared" si="110"/>
        <v>1006167.681821184</v>
      </c>
      <c r="W371" s="576">
        <f t="shared" si="110"/>
        <v>94152.69012198689</v>
      </c>
      <c r="X371" s="576">
        <f t="shared" si="110"/>
        <v>825724.6409624484</v>
      </c>
      <c r="Y371" s="576">
        <f t="shared" si="110"/>
        <v>488573.6481442858</v>
      </c>
      <c r="Z371" s="576">
        <f t="shared" si="110"/>
        <v>1770679.45197998</v>
      </c>
      <c r="AA371" s="576">
        <f t="shared" si="110"/>
        <v>61714.20148542005</v>
      </c>
      <c r="AB371" s="577">
        <f t="shared" si="110"/>
        <v>42271.2941841058</v>
      </c>
      <c r="AC371" s="577"/>
      <c r="AD371" s="577"/>
      <c r="AE371" s="577"/>
      <c r="AF371" s="577"/>
      <c r="AG371" s="577"/>
      <c r="AH371" s="577"/>
      <c r="AI371" s="538"/>
      <c r="AJ371" s="538"/>
      <c r="AK371" s="538"/>
      <c r="AL371" s="538"/>
      <c r="AM371" s="538"/>
      <c r="AN371" s="538"/>
      <c r="AO371" s="538"/>
      <c r="AP371" s="538"/>
      <c r="AQ371" s="538"/>
      <c r="AR371" s="538"/>
      <c r="AS371" s="538"/>
      <c r="AT371" s="538"/>
    </row>
    <row r="372" spans="1:46" s="534" customFormat="1" ht="11.25">
      <c r="A372" s="641">
        <v>271</v>
      </c>
      <c r="B372" s="630" t="s">
        <v>1160</v>
      </c>
      <c r="C372" s="633" t="s">
        <v>1161</v>
      </c>
      <c r="D372" s="529"/>
      <c r="E372" s="615" t="s">
        <v>153</v>
      </c>
      <c r="F372" s="576">
        <f aca="true" t="shared" si="111" ref="F372:AB372">(F$192)</f>
        <v>35117768.635986626</v>
      </c>
      <c r="G372" s="576">
        <f t="shared" si="111"/>
        <v>22023704.594677575</v>
      </c>
      <c r="H372" s="576">
        <f t="shared" si="111"/>
        <v>4165543.9630490365</v>
      </c>
      <c r="I372" s="576">
        <f t="shared" si="111"/>
        <v>3609441.5729936035</v>
      </c>
      <c r="J372" s="576">
        <f t="shared" si="111"/>
        <v>1911882.8825645256</v>
      </c>
      <c r="K372" s="576">
        <f t="shared" si="111"/>
        <v>2077004.7826911395</v>
      </c>
      <c r="L372" s="576">
        <f t="shared" si="111"/>
        <v>306795.1848264136</v>
      </c>
      <c r="M372" s="564">
        <f t="shared" si="111"/>
        <v>324336.77340243605</v>
      </c>
      <c r="N372" s="576">
        <f t="shared" si="111"/>
        <v>644732.4904814963</v>
      </c>
      <c r="O372" s="576">
        <f t="shared" si="111"/>
        <v>54326.391300400486</v>
      </c>
      <c r="P372" s="576">
        <f t="shared" si="111"/>
        <v>22023704.594677575</v>
      </c>
      <c r="Q372" s="576">
        <f t="shared" si="111"/>
        <v>4165543.9630490365</v>
      </c>
      <c r="R372" s="576">
        <f t="shared" si="111"/>
        <v>3609441.5729936035</v>
      </c>
      <c r="S372" s="576">
        <f t="shared" si="111"/>
        <v>1911882.8825645256</v>
      </c>
      <c r="T372" s="576">
        <f t="shared" si="111"/>
        <v>1629699.006318382</v>
      </c>
      <c r="U372" s="576">
        <f t="shared" si="111"/>
        <v>9481.473942349385</v>
      </c>
      <c r="V372" s="576">
        <f t="shared" si="111"/>
        <v>437824.302430409</v>
      </c>
      <c r="W372" s="576">
        <f t="shared" si="111"/>
        <v>45007.75310766013</v>
      </c>
      <c r="X372" s="576">
        <f t="shared" si="111"/>
        <v>324336.77340243605</v>
      </c>
      <c r="Y372" s="576">
        <f t="shared" si="111"/>
        <v>261787.4317187535</v>
      </c>
      <c r="Z372" s="576">
        <f t="shared" si="111"/>
        <v>644732.4904814963</v>
      </c>
      <c r="AA372" s="576">
        <f t="shared" si="111"/>
        <v>34501.17667980091</v>
      </c>
      <c r="AB372" s="577">
        <f t="shared" si="111"/>
        <v>19825.214620599574</v>
      </c>
      <c r="AC372" s="577"/>
      <c r="AD372" s="577"/>
      <c r="AE372" s="577"/>
      <c r="AF372" s="577"/>
      <c r="AG372" s="577"/>
      <c r="AH372" s="577"/>
      <c r="AI372" s="538"/>
      <c r="AJ372" s="538"/>
      <c r="AK372" s="538"/>
      <c r="AL372" s="538"/>
      <c r="AM372" s="538"/>
      <c r="AN372" s="538"/>
      <c r="AO372" s="538"/>
      <c r="AP372" s="538"/>
      <c r="AQ372" s="538"/>
      <c r="AR372" s="538"/>
      <c r="AS372" s="538"/>
      <c r="AT372" s="538"/>
    </row>
    <row r="373" spans="1:46" s="534" customFormat="1" ht="11.25">
      <c r="A373" s="641">
        <v>272</v>
      </c>
      <c r="B373" s="570" t="s">
        <v>1162</v>
      </c>
      <c r="C373" s="633" t="s">
        <v>1163</v>
      </c>
      <c r="D373" s="529"/>
      <c r="E373" s="615" t="s">
        <v>153</v>
      </c>
      <c r="F373" s="576">
        <f aca="true" t="shared" si="112" ref="F373:AB373">(F$371+F$372)</f>
        <v>121761313.63598663</v>
      </c>
      <c r="G373" s="576">
        <f t="shared" si="112"/>
        <v>76587662.52581158</v>
      </c>
      <c r="H373" s="576">
        <f t="shared" si="112"/>
        <v>14490437.04826757</v>
      </c>
      <c r="I373" s="576">
        <f t="shared" si="112"/>
        <v>12351218.312668782</v>
      </c>
      <c r="J373" s="576">
        <f t="shared" si="112"/>
        <v>6562682.222179422</v>
      </c>
      <c r="K373" s="576">
        <f t="shared" si="112"/>
        <v>7156006.760170305</v>
      </c>
      <c r="L373" s="576">
        <f t="shared" si="112"/>
        <v>889521.5230926862</v>
      </c>
      <c r="M373" s="564">
        <f t="shared" si="112"/>
        <v>1150061.4143648846</v>
      </c>
      <c r="N373" s="576">
        <f t="shared" si="112"/>
        <v>2415411.9424614767</v>
      </c>
      <c r="O373" s="576">
        <f t="shared" si="112"/>
        <v>158311.88696992633</v>
      </c>
      <c r="P373" s="576">
        <f t="shared" si="112"/>
        <v>76587662.52581158</v>
      </c>
      <c r="Q373" s="576">
        <f t="shared" si="112"/>
        <v>14490437.04826757</v>
      </c>
      <c r="R373" s="576">
        <f t="shared" si="112"/>
        <v>12351218.312668782</v>
      </c>
      <c r="S373" s="576">
        <f t="shared" si="112"/>
        <v>6562682.222179422</v>
      </c>
      <c r="T373" s="576">
        <f t="shared" si="112"/>
        <v>5678942.4832454175</v>
      </c>
      <c r="U373" s="576">
        <f t="shared" si="112"/>
        <v>33072.29267329516</v>
      </c>
      <c r="V373" s="576">
        <f t="shared" si="112"/>
        <v>1443991.984251593</v>
      </c>
      <c r="W373" s="576">
        <f t="shared" si="112"/>
        <v>139160.443229647</v>
      </c>
      <c r="X373" s="576">
        <f t="shared" si="112"/>
        <v>1150061.4143648846</v>
      </c>
      <c r="Y373" s="576">
        <f t="shared" si="112"/>
        <v>750361.0798630393</v>
      </c>
      <c r="Z373" s="576">
        <f t="shared" si="112"/>
        <v>2415411.9424614767</v>
      </c>
      <c r="AA373" s="576">
        <f t="shared" si="112"/>
        <v>96215.37816522096</v>
      </c>
      <c r="AB373" s="577">
        <f t="shared" si="112"/>
        <v>62096.50880470537</v>
      </c>
      <c r="AC373" s="577"/>
      <c r="AD373" s="577"/>
      <c r="AE373" s="577"/>
      <c r="AF373" s="577"/>
      <c r="AG373" s="577"/>
      <c r="AH373" s="577"/>
      <c r="AI373" s="616"/>
      <c r="AJ373" s="616"/>
      <c r="AK373" s="616"/>
      <c r="AL373" s="616"/>
      <c r="AM373" s="616"/>
      <c r="AN373" s="616"/>
      <c r="AO373" s="616"/>
      <c r="AP373" s="616"/>
      <c r="AQ373" s="616"/>
      <c r="AR373" s="616"/>
      <c r="AS373" s="616"/>
      <c r="AT373" s="616"/>
    </row>
    <row r="374" spans="1:46" s="534" customFormat="1" ht="11.25">
      <c r="A374" s="615"/>
      <c r="B374" s="570"/>
      <c r="C374" s="633"/>
      <c r="D374" s="529"/>
      <c r="E374" s="615"/>
      <c r="F374" s="576"/>
      <c r="G374" s="576"/>
      <c r="H374" s="576"/>
      <c r="I374" s="576"/>
      <c r="J374" s="576"/>
      <c r="K374" s="576"/>
      <c r="L374" s="576"/>
      <c r="M374" s="564"/>
      <c r="N374" s="576"/>
      <c r="O374" s="576"/>
      <c r="P374" s="576"/>
      <c r="Q374" s="576"/>
      <c r="R374" s="576"/>
      <c r="S374" s="576"/>
      <c r="T374" s="576"/>
      <c r="U374" s="576"/>
      <c r="V374" s="576"/>
      <c r="W374" s="576"/>
      <c r="X374" s="576"/>
      <c r="Y374" s="576"/>
      <c r="Z374" s="576"/>
      <c r="AA374" s="576"/>
      <c r="AB374" s="577"/>
      <c r="AC374" s="577"/>
      <c r="AD374" s="577"/>
      <c r="AE374" s="577"/>
      <c r="AF374" s="577"/>
      <c r="AG374" s="577"/>
      <c r="AH374" s="577"/>
      <c r="AI374" s="616"/>
      <c r="AJ374" s="616"/>
      <c r="AK374" s="616"/>
      <c r="AL374" s="616"/>
      <c r="AM374" s="616"/>
      <c r="AN374" s="616"/>
      <c r="AO374" s="616"/>
      <c r="AP374" s="616"/>
      <c r="AQ374" s="616"/>
      <c r="AR374" s="616"/>
      <c r="AS374" s="616"/>
      <c r="AT374" s="616"/>
    </row>
    <row r="375" spans="1:46" s="534" customFormat="1" ht="11.25">
      <c r="A375" s="615"/>
      <c r="B375" s="603" t="s">
        <v>1164</v>
      </c>
      <c r="C375" s="633"/>
      <c r="D375" s="529"/>
      <c r="E375" s="615"/>
      <c r="F375" s="576"/>
      <c r="G375" s="576"/>
      <c r="H375" s="576"/>
      <c r="I375" s="576"/>
      <c r="J375" s="576"/>
      <c r="K375" s="576"/>
      <c r="L375" s="576"/>
      <c r="M375" s="564"/>
      <c r="N375" s="576"/>
      <c r="O375" s="576"/>
      <c r="P375" s="576"/>
      <c r="Q375" s="576"/>
      <c r="R375" s="576"/>
      <c r="S375" s="576"/>
      <c r="T375" s="576"/>
      <c r="U375" s="576"/>
      <c r="V375" s="576"/>
      <c r="W375" s="576"/>
      <c r="X375" s="576"/>
      <c r="Y375" s="576"/>
      <c r="Z375" s="576"/>
      <c r="AA375" s="576"/>
      <c r="AB375" s="577"/>
      <c r="AC375" s="577"/>
      <c r="AD375" s="577"/>
      <c r="AE375" s="577"/>
      <c r="AF375" s="577"/>
      <c r="AG375" s="577"/>
      <c r="AH375" s="577"/>
      <c r="AI375" s="616"/>
      <c r="AJ375" s="616"/>
      <c r="AK375" s="616"/>
      <c r="AL375" s="616"/>
      <c r="AM375" s="616"/>
      <c r="AN375" s="616"/>
      <c r="AO375" s="616"/>
      <c r="AP375" s="616"/>
      <c r="AQ375" s="616"/>
      <c r="AR375" s="616"/>
      <c r="AS375" s="616"/>
      <c r="AT375" s="616"/>
    </row>
    <row r="376" spans="1:46" s="534" customFormat="1" ht="11.25">
      <c r="A376" s="641"/>
      <c r="B376" s="639" t="s">
        <v>1165</v>
      </c>
      <c r="C376" s="633"/>
      <c r="D376" s="640"/>
      <c r="E376" s="615"/>
      <c r="F376" s="564"/>
      <c r="G376" s="576"/>
      <c r="H376" s="576"/>
      <c r="I376" s="576"/>
      <c r="J376" s="576"/>
      <c r="K376" s="576"/>
      <c r="L376" s="576"/>
      <c r="M376" s="564"/>
      <c r="N376" s="576"/>
      <c r="O376" s="576"/>
      <c r="P376" s="576"/>
      <c r="Q376" s="576"/>
      <c r="R376" s="576"/>
      <c r="S376" s="576"/>
      <c r="T376" s="576"/>
      <c r="U376" s="576"/>
      <c r="V376" s="576"/>
      <c r="W376" s="576"/>
      <c r="X376" s="576"/>
      <c r="Y376" s="576"/>
      <c r="Z376" s="576"/>
      <c r="AA376" s="576"/>
      <c r="AB376" s="577"/>
      <c r="AC376" s="577"/>
      <c r="AD376" s="577"/>
      <c r="AE376" s="577"/>
      <c r="AF376" s="577"/>
      <c r="AG376" s="577"/>
      <c r="AH376" s="577"/>
      <c r="AI376" s="538"/>
      <c r="AJ376" s="538"/>
      <c r="AK376" s="538"/>
      <c r="AL376" s="538"/>
      <c r="AM376" s="538"/>
      <c r="AN376" s="538"/>
      <c r="AO376" s="538"/>
      <c r="AP376" s="538"/>
      <c r="AQ376" s="538"/>
      <c r="AR376" s="538"/>
      <c r="AS376" s="538"/>
      <c r="AT376" s="538"/>
    </row>
    <row r="377" spans="1:46" s="534" customFormat="1" ht="11.25">
      <c r="A377" s="641">
        <v>273</v>
      </c>
      <c r="B377" s="596" t="s">
        <v>934</v>
      </c>
      <c r="C377" s="560" t="s">
        <v>1166</v>
      </c>
      <c r="D377" s="535" t="s">
        <v>153</v>
      </c>
      <c r="E377" s="535" t="s">
        <v>153</v>
      </c>
      <c r="F377" s="576">
        <f aca="true" t="shared" si="113" ref="F377:AB377">(F$227)</f>
        <v>869068418.7852306</v>
      </c>
      <c r="G377" s="576">
        <f t="shared" si="113"/>
        <v>448094539.11429745</v>
      </c>
      <c r="H377" s="576">
        <f t="shared" si="113"/>
        <v>110980872.3285716</v>
      </c>
      <c r="I377" s="576">
        <f t="shared" si="113"/>
        <v>131401596.42867586</v>
      </c>
      <c r="J377" s="576">
        <f t="shared" si="113"/>
        <v>81083033.78731073</v>
      </c>
      <c r="K377" s="576">
        <f t="shared" si="113"/>
        <v>74944833.97162005</v>
      </c>
      <c r="L377" s="576">
        <f t="shared" si="113"/>
        <v>0</v>
      </c>
      <c r="M377" s="564">
        <f t="shared" si="113"/>
        <v>18825880.276376072</v>
      </c>
      <c r="N377" s="576">
        <f t="shared" si="113"/>
        <v>3345710.0463808333</v>
      </c>
      <c r="O377" s="576">
        <f t="shared" si="113"/>
        <v>391952.83199801453</v>
      </c>
      <c r="P377" s="576">
        <f t="shared" si="113"/>
        <v>448094539.11429745</v>
      </c>
      <c r="Q377" s="576">
        <f t="shared" si="113"/>
        <v>110980872.3285716</v>
      </c>
      <c r="R377" s="576">
        <f t="shared" si="113"/>
        <v>131401596.42867586</v>
      </c>
      <c r="S377" s="576">
        <f t="shared" si="113"/>
        <v>81083033.78731073</v>
      </c>
      <c r="T377" s="576">
        <f t="shared" si="113"/>
        <v>67082743.48822585</v>
      </c>
      <c r="U377" s="576">
        <f t="shared" si="113"/>
        <v>197108.9929542786</v>
      </c>
      <c r="V377" s="576">
        <f t="shared" si="113"/>
        <v>7664981.490439948</v>
      </c>
      <c r="W377" s="576">
        <f t="shared" si="113"/>
        <v>0</v>
      </c>
      <c r="X377" s="576">
        <f t="shared" si="113"/>
        <v>18825880.276376072</v>
      </c>
      <c r="Y377" s="576">
        <f t="shared" si="113"/>
        <v>0</v>
      </c>
      <c r="Z377" s="576">
        <f t="shared" si="113"/>
        <v>3345710.0463808333</v>
      </c>
      <c r="AA377" s="576">
        <f t="shared" si="113"/>
        <v>0</v>
      </c>
      <c r="AB377" s="577">
        <f t="shared" si="113"/>
        <v>391952.83199801453</v>
      </c>
      <c r="AC377" s="577"/>
      <c r="AD377" s="577"/>
      <c r="AE377" s="577"/>
      <c r="AF377" s="577"/>
      <c r="AG377" s="577"/>
      <c r="AH377" s="577"/>
      <c r="AI377" s="538"/>
      <c r="AJ377" s="538"/>
      <c r="AK377" s="538"/>
      <c r="AL377" s="538"/>
      <c r="AM377" s="538"/>
      <c r="AN377" s="538"/>
      <c r="AO377" s="538"/>
      <c r="AP377" s="538"/>
      <c r="AQ377" s="538"/>
      <c r="AR377" s="538"/>
      <c r="AS377" s="538"/>
      <c r="AT377" s="538"/>
    </row>
    <row r="378" spans="1:46" s="534" customFormat="1" ht="11.25">
      <c r="A378" s="641">
        <v>274</v>
      </c>
      <c r="B378" s="596" t="s">
        <v>1167</v>
      </c>
      <c r="C378" s="560" t="s">
        <v>1168</v>
      </c>
      <c r="D378" s="535" t="s">
        <v>153</v>
      </c>
      <c r="E378" s="535" t="s">
        <v>153</v>
      </c>
      <c r="F378" s="576">
        <f aca="true" t="shared" si="114" ref="F378:AB378">(F$233)</f>
        <v>13321029.131195728</v>
      </c>
      <c r="G378" s="576">
        <f t="shared" si="114"/>
        <v>6806009.692132286</v>
      </c>
      <c r="H378" s="576">
        <f t="shared" si="114"/>
        <v>1685553.5937859772</v>
      </c>
      <c r="I378" s="576">
        <f t="shared" si="114"/>
        <v>1995595.4811545582</v>
      </c>
      <c r="J378" s="576">
        <f t="shared" si="114"/>
        <v>1231447.0591337911</v>
      </c>
      <c r="K378" s="576">
        <f t="shared" si="114"/>
        <v>1138148.8375468408</v>
      </c>
      <c r="L378" s="576">
        <f t="shared" si="114"/>
        <v>114219.47429867683</v>
      </c>
      <c r="M378" s="564">
        <f t="shared" si="114"/>
        <v>285903.8047402486</v>
      </c>
      <c r="N378" s="576">
        <f t="shared" si="114"/>
        <v>50812.4265170262</v>
      </c>
      <c r="O378" s="576">
        <f t="shared" si="114"/>
        <v>13338.761886325148</v>
      </c>
      <c r="P378" s="576">
        <f t="shared" si="114"/>
        <v>6806009.692132286</v>
      </c>
      <c r="Q378" s="576">
        <f t="shared" si="114"/>
        <v>1685553.5937859772</v>
      </c>
      <c r="R378" s="576">
        <f t="shared" si="114"/>
        <v>1995595.4811545582</v>
      </c>
      <c r="S378" s="576">
        <f t="shared" si="114"/>
        <v>1231447.0591337911</v>
      </c>
      <c r="T378" s="576">
        <f t="shared" si="114"/>
        <v>1018785.1480305551</v>
      </c>
      <c r="U378" s="576">
        <f t="shared" si="114"/>
        <v>2992.5563998123657</v>
      </c>
      <c r="V378" s="576">
        <f t="shared" si="114"/>
        <v>116371.13311647317</v>
      </c>
      <c r="W378" s="576">
        <f t="shared" si="114"/>
        <v>5891.758578696068</v>
      </c>
      <c r="X378" s="576">
        <f t="shared" si="114"/>
        <v>285903.8047402486</v>
      </c>
      <c r="Y378" s="576">
        <f t="shared" si="114"/>
        <v>108327.71571998074</v>
      </c>
      <c r="Z378" s="576">
        <f t="shared" si="114"/>
        <v>50812.4265170262</v>
      </c>
      <c r="AA378" s="576">
        <f t="shared" si="114"/>
        <v>7385.630061606328</v>
      </c>
      <c r="AB378" s="577">
        <f t="shared" si="114"/>
        <v>5953.13182471882</v>
      </c>
      <c r="AC378" s="577"/>
      <c r="AD378" s="577"/>
      <c r="AE378" s="577"/>
      <c r="AF378" s="577"/>
      <c r="AG378" s="577"/>
      <c r="AH378" s="577"/>
      <c r="AI378" s="538"/>
      <c r="AJ378" s="538"/>
      <c r="AK378" s="538"/>
      <c r="AL378" s="538"/>
      <c r="AM378" s="538"/>
      <c r="AN378" s="538"/>
      <c r="AO378" s="538"/>
      <c r="AP378" s="538"/>
      <c r="AQ378" s="538"/>
      <c r="AR378" s="538"/>
      <c r="AS378" s="538"/>
      <c r="AT378" s="538"/>
    </row>
    <row r="379" spans="1:46" s="534" customFormat="1" ht="11.25">
      <c r="A379" s="641">
        <v>275</v>
      </c>
      <c r="B379" s="596" t="s">
        <v>958</v>
      </c>
      <c r="C379" s="560" t="s">
        <v>1169</v>
      </c>
      <c r="D379" s="535" t="s">
        <v>153</v>
      </c>
      <c r="E379" s="535" t="s">
        <v>153</v>
      </c>
      <c r="F379" s="576">
        <f aca="true" t="shared" si="115" ref="F379:AB379">(F$254)</f>
        <v>53084206.58755198</v>
      </c>
      <c r="G379" s="576">
        <f t="shared" si="115"/>
        <v>25731386.34321125</v>
      </c>
      <c r="H379" s="576">
        <f t="shared" si="115"/>
        <v>6370061.5392614305</v>
      </c>
      <c r="I379" s="576">
        <f t="shared" si="115"/>
        <v>7539441.85774764</v>
      </c>
      <c r="J379" s="576">
        <f t="shared" si="115"/>
        <v>4653343.807601695</v>
      </c>
      <c r="K379" s="576">
        <f t="shared" si="115"/>
        <v>4299117.136810981</v>
      </c>
      <c r="L379" s="576">
        <f t="shared" si="115"/>
        <v>3002179.8638432897</v>
      </c>
      <c r="M379" s="564">
        <f t="shared" si="115"/>
        <v>1080049.250623374</v>
      </c>
      <c r="N379" s="576">
        <f t="shared" si="115"/>
        <v>191997.14971552737</v>
      </c>
      <c r="O379" s="576">
        <f t="shared" si="115"/>
        <v>216629.63873679194</v>
      </c>
      <c r="P379" s="576">
        <f t="shared" si="115"/>
        <v>25731386.34321125</v>
      </c>
      <c r="Q379" s="576">
        <f t="shared" si="115"/>
        <v>6370061.5392614305</v>
      </c>
      <c r="R379" s="576">
        <f t="shared" si="115"/>
        <v>7539441.85774764</v>
      </c>
      <c r="S379" s="576">
        <f t="shared" si="115"/>
        <v>4653343.807601695</v>
      </c>
      <c r="T379" s="576">
        <f t="shared" si="115"/>
        <v>3849007.9532306404</v>
      </c>
      <c r="U379" s="576">
        <f t="shared" si="115"/>
        <v>11284.912181569545</v>
      </c>
      <c r="V379" s="576">
        <f t="shared" si="115"/>
        <v>438824.2713987722</v>
      </c>
      <c r="W379" s="576">
        <f t="shared" si="115"/>
        <v>154860.79826750007</v>
      </c>
      <c r="X379" s="576">
        <f t="shared" si="115"/>
        <v>1080049.250623374</v>
      </c>
      <c r="Y379" s="576">
        <f t="shared" si="115"/>
        <v>2847319.06557579</v>
      </c>
      <c r="Z379" s="576">
        <f t="shared" si="115"/>
        <v>191997.14971552737</v>
      </c>
      <c r="AA379" s="576">
        <f t="shared" si="115"/>
        <v>194126.1767215738</v>
      </c>
      <c r="AB379" s="577">
        <f t="shared" si="115"/>
        <v>22503.462015218127</v>
      </c>
      <c r="AC379" s="577"/>
      <c r="AD379" s="577"/>
      <c r="AE379" s="577"/>
      <c r="AF379" s="577"/>
      <c r="AG379" s="577"/>
      <c r="AH379" s="577"/>
      <c r="AI379" s="538"/>
      <c r="AJ379" s="538"/>
      <c r="AK379" s="538"/>
      <c r="AL379" s="538"/>
      <c r="AM379" s="538"/>
      <c r="AN379" s="538"/>
      <c r="AO379" s="538"/>
      <c r="AP379" s="538"/>
      <c r="AQ379" s="538"/>
      <c r="AR379" s="538"/>
      <c r="AS379" s="538"/>
      <c r="AT379" s="538"/>
    </row>
    <row r="380" spans="1:46" s="534" customFormat="1" ht="11.25">
      <c r="A380" s="641">
        <v>276</v>
      </c>
      <c r="B380" s="596" t="s">
        <v>960</v>
      </c>
      <c r="C380" s="560" t="s">
        <v>1170</v>
      </c>
      <c r="D380" s="535" t="s">
        <v>153</v>
      </c>
      <c r="E380" s="535" t="s">
        <v>153</v>
      </c>
      <c r="F380" s="576">
        <f aca="true" t="shared" si="116" ref="F380:AB380">(F$342)</f>
        <v>260964869.7553463</v>
      </c>
      <c r="G380" s="576">
        <f t="shared" si="116"/>
        <v>180791813.14462182</v>
      </c>
      <c r="H380" s="576">
        <f t="shared" si="116"/>
        <v>30365139.60185326</v>
      </c>
      <c r="I380" s="576">
        <f t="shared" si="116"/>
        <v>20767734.191404086</v>
      </c>
      <c r="J380" s="576">
        <f t="shared" si="116"/>
        <v>9045627.105925918</v>
      </c>
      <c r="K380" s="576">
        <f t="shared" si="116"/>
        <v>12677258.547097657</v>
      </c>
      <c r="L380" s="576">
        <f t="shared" si="116"/>
        <v>-89367.45066577988</v>
      </c>
      <c r="M380" s="564">
        <f t="shared" si="116"/>
        <v>-170367.03631649283</v>
      </c>
      <c r="N380" s="576">
        <f t="shared" si="116"/>
        <v>7157825.374098027</v>
      </c>
      <c r="O380" s="576">
        <f t="shared" si="116"/>
        <v>419206.27732784004</v>
      </c>
      <c r="P380" s="576">
        <f t="shared" si="116"/>
        <v>180791813.14462182</v>
      </c>
      <c r="Q380" s="576">
        <f t="shared" si="116"/>
        <v>30365139.60185326</v>
      </c>
      <c r="R380" s="576">
        <f t="shared" si="116"/>
        <v>20767734.191404086</v>
      </c>
      <c r="S380" s="576">
        <f t="shared" si="116"/>
        <v>9045627.105925918</v>
      </c>
      <c r="T380" s="576">
        <f t="shared" si="116"/>
        <v>8409798.416306686</v>
      </c>
      <c r="U380" s="576">
        <f t="shared" si="116"/>
        <v>95833.04495738112</v>
      </c>
      <c r="V380" s="576">
        <f t="shared" si="116"/>
        <v>4171627.0858335937</v>
      </c>
      <c r="W380" s="576">
        <f t="shared" si="116"/>
        <v>429996.2346353944</v>
      </c>
      <c r="X380" s="576">
        <f t="shared" si="116"/>
        <v>-170367.03631649283</v>
      </c>
      <c r="Y380" s="576">
        <f t="shared" si="116"/>
        <v>-519363.6853011745</v>
      </c>
      <c r="Z380" s="576">
        <f t="shared" si="116"/>
        <v>7157825.374098027</v>
      </c>
      <c r="AA380" s="576">
        <f t="shared" si="116"/>
        <v>248700.77593605054</v>
      </c>
      <c r="AB380" s="577">
        <f t="shared" si="116"/>
        <v>170505.50139178947</v>
      </c>
      <c r="AC380" s="577"/>
      <c r="AD380" s="577"/>
      <c r="AE380" s="577"/>
      <c r="AF380" s="577"/>
      <c r="AG380" s="577"/>
      <c r="AH380" s="577"/>
      <c r="AI380" s="538"/>
      <c r="AJ380" s="538"/>
      <c r="AK380" s="538"/>
      <c r="AL380" s="538"/>
      <c r="AM380" s="538"/>
      <c r="AN380" s="538"/>
      <c r="AO380" s="538"/>
      <c r="AP380" s="538"/>
      <c r="AQ380" s="538"/>
      <c r="AR380" s="538"/>
      <c r="AS380" s="538"/>
      <c r="AT380" s="538"/>
    </row>
    <row r="381" spans="1:46" s="534" customFormat="1" ht="11.25">
      <c r="A381" s="641">
        <v>277</v>
      </c>
      <c r="B381" s="639" t="s">
        <v>948</v>
      </c>
      <c r="C381" s="633" t="s">
        <v>1171</v>
      </c>
      <c r="D381" s="535" t="s">
        <v>153</v>
      </c>
      <c r="E381" s="535" t="s">
        <v>153</v>
      </c>
      <c r="F381" s="564">
        <f aca="true" t="shared" si="117" ref="F381:AB381">(F$377+F$378+F$379+F$380)</f>
        <v>1196438524.2593246</v>
      </c>
      <c r="G381" s="576">
        <f t="shared" si="117"/>
        <v>661423748.2942628</v>
      </c>
      <c r="H381" s="576">
        <f t="shared" si="117"/>
        <v>149401627.06347227</v>
      </c>
      <c r="I381" s="576">
        <f t="shared" si="117"/>
        <v>161704367.95898214</v>
      </c>
      <c r="J381" s="576">
        <f t="shared" si="117"/>
        <v>96013451.75997214</v>
      </c>
      <c r="K381" s="576">
        <f t="shared" si="117"/>
        <v>93059358.49307552</v>
      </c>
      <c r="L381" s="576">
        <f t="shared" si="117"/>
        <v>3027031.8874761867</v>
      </c>
      <c r="M381" s="564">
        <f t="shared" si="117"/>
        <v>20021466.295423206</v>
      </c>
      <c r="N381" s="576">
        <f t="shared" si="117"/>
        <v>10746344.996711414</v>
      </c>
      <c r="O381" s="576">
        <f t="shared" si="117"/>
        <v>1041127.5099489717</v>
      </c>
      <c r="P381" s="576">
        <f t="shared" si="117"/>
        <v>661423748.2942628</v>
      </c>
      <c r="Q381" s="576">
        <f t="shared" si="117"/>
        <v>149401627.06347227</v>
      </c>
      <c r="R381" s="576">
        <f t="shared" si="117"/>
        <v>161704367.95898214</v>
      </c>
      <c r="S381" s="576">
        <f t="shared" si="117"/>
        <v>96013451.75997214</v>
      </c>
      <c r="T381" s="576">
        <f t="shared" si="117"/>
        <v>80360335.00579372</v>
      </c>
      <c r="U381" s="576">
        <f t="shared" si="117"/>
        <v>307219.50649304164</v>
      </c>
      <c r="V381" s="576">
        <f t="shared" si="117"/>
        <v>12391803.980788788</v>
      </c>
      <c r="W381" s="576">
        <f t="shared" si="117"/>
        <v>590748.7914815906</v>
      </c>
      <c r="X381" s="576">
        <f t="shared" si="117"/>
        <v>20021466.295423206</v>
      </c>
      <c r="Y381" s="576">
        <f t="shared" si="117"/>
        <v>2436283.0959945964</v>
      </c>
      <c r="Z381" s="576">
        <f t="shared" si="117"/>
        <v>10746344.996711414</v>
      </c>
      <c r="AA381" s="576">
        <f t="shared" si="117"/>
        <v>450212.5827192307</v>
      </c>
      <c r="AB381" s="577">
        <f t="shared" si="117"/>
        <v>590914.9272297409</v>
      </c>
      <c r="AC381" s="577"/>
      <c r="AD381" s="577"/>
      <c r="AE381" s="577"/>
      <c r="AF381" s="577"/>
      <c r="AG381" s="577"/>
      <c r="AH381" s="577"/>
      <c r="AI381" s="538"/>
      <c r="AJ381" s="538"/>
      <c r="AK381" s="538"/>
      <c r="AL381" s="538"/>
      <c r="AM381" s="538"/>
      <c r="AN381" s="538"/>
      <c r="AO381" s="538"/>
      <c r="AP381" s="538"/>
      <c r="AQ381" s="538"/>
      <c r="AR381" s="538"/>
      <c r="AS381" s="538"/>
      <c r="AT381" s="538"/>
    </row>
    <row r="382" spans="1:46" s="534" customFormat="1" ht="11.25">
      <c r="A382" s="641"/>
      <c r="B382" s="639"/>
      <c r="C382" s="633"/>
      <c r="D382" s="640"/>
      <c r="E382" s="615"/>
      <c r="F382" s="575"/>
      <c r="G382" s="576"/>
      <c r="H382" s="576"/>
      <c r="I382" s="576"/>
      <c r="J382" s="576"/>
      <c r="K382" s="576"/>
      <c r="L382" s="576"/>
      <c r="M382" s="564"/>
      <c r="N382" s="576"/>
      <c r="O382" s="576"/>
      <c r="P382" s="576"/>
      <c r="Q382" s="576"/>
      <c r="R382" s="576"/>
      <c r="S382" s="576"/>
      <c r="T382" s="576"/>
      <c r="U382" s="576"/>
      <c r="V382" s="597"/>
      <c r="W382" s="597"/>
      <c r="X382" s="597"/>
      <c r="Y382" s="597"/>
      <c r="Z382" s="597"/>
      <c r="AA382" s="597"/>
      <c r="AB382" s="577"/>
      <c r="AC382" s="577"/>
      <c r="AD382" s="577"/>
      <c r="AE382" s="577"/>
      <c r="AF382" s="577"/>
      <c r="AG382" s="577"/>
      <c r="AH382" s="577"/>
      <c r="AI382" s="538"/>
      <c r="AJ382" s="538"/>
      <c r="AK382" s="538"/>
      <c r="AL382" s="538"/>
      <c r="AM382" s="538"/>
      <c r="AN382" s="538"/>
      <c r="AO382" s="538"/>
      <c r="AP382" s="538"/>
      <c r="AQ382" s="538"/>
      <c r="AR382" s="538"/>
      <c r="AS382" s="538"/>
      <c r="AT382" s="538"/>
    </row>
    <row r="383" spans="1:46" s="534" customFormat="1" ht="11.25">
      <c r="A383" s="641">
        <v>278</v>
      </c>
      <c r="B383" s="607" t="s">
        <v>942</v>
      </c>
      <c r="C383" s="560" t="s">
        <v>1172</v>
      </c>
      <c r="D383" s="535" t="s">
        <v>153</v>
      </c>
      <c r="E383" s="535" t="s">
        <v>153</v>
      </c>
      <c r="F383" s="598">
        <f aca="true" t="shared" si="118" ref="F383:AB383">(F$377/F$381)</f>
        <v>0.7263795014651857</v>
      </c>
      <c r="G383" s="598">
        <f t="shared" si="118"/>
        <v>0.6774696860671887</v>
      </c>
      <c r="H383" s="598">
        <f t="shared" si="118"/>
        <v>0.742835767654807</v>
      </c>
      <c r="I383" s="598">
        <f t="shared" si="118"/>
        <v>0.812603877602163</v>
      </c>
      <c r="J383" s="598">
        <f t="shared" si="118"/>
        <v>0.8444966023095748</v>
      </c>
      <c r="K383" s="598">
        <f t="shared" si="118"/>
        <v>0.8053444079694214</v>
      </c>
      <c r="L383" s="598">
        <f t="shared" si="118"/>
        <v>0</v>
      </c>
      <c r="M383" s="598">
        <f t="shared" si="118"/>
        <v>0.9402847922621712</v>
      </c>
      <c r="N383" s="598">
        <f t="shared" si="118"/>
        <v>0.31133469541548164</v>
      </c>
      <c r="O383" s="598">
        <f t="shared" si="118"/>
        <v>0.3764695757748493</v>
      </c>
      <c r="P383" s="598">
        <f t="shared" si="118"/>
        <v>0.6774696860671887</v>
      </c>
      <c r="Q383" s="598">
        <f t="shared" si="118"/>
        <v>0.742835767654807</v>
      </c>
      <c r="R383" s="598">
        <f t="shared" si="118"/>
        <v>0.812603877602163</v>
      </c>
      <c r="S383" s="598">
        <f t="shared" si="118"/>
        <v>0.8444966023095748</v>
      </c>
      <c r="T383" s="598">
        <f t="shared" si="118"/>
        <v>0.8347743135141161</v>
      </c>
      <c r="U383" s="598">
        <f t="shared" si="118"/>
        <v>0.6415900969450422</v>
      </c>
      <c r="V383" s="598">
        <f t="shared" si="118"/>
        <v>0.6185525127998386</v>
      </c>
      <c r="W383" s="598">
        <f t="shared" si="118"/>
        <v>0</v>
      </c>
      <c r="X383" s="598">
        <f t="shared" si="118"/>
        <v>0.9402847922621712</v>
      </c>
      <c r="Y383" s="598">
        <f t="shared" si="118"/>
        <v>0</v>
      </c>
      <c r="Z383" s="598">
        <f t="shared" si="118"/>
        <v>0.31133469541548164</v>
      </c>
      <c r="AA383" s="598">
        <f t="shared" si="118"/>
        <v>0</v>
      </c>
      <c r="AB383" s="577">
        <f t="shared" si="118"/>
        <v>0.6632982413145705</v>
      </c>
      <c r="AC383" s="577"/>
      <c r="AD383" s="577"/>
      <c r="AE383" s="577"/>
      <c r="AF383" s="577"/>
      <c r="AG383" s="577"/>
      <c r="AH383" s="577"/>
      <c r="AI383" s="538"/>
      <c r="AJ383" s="538"/>
      <c r="AK383" s="538"/>
      <c r="AL383" s="538"/>
      <c r="AM383" s="538"/>
      <c r="AN383" s="538"/>
      <c r="AO383" s="538"/>
      <c r="AP383" s="538"/>
      <c r="AQ383" s="538"/>
      <c r="AR383" s="538"/>
      <c r="AS383" s="538"/>
      <c r="AT383" s="538"/>
    </row>
    <row r="384" spans="1:46" s="534" customFormat="1" ht="11.25">
      <c r="A384" s="641">
        <v>279</v>
      </c>
      <c r="B384" s="607" t="s">
        <v>1173</v>
      </c>
      <c r="C384" s="560" t="s">
        <v>1174</v>
      </c>
      <c r="D384" s="535" t="s">
        <v>153</v>
      </c>
      <c r="E384" s="535" t="s">
        <v>153</v>
      </c>
      <c r="F384" s="598">
        <f aca="true" t="shared" si="119" ref="F384:AB384">(F$378/F$381)</f>
        <v>0.011133901877192006</v>
      </c>
      <c r="G384" s="598">
        <f t="shared" si="119"/>
        <v>0.010289938499614229</v>
      </c>
      <c r="H384" s="598">
        <f t="shared" si="119"/>
        <v>0.011282029700184465</v>
      </c>
      <c r="I384" s="598">
        <f t="shared" si="119"/>
        <v>0.012341011602486584</v>
      </c>
      <c r="J384" s="598">
        <f t="shared" si="119"/>
        <v>0.012825776352800385</v>
      </c>
      <c r="K384" s="598">
        <f t="shared" si="119"/>
        <v>0.012230353357008469</v>
      </c>
      <c r="L384" s="598">
        <f t="shared" si="119"/>
        <v>0.03773315860042303</v>
      </c>
      <c r="M384" s="598">
        <f t="shared" si="119"/>
        <v>0.014279863448642849</v>
      </c>
      <c r="N384" s="598">
        <f t="shared" si="119"/>
        <v>0.004728344989163829</v>
      </c>
      <c r="O384" s="598">
        <f t="shared" si="119"/>
        <v>0.012811842698286701</v>
      </c>
      <c r="P384" s="598">
        <f t="shared" si="119"/>
        <v>0.010289938499614229</v>
      </c>
      <c r="Q384" s="598">
        <f t="shared" si="119"/>
        <v>0.011282029700184465</v>
      </c>
      <c r="R384" s="598">
        <f t="shared" si="119"/>
        <v>0.012341011602486584</v>
      </c>
      <c r="S384" s="598">
        <f t="shared" si="119"/>
        <v>0.012825776352800385</v>
      </c>
      <c r="T384" s="598">
        <f t="shared" si="119"/>
        <v>0.012677711559528765</v>
      </c>
      <c r="U384" s="598">
        <f t="shared" si="119"/>
        <v>0.009740776013778752</v>
      </c>
      <c r="V384" s="598">
        <f t="shared" si="119"/>
        <v>0.009390975946430818</v>
      </c>
      <c r="W384" s="598">
        <f t="shared" si="119"/>
        <v>0.009973373900468947</v>
      </c>
      <c r="X384" s="598">
        <f t="shared" si="119"/>
        <v>0.014279863448642849</v>
      </c>
      <c r="Y384" s="598">
        <f t="shared" si="119"/>
        <v>0.044464338277467985</v>
      </c>
      <c r="Z384" s="598">
        <f t="shared" si="119"/>
        <v>0.004728344989163829</v>
      </c>
      <c r="AA384" s="598">
        <f t="shared" si="119"/>
        <v>0.01640476153953316</v>
      </c>
      <c r="AB384" s="577">
        <f t="shared" si="119"/>
        <v>0.010074431276643502</v>
      </c>
      <c r="AC384" s="577"/>
      <c r="AD384" s="577"/>
      <c r="AE384" s="577"/>
      <c r="AF384" s="577"/>
      <c r="AG384" s="577"/>
      <c r="AH384" s="577"/>
      <c r="AI384" s="538"/>
      <c r="AJ384" s="538"/>
      <c r="AK384" s="538"/>
      <c r="AL384" s="538"/>
      <c r="AM384" s="538"/>
      <c r="AN384" s="538"/>
      <c r="AO384" s="538"/>
      <c r="AP384" s="538"/>
      <c r="AQ384" s="538"/>
      <c r="AR384" s="538"/>
      <c r="AS384" s="538"/>
      <c r="AT384" s="538"/>
    </row>
    <row r="385" spans="1:46" s="534" customFormat="1" ht="11.25">
      <c r="A385" s="641">
        <v>280</v>
      </c>
      <c r="B385" s="607" t="s">
        <v>944</v>
      </c>
      <c r="C385" s="560" t="s">
        <v>1175</v>
      </c>
      <c r="D385" s="535" t="s">
        <v>153</v>
      </c>
      <c r="E385" s="535" t="s">
        <v>153</v>
      </c>
      <c r="F385" s="598">
        <f aca="true" t="shared" si="120" ref="F385:AB385">(F$379/F$381)</f>
        <v>0.04436851999597276</v>
      </c>
      <c r="G385" s="598">
        <f t="shared" si="120"/>
        <v>0.03890302761213155</v>
      </c>
      <c r="H385" s="598">
        <f t="shared" si="120"/>
        <v>0.04263716309163857</v>
      </c>
      <c r="I385" s="598">
        <f t="shared" si="120"/>
        <v>0.04662484973603244</v>
      </c>
      <c r="J385" s="598">
        <f t="shared" si="120"/>
        <v>0.04846554021653939</v>
      </c>
      <c r="K385" s="598">
        <f t="shared" si="120"/>
        <v>0.046197579764434706</v>
      </c>
      <c r="L385" s="598">
        <f t="shared" si="120"/>
        <v>0.9917899696611331</v>
      </c>
      <c r="M385" s="598">
        <f t="shared" si="120"/>
        <v>0.05394456303483962</v>
      </c>
      <c r="N385" s="598">
        <f t="shared" si="120"/>
        <v>0.017866274512337185</v>
      </c>
      <c r="O385" s="598">
        <f t="shared" si="120"/>
        <v>0.20807214934452123</v>
      </c>
      <c r="P385" s="598">
        <f t="shared" si="120"/>
        <v>0.03890302761213155</v>
      </c>
      <c r="Q385" s="598">
        <f t="shared" si="120"/>
        <v>0.04263716309163857</v>
      </c>
      <c r="R385" s="598">
        <f t="shared" si="120"/>
        <v>0.04662484973603244</v>
      </c>
      <c r="S385" s="598">
        <f t="shared" si="120"/>
        <v>0.04846554021653939</v>
      </c>
      <c r="T385" s="598">
        <f t="shared" si="120"/>
        <v>0.047896862960478445</v>
      </c>
      <c r="U385" s="598">
        <f t="shared" si="120"/>
        <v>0.03673240775102001</v>
      </c>
      <c r="V385" s="598">
        <f t="shared" si="120"/>
        <v>0.035412460694107854</v>
      </c>
      <c r="W385" s="598">
        <f t="shared" si="120"/>
        <v>0.26214323330075906</v>
      </c>
      <c r="X385" s="598">
        <f t="shared" si="120"/>
        <v>0.05394456303483962</v>
      </c>
      <c r="Y385" s="598">
        <f t="shared" si="120"/>
        <v>1.1687143707793906</v>
      </c>
      <c r="Z385" s="598">
        <f t="shared" si="120"/>
        <v>0.017866274512337185</v>
      </c>
      <c r="AA385" s="598">
        <f t="shared" si="120"/>
        <v>0.4311878080996197</v>
      </c>
      <c r="AB385" s="577">
        <f t="shared" si="120"/>
        <v>0.03808240573768589</v>
      </c>
      <c r="AC385" s="577"/>
      <c r="AD385" s="577"/>
      <c r="AE385" s="577"/>
      <c r="AF385" s="577"/>
      <c r="AG385" s="577"/>
      <c r="AH385" s="577"/>
      <c r="AI385" s="538"/>
      <c r="AJ385" s="538"/>
      <c r="AK385" s="538"/>
      <c r="AL385" s="538"/>
      <c r="AM385" s="538"/>
      <c r="AN385" s="538"/>
      <c r="AO385" s="538"/>
      <c r="AP385" s="538"/>
      <c r="AQ385" s="538"/>
      <c r="AR385" s="538"/>
      <c r="AS385" s="538"/>
      <c r="AT385" s="538"/>
    </row>
    <row r="386" spans="1:46" s="534" customFormat="1" ht="11.25">
      <c r="A386" s="641">
        <v>281</v>
      </c>
      <c r="B386" s="607" t="s">
        <v>946</v>
      </c>
      <c r="C386" s="560" t="s">
        <v>1176</v>
      </c>
      <c r="D386" s="535" t="s">
        <v>153</v>
      </c>
      <c r="E386" s="535" t="s">
        <v>153</v>
      </c>
      <c r="F386" s="598">
        <f aca="true" t="shared" si="121" ref="F386:AB386">(F$380/F$381)</f>
        <v>0.21811807666164962</v>
      </c>
      <c r="G386" s="598">
        <f t="shared" si="121"/>
        <v>0.27333734782106556</v>
      </c>
      <c r="H386" s="598">
        <f t="shared" si="121"/>
        <v>0.20324503955337003</v>
      </c>
      <c r="I386" s="598">
        <f t="shared" si="121"/>
        <v>0.12843026105931796</v>
      </c>
      <c r="J386" s="598">
        <f t="shared" si="121"/>
        <v>0.09421208112108542</v>
      </c>
      <c r="K386" s="598">
        <f t="shared" si="121"/>
        <v>0.13622765890913555</v>
      </c>
      <c r="L386" s="598">
        <f t="shared" si="121"/>
        <v>-0.029523128261556154</v>
      </c>
      <c r="M386" s="598">
        <f t="shared" si="121"/>
        <v>-0.008509218745653897</v>
      </c>
      <c r="N386" s="598">
        <f t="shared" si="121"/>
        <v>0.6660706850830173</v>
      </c>
      <c r="O386" s="598">
        <f t="shared" si="121"/>
        <v>0.4026464321823428</v>
      </c>
      <c r="P386" s="598">
        <f t="shared" si="121"/>
        <v>0.27333734782106556</v>
      </c>
      <c r="Q386" s="598">
        <f t="shared" si="121"/>
        <v>0.20324503955337003</v>
      </c>
      <c r="R386" s="598">
        <f t="shared" si="121"/>
        <v>0.12843026105931796</v>
      </c>
      <c r="S386" s="598">
        <f t="shared" si="121"/>
        <v>0.09421208112108542</v>
      </c>
      <c r="T386" s="598">
        <f t="shared" si="121"/>
        <v>0.10465111196587677</v>
      </c>
      <c r="U386" s="598">
        <f t="shared" si="121"/>
        <v>0.31193671929015904</v>
      </c>
      <c r="V386" s="598">
        <f t="shared" si="121"/>
        <v>0.33664405055962265</v>
      </c>
      <c r="W386" s="598">
        <f t="shared" si="121"/>
        <v>0.7278833927987719</v>
      </c>
      <c r="X386" s="598">
        <f t="shared" si="121"/>
        <v>-0.008509218745653897</v>
      </c>
      <c r="Y386" s="598">
        <f t="shared" si="121"/>
        <v>-0.2131787090568585</v>
      </c>
      <c r="Z386" s="598">
        <f t="shared" si="121"/>
        <v>0.6660706850830173</v>
      </c>
      <c r="AA386" s="598">
        <f t="shared" si="121"/>
        <v>0.5524074303608472</v>
      </c>
      <c r="AB386" s="577">
        <f t="shared" si="121"/>
        <v>0.28854492167110024</v>
      </c>
      <c r="AC386" s="577"/>
      <c r="AD386" s="577"/>
      <c r="AE386" s="577"/>
      <c r="AF386" s="577"/>
      <c r="AG386" s="577"/>
      <c r="AH386" s="577"/>
      <c r="AI386" s="538"/>
      <c r="AJ386" s="538"/>
      <c r="AK386" s="538"/>
      <c r="AL386" s="538"/>
      <c r="AM386" s="538"/>
      <c r="AN386" s="538"/>
      <c r="AO386" s="538"/>
      <c r="AP386" s="538"/>
      <c r="AQ386" s="538"/>
      <c r="AR386" s="538"/>
      <c r="AS386" s="538"/>
      <c r="AT386" s="538"/>
    </row>
    <row r="387" spans="1:46" s="534" customFormat="1" ht="11.25">
      <c r="A387" s="641"/>
      <c r="B387" s="639"/>
      <c r="C387" s="633"/>
      <c r="D387" s="640"/>
      <c r="E387" s="615"/>
      <c r="F387" s="564"/>
      <c r="G387" s="576"/>
      <c r="H387" s="576"/>
      <c r="I387" s="576"/>
      <c r="J387" s="576"/>
      <c r="K387" s="576"/>
      <c r="L387" s="576"/>
      <c r="M387" s="564"/>
      <c r="N387" s="576"/>
      <c r="O387" s="576"/>
      <c r="P387" s="576"/>
      <c r="Q387" s="576"/>
      <c r="R387" s="576"/>
      <c r="S387" s="576"/>
      <c r="T387" s="576"/>
      <c r="U387" s="576"/>
      <c r="V387" s="597"/>
      <c r="W387" s="597"/>
      <c r="X387" s="597"/>
      <c r="Y387" s="597"/>
      <c r="Z387" s="597"/>
      <c r="AA387" s="597"/>
      <c r="AB387" s="577"/>
      <c r="AC387" s="577"/>
      <c r="AD387" s="577"/>
      <c r="AE387" s="577"/>
      <c r="AF387" s="577"/>
      <c r="AG387" s="577"/>
      <c r="AH387" s="577"/>
      <c r="AI387" s="538"/>
      <c r="AJ387" s="538"/>
      <c r="AK387" s="538"/>
      <c r="AL387" s="538"/>
      <c r="AM387" s="538"/>
      <c r="AN387" s="538"/>
      <c r="AO387" s="538"/>
      <c r="AP387" s="538"/>
      <c r="AQ387" s="538"/>
      <c r="AR387" s="538"/>
      <c r="AS387" s="538"/>
      <c r="AT387" s="538"/>
    </row>
    <row r="388" spans="1:46" s="534" customFormat="1" ht="11.25">
      <c r="A388" s="568"/>
      <c r="B388" s="607" t="s">
        <v>1177</v>
      </c>
      <c r="C388" s="568"/>
      <c r="D388" s="529"/>
      <c r="E388" s="568"/>
      <c r="F388" s="576"/>
      <c r="G388" s="576"/>
      <c r="H388" s="576"/>
      <c r="I388" s="576"/>
      <c r="J388" s="576"/>
      <c r="K388" s="576"/>
      <c r="L388" s="576"/>
      <c r="M388" s="564"/>
      <c r="N388" s="576"/>
      <c r="O388" s="576"/>
      <c r="P388" s="576"/>
      <c r="Q388" s="576"/>
      <c r="R388" s="576"/>
      <c r="S388" s="576"/>
      <c r="T388" s="576"/>
      <c r="U388" s="576"/>
      <c r="V388" s="597"/>
      <c r="W388" s="597"/>
      <c r="X388" s="597"/>
      <c r="Y388" s="597"/>
      <c r="Z388" s="597"/>
      <c r="AA388" s="597"/>
      <c r="AB388" s="577"/>
      <c r="AC388" s="577"/>
      <c r="AD388" s="577"/>
      <c r="AE388" s="577"/>
      <c r="AF388" s="577"/>
      <c r="AG388" s="577"/>
      <c r="AH388" s="577"/>
      <c r="AI388" s="538"/>
      <c r="AJ388" s="538"/>
      <c r="AK388" s="538"/>
      <c r="AL388" s="538"/>
      <c r="AM388" s="538"/>
      <c r="AN388" s="538"/>
      <c r="AO388" s="538"/>
      <c r="AP388" s="538"/>
      <c r="AQ388" s="538"/>
      <c r="AR388" s="538"/>
      <c r="AS388" s="538"/>
      <c r="AT388" s="538"/>
    </row>
    <row r="389" spans="1:46" s="534" customFormat="1" ht="11.25">
      <c r="A389" s="641">
        <v>282</v>
      </c>
      <c r="B389" s="639" t="s">
        <v>666</v>
      </c>
      <c r="C389" s="644" t="s">
        <v>667</v>
      </c>
      <c r="D389" s="615" t="s">
        <v>153</v>
      </c>
      <c r="E389" s="640" t="s">
        <v>668</v>
      </c>
      <c r="F389" s="564">
        <v>5465358</v>
      </c>
      <c r="G389" s="576">
        <v>2960892.1964002415</v>
      </c>
      <c r="H389" s="576">
        <v>674425.729779685</v>
      </c>
      <c r="I389" s="576">
        <v>833183.7780885353</v>
      </c>
      <c r="J389" s="576">
        <v>451847.31220274704</v>
      </c>
      <c r="K389" s="576">
        <v>391106.74160455784</v>
      </c>
      <c r="L389" s="576">
        <v>27144.29074656802</v>
      </c>
      <c r="M389" s="564">
        <v>80350.35807850638</v>
      </c>
      <c r="N389" s="576">
        <v>46407.59309915864</v>
      </c>
      <c r="O389" s="576">
        <v>0</v>
      </c>
      <c r="P389" s="576">
        <v>2960892.1964002415</v>
      </c>
      <c r="Q389" s="576">
        <v>674425.729779685</v>
      </c>
      <c r="R389" s="576">
        <v>833183.7780885353</v>
      </c>
      <c r="S389" s="576">
        <v>451847.31220274704</v>
      </c>
      <c r="T389" s="576">
        <v>339347.89010294253</v>
      </c>
      <c r="U389" s="576">
        <v>796.7645729909784</v>
      </c>
      <c r="V389" s="576">
        <v>50962.08692862436</v>
      </c>
      <c r="W389" s="576">
        <v>3781.8545335364256</v>
      </c>
      <c r="X389" s="576">
        <v>80350.35807850638</v>
      </c>
      <c r="Y389" s="576">
        <v>23362.436213031593</v>
      </c>
      <c r="Z389" s="576">
        <v>46407.59309915864</v>
      </c>
      <c r="AA389" s="576">
        <v>0</v>
      </c>
      <c r="AB389" s="577">
        <v>0</v>
      </c>
      <c r="AC389" s="577"/>
      <c r="AD389" s="577"/>
      <c r="AE389" s="577"/>
      <c r="AF389" s="577"/>
      <c r="AG389" s="577"/>
      <c r="AH389" s="577"/>
      <c r="AI389" s="538"/>
      <c r="AJ389" s="538"/>
      <c r="AK389" s="538"/>
      <c r="AL389" s="538"/>
      <c r="AM389" s="538"/>
      <c r="AN389" s="538"/>
      <c r="AO389" s="538"/>
      <c r="AP389" s="538"/>
      <c r="AQ389" s="538"/>
      <c r="AR389" s="538"/>
      <c r="AS389" s="538"/>
      <c r="AT389" s="538"/>
    </row>
    <row r="390" spans="1:46" s="534" customFormat="1" ht="11.25">
      <c r="A390" s="641">
        <v>283</v>
      </c>
      <c r="B390" s="629" t="s">
        <v>1178</v>
      </c>
      <c r="C390" s="637" t="s">
        <v>261</v>
      </c>
      <c r="D390" s="529" t="s">
        <v>153</v>
      </c>
      <c r="E390" s="638" t="s">
        <v>262</v>
      </c>
      <c r="F390" s="642">
        <v>3114306</v>
      </c>
      <c r="G390" s="576">
        <v>1516108.5131793364</v>
      </c>
      <c r="H390" s="576">
        <v>412679.86748897913</v>
      </c>
      <c r="I390" s="576">
        <v>502912.838515278</v>
      </c>
      <c r="J390" s="576">
        <v>282938.9091486485</v>
      </c>
      <c r="K390" s="576">
        <v>292695.9060156882</v>
      </c>
      <c r="L390" s="576">
        <v>55124.98229943291</v>
      </c>
      <c r="M390" s="564">
        <v>22608.992740278976</v>
      </c>
      <c r="N390" s="576">
        <v>29224.990615889827</v>
      </c>
      <c r="O390" s="576">
        <v>10.99999646791405</v>
      </c>
      <c r="P390" s="576">
        <v>1516108.5131793364</v>
      </c>
      <c r="Q390" s="576">
        <v>412679.86748897913</v>
      </c>
      <c r="R390" s="576">
        <v>502912.838515278</v>
      </c>
      <c r="S390" s="576">
        <v>282938.9091486485</v>
      </c>
      <c r="T390" s="576">
        <v>262114.91583520826</v>
      </c>
      <c r="U390" s="576">
        <v>2.9999990367038314</v>
      </c>
      <c r="V390" s="576">
        <v>30577.990181443256</v>
      </c>
      <c r="W390" s="576">
        <v>19710.993670823074</v>
      </c>
      <c r="X390" s="576">
        <v>22608.992740278976</v>
      </c>
      <c r="Y390" s="576">
        <v>35413.98862860983</v>
      </c>
      <c r="Z390" s="576">
        <v>29224.990615889827</v>
      </c>
      <c r="AA390" s="576">
        <v>0</v>
      </c>
      <c r="AB390" s="577">
        <v>10.99999646791405</v>
      </c>
      <c r="AC390" s="577"/>
      <c r="AD390" s="577"/>
      <c r="AE390" s="577"/>
      <c r="AF390" s="577"/>
      <c r="AG390" s="577"/>
      <c r="AH390" s="577"/>
      <c r="AI390" s="538"/>
      <c r="AJ390" s="538"/>
      <c r="AK390" s="538"/>
      <c r="AL390" s="538"/>
      <c r="AM390" s="538"/>
      <c r="AN390" s="538"/>
      <c r="AO390" s="538"/>
      <c r="AP390" s="538"/>
      <c r="AQ390" s="538"/>
      <c r="AR390" s="538"/>
      <c r="AS390" s="538"/>
      <c r="AT390" s="538"/>
    </row>
    <row r="391" spans="1:46" s="534" customFormat="1" ht="11.25">
      <c r="A391" s="641">
        <v>284</v>
      </c>
      <c r="B391" s="639" t="s">
        <v>948</v>
      </c>
      <c r="C391" s="633" t="s">
        <v>1179</v>
      </c>
      <c r="D391" s="535" t="s">
        <v>153</v>
      </c>
      <c r="E391" s="535" t="s">
        <v>153</v>
      </c>
      <c r="F391" s="564">
        <f aca="true" t="shared" si="122" ref="F391:AB391">(F$389-F$390)</f>
        <v>2351052</v>
      </c>
      <c r="G391" s="576">
        <f t="shared" si="122"/>
        <v>1444783.683220905</v>
      </c>
      <c r="H391" s="576">
        <f t="shared" si="122"/>
        <v>261745.8622907059</v>
      </c>
      <c r="I391" s="576">
        <f t="shared" si="122"/>
        <v>330270.9395732573</v>
      </c>
      <c r="J391" s="576">
        <f t="shared" si="122"/>
        <v>168908.40305409854</v>
      </c>
      <c r="K391" s="576">
        <f t="shared" si="122"/>
        <v>98410.83558886964</v>
      </c>
      <c r="L391" s="576">
        <f t="shared" si="122"/>
        <v>-27980.69155286489</v>
      </c>
      <c r="M391" s="564">
        <f t="shared" si="122"/>
        <v>57741.365338227406</v>
      </c>
      <c r="N391" s="576">
        <f t="shared" si="122"/>
        <v>17182.602483268816</v>
      </c>
      <c r="O391" s="576">
        <f t="shared" si="122"/>
        <v>-10.99999646791405</v>
      </c>
      <c r="P391" s="576">
        <f t="shared" si="122"/>
        <v>1444783.683220905</v>
      </c>
      <c r="Q391" s="576">
        <f t="shared" si="122"/>
        <v>261745.8622907059</v>
      </c>
      <c r="R391" s="576">
        <f t="shared" si="122"/>
        <v>330270.9395732573</v>
      </c>
      <c r="S391" s="576">
        <f t="shared" si="122"/>
        <v>168908.40305409854</v>
      </c>
      <c r="T391" s="576">
        <f t="shared" si="122"/>
        <v>77232.97426773427</v>
      </c>
      <c r="U391" s="576">
        <f t="shared" si="122"/>
        <v>793.7645739542746</v>
      </c>
      <c r="V391" s="576">
        <f t="shared" si="122"/>
        <v>20384.096747181105</v>
      </c>
      <c r="W391" s="576">
        <f t="shared" si="122"/>
        <v>-15929.13913728665</v>
      </c>
      <c r="X391" s="576">
        <f t="shared" si="122"/>
        <v>57741.365338227406</v>
      </c>
      <c r="Y391" s="576">
        <f t="shared" si="122"/>
        <v>-12051.55241557824</v>
      </c>
      <c r="Z391" s="576">
        <f t="shared" si="122"/>
        <v>17182.602483268816</v>
      </c>
      <c r="AA391" s="576">
        <f t="shared" si="122"/>
        <v>0</v>
      </c>
      <c r="AB391" s="577">
        <f t="shared" si="122"/>
        <v>-10.99999646791405</v>
      </c>
      <c r="AC391" s="577"/>
      <c r="AD391" s="577"/>
      <c r="AE391" s="577"/>
      <c r="AF391" s="577"/>
      <c r="AG391" s="577"/>
      <c r="AH391" s="577"/>
      <c r="AI391" s="538"/>
      <c r="AJ391" s="538"/>
      <c r="AK391" s="538"/>
      <c r="AL391" s="538"/>
      <c r="AM391" s="538"/>
      <c r="AN391" s="538"/>
      <c r="AO391" s="538"/>
      <c r="AP391" s="538"/>
      <c r="AQ391" s="538"/>
      <c r="AR391" s="538"/>
      <c r="AS391" s="538"/>
      <c r="AT391" s="538"/>
    </row>
    <row r="392" spans="1:46" s="534" customFormat="1" ht="11.25">
      <c r="A392" s="641"/>
      <c r="B392" s="639"/>
      <c r="C392" s="644"/>
      <c r="D392" s="640"/>
      <c r="E392" s="559"/>
      <c r="F392" s="564"/>
      <c r="G392" s="576"/>
      <c r="H392" s="576"/>
      <c r="I392" s="576"/>
      <c r="J392" s="576"/>
      <c r="K392" s="576"/>
      <c r="L392" s="576"/>
      <c r="M392" s="564"/>
      <c r="N392" s="576"/>
      <c r="O392" s="576"/>
      <c r="P392" s="576"/>
      <c r="Q392" s="576"/>
      <c r="R392" s="576"/>
      <c r="S392" s="576"/>
      <c r="T392" s="576"/>
      <c r="U392" s="576"/>
      <c r="V392" s="576"/>
      <c r="W392" s="576"/>
      <c r="X392" s="576"/>
      <c r="Y392" s="576"/>
      <c r="Z392" s="576"/>
      <c r="AA392" s="576"/>
      <c r="AB392" s="577"/>
      <c r="AC392" s="577"/>
      <c r="AD392" s="577"/>
      <c r="AE392" s="577"/>
      <c r="AF392" s="577"/>
      <c r="AG392" s="577"/>
      <c r="AH392" s="577"/>
      <c r="AI392" s="538"/>
      <c r="AJ392" s="538"/>
      <c r="AK392" s="538"/>
      <c r="AL392" s="538"/>
      <c r="AM392" s="538"/>
      <c r="AN392" s="538"/>
      <c r="AO392" s="538"/>
      <c r="AP392" s="538"/>
      <c r="AQ392" s="538"/>
      <c r="AR392" s="538"/>
      <c r="AS392" s="538"/>
      <c r="AT392" s="538"/>
    </row>
    <row r="393" spans="1:46" s="534" customFormat="1" ht="11.25">
      <c r="A393" s="641">
        <v>285</v>
      </c>
      <c r="B393" s="607" t="s">
        <v>950</v>
      </c>
      <c r="C393" s="560" t="s">
        <v>1180</v>
      </c>
      <c r="D393" s="535" t="s">
        <v>153</v>
      </c>
      <c r="E393" s="535" t="s">
        <v>153</v>
      </c>
      <c r="F393" s="564">
        <f aca="true" t="shared" si="123" ref="F393:AB393">(F$391*F$383)</f>
        <v>1707755.9796787277</v>
      </c>
      <c r="G393" s="576">
        <f t="shared" si="123"/>
        <v>978797.1483066631</v>
      </c>
      <c r="H393" s="576">
        <f t="shared" si="123"/>
        <v>194434.1885451859</v>
      </c>
      <c r="I393" s="576">
        <f t="shared" si="123"/>
        <v>268379.44615653856</v>
      </c>
      <c r="J393" s="576">
        <f t="shared" si="123"/>
        <v>142642.57248072242</v>
      </c>
      <c r="K393" s="576">
        <f t="shared" si="123"/>
        <v>79254.61612509428</v>
      </c>
      <c r="L393" s="576">
        <f t="shared" si="123"/>
        <v>0</v>
      </c>
      <c r="M393" s="564">
        <f t="shared" si="123"/>
        <v>54293.32771198929</v>
      </c>
      <c r="N393" s="576">
        <f t="shared" si="123"/>
        <v>5349.540310573795</v>
      </c>
      <c r="O393" s="576">
        <f t="shared" si="123"/>
        <v>-4.141164003800443</v>
      </c>
      <c r="P393" s="576">
        <f t="shared" si="123"/>
        <v>978797.1483066631</v>
      </c>
      <c r="Q393" s="576">
        <f t="shared" si="123"/>
        <v>194434.1885451859</v>
      </c>
      <c r="R393" s="576">
        <f t="shared" si="123"/>
        <v>268379.44615653856</v>
      </c>
      <c r="S393" s="576">
        <f t="shared" si="123"/>
        <v>142642.57248072242</v>
      </c>
      <c r="T393" s="576">
        <f t="shared" si="123"/>
        <v>64472.10307500127</v>
      </c>
      <c r="U393" s="576">
        <f t="shared" si="123"/>
        <v>509.27148995486317</v>
      </c>
      <c r="V393" s="576">
        <f t="shared" si="123"/>
        <v>12608.634264123888</v>
      </c>
      <c r="W393" s="576">
        <f t="shared" si="123"/>
        <v>0</v>
      </c>
      <c r="X393" s="576">
        <f t="shared" si="123"/>
        <v>54293.32771198929</v>
      </c>
      <c r="Y393" s="576">
        <f t="shared" si="123"/>
        <v>0</v>
      </c>
      <c r="Z393" s="576">
        <f t="shared" si="123"/>
        <v>5349.540310573795</v>
      </c>
      <c r="AA393" s="576">
        <f t="shared" si="123"/>
        <v>0</v>
      </c>
      <c r="AB393" s="577">
        <f t="shared" si="123"/>
        <v>-7.296278311633877</v>
      </c>
      <c r="AC393" s="577"/>
      <c r="AD393" s="577"/>
      <c r="AE393" s="577"/>
      <c r="AF393" s="577"/>
      <c r="AG393" s="577"/>
      <c r="AH393" s="577"/>
      <c r="AI393" s="538"/>
      <c r="AJ393" s="538"/>
      <c r="AK393" s="538"/>
      <c r="AL393" s="538"/>
      <c r="AM393" s="538"/>
      <c r="AN393" s="538"/>
      <c r="AO393" s="538"/>
      <c r="AP393" s="538"/>
      <c r="AQ393" s="538"/>
      <c r="AR393" s="538"/>
      <c r="AS393" s="538"/>
      <c r="AT393" s="538"/>
    </row>
    <row r="394" spans="1:46" s="534" customFormat="1" ht="11.25">
      <c r="A394" s="641">
        <v>286</v>
      </c>
      <c r="B394" s="607" t="s">
        <v>1181</v>
      </c>
      <c r="C394" s="560" t="s">
        <v>1182</v>
      </c>
      <c r="D394" s="535" t="s">
        <v>153</v>
      </c>
      <c r="E394" s="535" t="s">
        <v>153</v>
      </c>
      <c r="F394" s="564">
        <f aca="true" t="shared" si="124" ref="F394:AB394">(F$391*F$384)</f>
        <v>26176.38227617602</v>
      </c>
      <c r="G394" s="576">
        <f t="shared" si="124"/>
        <v>14866.735245589238</v>
      </c>
      <c r="H394" s="576">
        <f t="shared" si="124"/>
        <v>2953.024592264137</v>
      </c>
      <c r="I394" s="576">
        <f t="shared" si="124"/>
        <v>4075.8774972377137</v>
      </c>
      <c r="J394" s="576">
        <f t="shared" si="124"/>
        <v>2166.3814016805336</v>
      </c>
      <c r="K394" s="576">
        <f t="shared" si="124"/>
        <v>1203.5992934103404</v>
      </c>
      <c r="L394" s="576">
        <f t="shared" si="124"/>
        <v>-1055.7998721137678</v>
      </c>
      <c r="M394" s="564">
        <f t="shared" si="124"/>
        <v>824.5388123680866</v>
      </c>
      <c r="N394" s="576">
        <f t="shared" si="124"/>
        <v>81.24527235255808</v>
      </c>
      <c r="O394" s="576">
        <f t="shared" si="124"/>
        <v>-0.14093022442862413</v>
      </c>
      <c r="P394" s="576">
        <f t="shared" si="124"/>
        <v>14866.735245589238</v>
      </c>
      <c r="Q394" s="576">
        <f t="shared" si="124"/>
        <v>2953.024592264137</v>
      </c>
      <c r="R394" s="576">
        <f t="shared" si="124"/>
        <v>4075.8774972377137</v>
      </c>
      <c r="S394" s="576">
        <f t="shared" si="124"/>
        <v>2166.3814016805336</v>
      </c>
      <c r="T394" s="576">
        <f t="shared" si="124"/>
        <v>979.1373706508424</v>
      </c>
      <c r="U394" s="576">
        <f t="shared" si="124"/>
        <v>7.731882922561109</v>
      </c>
      <c r="V394" s="576">
        <f t="shared" si="124"/>
        <v>191.42656224249646</v>
      </c>
      <c r="W394" s="576">
        <f t="shared" si="124"/>
        <v>-158.8672605287531</v>
      </c>
      <c r="X394" s="576">
        <f t="shared" si="124"/>
        <v>824.5388123680866</v>
      </c>
      <c r="Y394" s="576">
        <f t="shared" si="124"/>
        <v>-535.8643033749073</v>
      </c>
      <c r="Z394" s="576">
        <f t="shared" si="124"/>
        <v>81.24527235255808</v>
      </c>
      <c r="AA394" s="576">
        <f t="shared" si="124"/>
        <v>0</v>
      </c>
      <c r="AB394" s="577">
        <f t="shared" si="124"/>
        <v>-0.11081870845932135</v>
      </c>
      <c r="AC394" s="577"/>
      <c r="AD394" s="577"/>
      <c r="AE394" s="577"/>
      <c r="AF394" s="577"/>
      <c r="AG394" s="577"/>
      <c r="AH394" s="577"/>
      <c r="AI394" s="538"/>
      <c r="AJ394" s="538"/>
      <c r="AK394" s="538"/>
      <c r="AL394" s="538"/>
      <c r="AM394" s="538"/>
      <c r="AN394" s="538"/>
      <c r="AO394" s="538"/>
      <c r="AP394" s="538"/>
      <c r="AQ394" s="538"/>
      <c r="AR394" s="538"/>
      <c r="AS394" s="538"/>
      <c r="AT394" s="538"/>
    </row>
    <row r="395" spans="1:46" s="534" customFormat="1" ht="11.25">
      <c r="A395" s="641">
        <v>287</v>
      </c>
      <c r="B395" s="607" t="s">
        <v>952</v>
      </c>
      <c r="C395" s="560" t="s">
        <v>1183</v>
      </c>
      <c r="D395" s="535" t="s">
        <v>153</v>
      </c>
      <c r="E395" s="535" t="s">
        <v>153</v>
      </c>
      <c r="F395" s="564">
        <f aca="true" t="shared" si="125" ref="F395:AB395">(F$391*F$385)</f>
        <v>104312.69767357175</v>
      </c>
      <c r="G395" s="576">
        <f t="shared" si="125"/>
        <v>56206.45952189998</v>
      </c>
      <c r="H395" s="576">
        <f t="shared" si="125"/>
        <v>11160.101019050398</v>
      </c>
      <c r="I395" s="576">
        <f t="shared" si="125"/>
        <v>15398.83292978137</v>
      </c>
      <c r="J395" s="576">
        <f t="shared" si="125"/>
        <v>8186.237001129858</v>
      </c>
      <c r="K395" s="576">
        <f t="shared" si="125"/>
        <v>4546.342426801475</v>
      </c>
      <c r="L395" s="576">
        <f t="shared" si="125"/>
        <v>-27750.96922631339</v>
      </c>
      <c r="M395" s="564">
        <f t="shared" si="125"/>
        <v>3114.832722205712</v>
      </c>
      <c r="N395" s="576">
        <f t="shared" si="125"/>
        <v>306.98909280244726</v>
      </c>
      <c r="O395" s="576">
        <f t="shared" si="125"/>
        <v>-2.2887929078610183</v>
      </c>
      <c r="P395" s="576">
        <f t="shared" si="125"/>
        <v>56206.45952189998</v>
      </c>
      <c r="Q395" s="576">
        <f t="shared" si="125"/>
        <v>11160.101019050398</v>
      </c>
      <c r="R395" s="576">
        <f t="shared" si="125"/>
        <v>15398.83292978137</v>
      </c>
      <c r="S395" s="576">
        <f t="shared" si="125"/>
        <v>8186.237001129858</v>
      </c>
      <c r="T395" s="576">
        <f t="shared" si="125"/>
        <v>3699.2171845318267</v>
      </c>
      <c r="U395" s="576">
        <f t="shared" si="125"/>
        <v>29.156883988803095</v>
      </c>
      <c r="V395" s="576">
        <f t="shared" si="125"/>
        <v>721.8510248444427</v>
      </c>
      <c r="W395" s="576">
        <f t="shared" si="125"/>
        <v>-4175.716037145986</v>
      </c>
      <c r="X395" s="576">
        <f t="shared" si="125"/>
        <v>3114.832722205712</v>
      </c>
      <c r="Y395" s="576">
        <f t="shared" si="125"/>
        <v>-14084.822498287367</v>
      </c>
      <c r="Z395" s="576">
        <f t="shared" si="125"/>
        <v>306.98909280244726</v>
      </c>
      <c r="AA395" s="576">
        <f t="shared" si="125"/>
        <v>0</v>
      </c>
      <c r="AB395" s="577">
        <f t="shared" si="125"/>
        <v>-0.41890632860421456</v>
      </c>
      <c r="AC395" s="577"/>
      <c r="AD395" s="577"/>
      <c r="AE395" s="577"/>
      <c r="AF395" s="577"/>
      <c r="AG395" s="577"/>
      <c r="AH395" s="577"/>
      <c r="AI395" s="538"/>
      <c r="AJ395" s="538"/>
      <c r="AK395" s="538"/>
      <c r="AL395" s="538"/>
      <c r="AM395" s="538"/>
      <c r="AN395" s="538"/>
      <c r="AO395" s="538"/>
      <c r="AP395" s="538"/>
      <c r="AQ395" s="538"/>
      <c r="AR395" s="538"/>
      <c r="AS395" s="538"/>
      <c r="AT395" s="538"/>
    </row>
    <row r="396" spans="1:46" s="534" customFormat="1" ht="11.25">
      <c r="A396" s="641">
        <v>288</v>
      </c>
      <c r="B396" s="596" t="s">
        <v>954</v>
      </c>
      <c r="C396" s="560" t="s">
        <v>1184</v>
      </c>
      <c r="D396" s="535" t="s">
        <v>153</v>
      </c>
      <c r="E396" s="535" t="s">
        <v>153</v>
      </c>
      <c r="F396" s="564">
        <f aca="true" t="shared" si="126" ref="F396:AB396">(F$391*F$386)</f>
        <v>512806.94037152466</v>
      </c>
      <c r="G396" s="576">
        <f t="shared" si="126"/>
        <v>394913.3401467527</v>
      </c>
      <c r="H396" s="576">
        <f t="shared" si="126"/>
        <v>53198.54813420547</v>
      </c>
      <c r="I396" s="576">
        <f t="shared" si="126"/>
        <v>42416.78298969966</v>
      </c>
      <c r="J396" s="576">
        <f t="shared" si="126"/>
        <v>15913.212170565725</v>
      </c>
      <c r="K396" s="576">
        <f t="shared" si="126"/>
        <v>13406.27774356355</v>
      </c>
      <c r="L396" s="576">
        <f t="shared" si="126"/>
        <v>826.077545562271</v>
      </c>
      <c r="M396" s="564">
        <f t="shared" si="126"/>
        <v>-491.3339083356948</v>
      </c>
      <c r="N396" s="576">
        <f t="shared" si="126"/>
        <v>11444.827807540014</v>
      </c>
      <c r="O396" s="576">
        <f t="shared" si="126"/>
        <v>-4.429109331823965</v>
      </c>
      <c r="P396" s="576">
        <f t="shared" si="126"/>
        <v>394913.3401467527</v>
      </c>
      <c r="Q396" s="576">
        <f t="shared" si="126"/>
        <v>53198.54813420547</v>
      </c>
      <c r="R396" s="576">
        <f t="shared" si="126"/>
        <v>42416.78298969966</v>
      </c>
      <c r="S396" s="576">
        <f t="shared" si="126"/>
        <v>15913.212170565725</v>
      </c>
      <c r="T396" s="576">
        <f t="shared" si="126"/>
        <v>8082.516637550339</v>
      </c>
      <c r="U396" s="576">
        <f t="shared" si="126"/>
        <v>247.60431708804725</v>
      </c>
      <c r="V396" s="576">
        <f t="shared" si="126"/>
        <v>6862.184895970276</v>
      </c>
      <c r="W396" s="576">
        <f t="shared" si="126"/>
        <v>-11594.555839611909</v>
      </c>
      <c r="X396" s="576">
        <f t="shared" si="126"/>
        <v>-491.3339083356948</v>
      </c>
      <c r="Y396" s="576">
        <f t="shared" si="126"/>
        <v>2569.1343860840343</v>
      </c>
      <c r="Z396" s="576">
        <f t="shared" si="126"/>
        <v>11444.827807540014</v>
      </c>
      <c r="AA396" s="576">
        <f t="shared" si="126"/>
        <v>0</v>
      </c>
      <c r="AB396" s="577">
        <f t="shared" si="126"/>
        <v>-3.173993119216639</v>
      </c>
      <c r="AC396" s="577"/>
      <c r="AD396" s="577"/>
      <c r="AE396" s="577"/>
      <c r="AF396" s="577"/>
      <c r="AG396" s="577"/>
      <c r="AH396" s="577"/>
      <c r="AI396" s="538"/>
      <c r="AJ396" s="538"/>
      <c r="AK396" s="538"/>
      <c r="AL396" s="538"/>
      <c r="AM396" s="538"/>
      <c r="AN396" s="538"/>
      <c r="AO396" s="538"/>
      <c r="AP396" s="538"/>
      <c r="AQ396" s="538"/>
      <c r="AR396" s="538"/>
      <c r="AS396" s="538"/>
      <c r="AT396" s="538"/>
    </row>
    <row r="397" spans="1:46" s="534" customFormat="1" ht="11.25">
      <c r="A397" s="568"/>
      <c r="B397" s="596"/>
      <c r="C397" s="560"/>
      <c r="D397" s="535"/>
      <c r="E397" s="535"/>
      <c r="F397" s="576"/>
      <c r="G397" s="576"/>
      <c r="H397" s="576"/>
      <c r="I397" s="576"/>
      <c r="J397" s="576"/>
      <c r="K397" s="576"/>
      <c r="L397" s="576"/>
      <c r="M397" s="564"/>
      <c r="N397" s="576"/>
      <c r="O397" s="576"/>
      <c r="P397" s="576"/>
      <c r="Q397" s="576"/>
      <c r="R397" s="576"/>
      <c r="S397" s="576"/>
      <c r="T397" s="576"/>
      <c r="U397" s="576"/>
      <c r="V397" s="576"/>
      <c r="W397" s="576"/>
      <c r="X397" s="576"/>
      <c r="Y397" s="576"/>
      <c r="Z397" s="576"/>
      <c r="AA397" s="576"/>
      <c r="AB397" s="577"/>
      <c r="AC397" s="577"/>
      <c r="AD397" s="577"/>
      <c r="AE397" s="577"/>
      <c r="AF397" s="577"/>
      <c r="AG397" s="577"/>
      <c r="AH397" s="577"/>
      <c r="AI397" s="538"/>
      <c r="AJ397" s="538"/>
      <c r="AK397" s="538"/>
      <c r="AL397" s="538"/>
      <c r="AM397" s="538"/>
      <c r="AN397" s="538"/>
      <c r="AO397" s="538"/>
      <c r="AP397" s="538"/>
      <c r="AQ397" s="538"/>
      <c r="AR397" s="538"/>
      <c r="AS397" s="538"/>
      <c r="AT397" s="538"/>
    </row>
    <row r="398" spans="1:46" s="534" customFormat="1" ht="11.25">
      <c r="A398" s="641">
        <v>289</v>
      </c>
      <c r="B398" s="596" t="s">
        <v>1185</v>
      </c>
      <c r="C398" s="560" t="s">
        <v>1186</v>
      </c>
      <c r="D398" s="535" t="s">
        <v>153</v>
      </c>
      <c r="E398" s="535" t="s">
        <v>153</v>
      </c>
      <c r="F398" s="576">
        <f aca="true" t="shared" si="127" ref="F398:AB398">(F$393+F$394+F$395+F$396)</f>
        <v>2351052</v>
      </c>
      <c r="G398" s="576">
        <f t="shared" si="127"/>
        <v>1444783.6832209053</v>
      </c>
      <c r="H398" s="576">
        <f t="shared" si="127"/>
        <v>261745.8622907059</v>
      </c>
      <c r="I398" s="576">
        <f t="shared" si="127"/>
        <v>330270.9395732573</v>
      </c>
      <c r="J398" s="576">
        <f t="shared" si="127"/>
        <v>168908.40305409854</v>
      </c>
      <c r="K398" s="576">
        <f t="shared" si="127"/>
        <v>98410.83558886965</v>
      </c>
      <c r="L398" s="576">
        <f t="shared" si="127"/>
        <v>-27980.691552864886</v>
      </c>
      <c r="M398" s="564">
        <f t="shared" si="127"/>
        <v>57741.3653382274</v>
      </c>
      <c r="N398" s="576">
        <f t="shared" si="127"/>
        <v>17182.602483268813</v>
      </c>
      <c r="O398" s="576">
        <f t="shared" si="127"/>
        <v>-10.999996467914052</v>
      </c>
      <c r="P398" s="576">
        <f t="shared" si="127"/>
        <v>1444783.6832209053</v>
      </c>
      <c r="Q398" s="576">
        <f t="shared" si="127"/>
        <v>261745.8622907059</v>
      </c>
      <c r="R398" s="576">
        <f t="shared" si="127"/>
        <v>330270.9395732573</v>
      </c>
      <c r="S398" s="576">
        <f t="shared" si="127"/>
        <v>168908.40305409854</v>
      </c>
      <c r="T398" s="576">
        <f t="shared" si="127"/>
        <v>77232.97426773427</v>
      </c>
      <c r="U398" s="576">
        <f t="shared" si="127"/>
        <v>793.7645739542745</v>
      </c>
      <c r="V398" s="576">
        <f t="shared" si="127"/>
        <v>20384.096747181105</v>
      </c>
      <c r="W398" s="576">
        <f t="shared" si="127"/>
        <v>-15929.139137286647</v>
      </c>
      <c r="X398" s="576">
        <f t="shared" si="127"/>
        <v>57741.3653382274</v>
      </c>
      <c r="Y398" s="576">
        <f t="shared" si="127"/>
        <v>-12051.55241557824</v>
      </c>
      <c r="Z398" s="576">
        <f t="shared" si="127"/>
        <v>17182.602483268813</v>
      </c>
      <c r="AA398" s="576">
        <f t="shared" si="127"/>
        <v>0</v>
      </c>
      <c r="AB398" s="577">
        <f t="shared" si="127"/>
        <v>-10.999996467914052</v>
      </c>
      <c r="AC398" s="577"/>
      <c r="AD398" s="577"/>
      <c r="AE398" s="577"/>
      <c r="AF398" s="577"/>
      <c r="AG398" s="577"/>
      <c r="AH398" s="577"/>
      <c r="AI398" s="538"/>
      <c r="AJ398" s="538"/>
      <c r="AK398" s="538"/>
      <c r="AL398" s="538"/>
      <c r="AM398" s="538"/>
      <c r="AN398" s="538"/>
      <c r="AO398" s="538"/>
      <c r="AP398" s="538"/>
      <c r="AQ398" s="538"/>
      <c r="AR398" s="538"/>
      <c r="AS398" s="538"/>
      <c r="AT398" s="538"/>
    </row>
    <row r="399" spans="1:46" s="534" customFormat="1" ht="11.25">
      <c r="A399" s="641"/>
      <c r="B399" s="607"/>
      <c r="C399" s="568"/>
      <c r="D399" s="535"/>
      <c r="E399" s="535"/>
      <c r="F399" s="576"/>
      <c r="G399" s="576"/>
      <c r="H399" s="576"/>
      <c r="I399" s="576"/>
      <c r="J399" s="576"/>
      <c r="K399" s="576"/>
      <c r="L399" s="576"/>
      <c r="M399" s="564"/>
      <c r="N399" s="576"/>
      <c r="O399" s="576"/>
      <c r="P399" s="576"/>
      <c r="Q399" s="576"/>
      <c r="R399" s="576"/>
      <c r="S399" s="576"/>
      <c r="T399" s="576"/>
      <c r="U399" s="576"/>
      <c r="V399" s="576"/>
      <c r="W399" s="576"/>
      <c r="X399" s="576"/>
      <c r="Y399" s="576"/>
      <c r="Z399" s="576"/>
      <c r="AA399" s="576"/>
      <c r="AB399" s="577"/>
      <c r="AC399" s="577"/>
      <c r="AD399" s="577"/>
      <c r="AE399" s="577"/>
      <c r="AF399" s="577"/>
      <c r="AG399" s="577"/>
      <c r="AH399" s="577"/>
      <c r="AI399" s="538"/>
      <c r="AJ399" s="538"/>
      <c r="AK399" s="538"/>
      <c r="AL399" s="538"/>
      <c r="AM399" s="538"/>
      <c r="AN399" s="538"/>
      <c r="AO399" s="538"/>
      <c r="AP399" s="538"/>
      <c r="AQ399" s="538"/>
      <c r="AR399" s="538"/>
      <c r="AS399" s="538"/>
      <c r="AT399" s="538"/>
    </row>
    <row r="400" spans="1:46" s="534" customFormat="1" ht="11.25">
      <c r="A400" s="615"/>
      <c r="B400" s="603" t="s">
        <v>1187</v>
      </c>
      <c r="C400" s="633"/>
      <c r="D400" s="529"/>
      <c r="E400" s="615"/>
      <c r="F400" s="576"/>
      <c r="G400" s="576"/>
      <c r="H400" s="576"/>
      <c r="I400" s="576"/>
      <c r="J400" s="576"/>
      <c r="K400" s="576"/>
      <c r="L400" s="576"/>
      <c r="M400" s="564"/>
      <c r="N400" s="576"/>
      <c r="O400" s="576"/>
      <c r="P400" s="576"/>
      <c r="Q400" s="576"/>
      <c r="R400" s="576"/>
      <c r="S400" s="576"/>
      <c r="T400" s="576"/>
      <c r="U400" s="576"/>
      <c r="V400" s="576"/>
      <c r="W400" s="576"/>
      <c r="X400" s="576"/>
      <c r="Y400" s="576"/>
      <c r="Z400" s="576"/>
      <c r="AA400" s="576"/>
      <c r="AB400" s="577"/>
      <c r="AC400" s="577"/>
      <c r="AD400" s="577"/>
      <c r="AE400" s="577"/>
      <c r="AF400" s="577"/>
      <c r="AG400" s="577"/>
      <c r="AH400" s="577"/>
      <c r="AI400" s="616"/>
      <c r="AJ400" s="616"/>
      <c r="AK400" s="616"/>
      <c r="AL400" s="616"/>
      <c r="AM400" s="616"/>
      <c r="AN400" s="616"/>
      <c r="AO400" s="616"/>
      <c r="AP400" s="616"/>
      <c r="AQ400" s="616"/>
      <c r="AR400" s="616"/>
      <c r="AS400" s="616"/>
      <c r="AT400" s="616"/>
    </row>
    <row r="401" spans="2:46" s="536" customFormat="1" ht="11.25">
      <c r="B401" s="536" t="s">
        <v>1188</v>
      </c>
      <c r="C401" s="645"/>
      <c r="F401" s="646"/>
      <c r="G401" s="646"/>
      <c r="H401" s="646"/>
      <c r="I401" s="646"/>
      <c r="J401" s="646"/>
      <c r="K401" s="646"/>
      <c r="L401" s="646"/>
      <c r="M401" s="646"/>
      <c r="N401" s="646"/>
      <c r="O401" s="646"/>
      <c r="P401" s="646"/>
      <c r="Q401" s="646"/>
      <c r="R401" s="646"/>
      <c r="S401" s="646"/>
      <c r="T401" s="646"/>
      <c r="U401" s="646"/>
      <c r="V401" s="646"/>
      <c r="W401" s="646"/>
      <c r="X401" s="646"/>
      <c r="Y401" s="646"/>
      <c r="Z401" s="646"/>
      <c r="AA401" s="646"/>
      <c r="AB401" s="647"/>
      <c r="AC401" s="647"/>
      <c r="AD401" s="647"/>
      <c r="AE401" s="647"/>
      <c r="AF401" s="647"/>
      <c r="AG401" s="647"/>
      <c r="AH401" s="647"/>
      <c r="AI401" s="647"/>
      <c r="AJ401" s="647"/>
      <c r="AK401" s="647"/>
      <c r="AL401" s="647"/>
      <c r="AM401" s="647"/>
      <c r="AN401" s="647"/>
      <c r="AO401" s="647"/>
      <c r="AP401" s="647"/>
      <c r="AQ401" s="647"/>
      <c r="AR401" s="647"/>
      <c r="AS401" s="647"/>
      <c r="AT401" s="647"/>
    </row>
    <row r="402" spans="1:46" s="534" customFormat="1" ht="11.25">
      <c r="A402" s="641">
        <v>290</v>
      </c>
      <c r="B402" s="629" t="s">
        <v>1189</v>
      </c>
      <c r="C402" s="637" t="s">
        <v>1190</v>
      </c>
      <c r="D402" s="535" t="s">
        <v>153</v>
      </c>
      <c r="E402" s="622" t="s">
        <v>153</v>
      </c>
      <c r="F402" s="564">
        <v>33084766</v>
      </c>
      <c r="G402" s="576">
        <v>19754902.90882389</v>
      </c>
      <c r="H402" s="576">
        <v>3981826.0991516905</v>
      </c>
      <c r="I402" s="576">
        <v>3831345.5945925685</v>
      </c>
      <c r="J402" s="576">
        <v>2094880.889967532</v>
      </c>
      <c r="K402" s="576">
        <v>2218944.360320049</v>
      </c>
      <c r="L402" s="576">
        <v>360908.73517841485</v>
      </c>
      <c r="M402" s="564">
        <v>372204.94139319204</v>
      </c>
      <c r="N402" s="576">
        <v>412027.4944943464</v>
      </c>
      <c r="O402" s="576">
        <v>57724.97607831696</v>
      </c>
      <c r="P402" s="576">
        <v>19754902.90882389</v>
      </c>
      <c r="Q402" s="576">
        <v>3981826.0991516905</v>
      </c>
      <c r="R402" s="576">
        <v>3831345.5945925685</v>
      </c>
      <c r="S402" s="576">
        <v>2094880.889967532</v>
      </c>
      <c r="T402" s="576">
        <v>1771851.9768005458</v>
      </c>
      <c r="U402" s="576">
        <v>9706.837513395643</v>
      </c>
      <c r="V402" s="576">
        <v>437385.54600610747</v>
      </c>
      <c r="W402" s="576">
        <v>45781.413157270945</v>
      </c>
      <c r="X402" s="576">
        <v>372204.94139319204</v>
      </c>
      <c r="Y402" s="576">
        <v>315127.3220211439</v>
      </c>
      <c r="Z402" s="576">
        <v>412027.4944943464</v>
      </c>
      <c r="AA402" s="576">
        <v>37657.79653993137</v>
      </c>
      <c r="AB402" s="577">
        <v>20067.179538385593</v>
      </c>
      <c r="AC402" s="577"/>
      <c r="AD402" s="577"/>
      <c r="AE402" s="577"/>
      <c r="AF402" s="577"/>
      <c r="AG402" s="577"/>
      <c r="AH402" s="577"/>
      <c r="AI402" s="538"/>
      <c r="AJ402" s="538"/>
      <c r="AK402" s="538"/>
      <c r="AL402" s="538"/>
      <c r="AM402" s="538"/>
      <c r="AN402" s="538"/>
      <c r="AO402" s="538"/>
      <c r="AP402" s="538"/>
      <c r="AQ402" s="538"/>
      <c r="AR402" s="538"/>
      <c r="AS402" s="538"/>
      <c r="AT402" s="538"/>
    </row>
    <row r="403" spans="1:46" s="534" customFormat="1" ht="11.25">
      <c r="A403" s="641">
        <v>291</v>
      </c>
      <c r="B403" s="629" t="s">
        <v>1191</v>
      </c>
      <c r="C403" s="637" t="s">
        <v>816</v>
      </c>
      <c r="D403" s="535" t="s">
        <v>153</v>
      </c>
      <c r="E403" s="622" t="s">
        <v>153</v>
      </c>
      <c r="F403" s="564">
        <v>42857087.00000008</v>
      </c>
      <c r="G403" s="576">
        <v>18633250.5099486</v>
      </c>
      <c r="H403" s="576">
        <v>5294968.393067161</v>
      </c>
      <c r="I403" s="576">
        <v>11174001.896643559</v>
      </c>
      <c r="J403" s="576">
        <v>4344631.106220443</v>
      </c>
      <c r="K403" s="576">
        <v>1890973.9051034444</v>
      </c>
      <c r="L403" s="576">
        <v>1086656.1342014174</v>
      </c>
      <c r="M403" s="564">
        <v>146051.8047380855</v>
      </c>
      <c r="N403" s="576">
        <v>146096.05771162885</v>
      </c>
      <c r="O403" s="576">
        <v>140457.19236573594</v>
      </c>
      <c r="P403" s="576">
        <v>18633250.5099486</v>
      </c>
      <c r="Q403" s="576">
        <v>5294968.393067161</v>
      </c>
      <c r="R403" s="576">
        <v>11174001.896643559</v>
      </c>
      <c r="S403" s="576">
        <v>4344631.106220443</v>
      </c>
      <c r="T403" s="576">
        <v>1624496.3551141003</v>
      </c>
      <c r="U403" s="576">
        <v>-18332.626986582567</v>
      </c>
      <c r="V403" s="576">
        <v>284810.17697592714</v>
      </c>
      <c r="W403" s="576">
        <v>106996.79330656279</v>
      </c>
      <c r="X403" s="576">
        <v>146051.8047380855</v>
      </c>
      <c r="Y403" s="576">
        <v>979659.3408948545</v>
      </c>
      <c r="Z403" s="576">
        <v>146096.05771162885</v>
      </c>
      <c r="AA403" s="576">
        <v>168268.30825368746</v>
      </c>
      <c r="AB403" s="577">
        <v>-27811.115887951564</v>
      </c>
      <c r="AC403" s="577"/>
      <c r="AD403" s="577"/>
      <c r="AE403" s="577"/>
      <c r="AF403" s="577"/>
      <c r="AG403" s="577"/>
      <c r="AH403" s="577"/>
      <c r="AI403" s="538"/>
      <c r="AJ403" s="538"/>
      <c r="AK403" s="538"/>
      <c r="AL403" s="538"/>
      <c r="AM403" s="538"/>
      <c r="AN403" s="538"/>
      <c r="AO403" s="538"/>
      <c r="AP403" s="538"/>
      <c r="AQ403" s="538"/>
      <c r="AR403" s="538"/>
      <c r="AS403" s="538"/>
      <c r="AT403" s="538"/>
    </row>
    <row r="404" spans="1:46" s="534" customFormat="1" ht="11.25">
      <c r="A404" s="641">
        <v>292</v>
      </c>
      <c r="B404" s="603" t="s">
        <v>1192</v>
      </c>
      <c r="C404" s="633" t="s">
        <v>1193</v>
      </c>
      <c r="D404" s="529"/>
      <c r="E404" s="615"/>
      <c r="F404" s="576">
        <f aca="true" t="shared" si="128" ref="F404:AB404">(F$402+F$403)</f>
        <v>75941853.00000009</v>
      </c>
      <c r="G404" s="576">
        <f t="shared" si="128"/>
        <v>38388153.41877249</v>
      </c>
      <c r="H404" s="576">
        <f t="shared" si="128"/>
        <v>9276794.492218852</v>
      </c>
      <c r="I404" s="576">
        <f t="shared" si="128"/>
        <v>15005347.491236128</v>
      </c>
      <c r="J404" s="576">
        <f t="shared" si="128"/>
        <v>6439511.996187975</v>
      </c>
      <c r="K404" s="576">
        <f t="shared" si="128"/>
        <v>4109918.2654234935</v>
      </c>
      <c r="L404" s="576">
        <f t="shared" si="128"/>
        <v>1447564.8693798324</v>
      </c>
      <c r="M404" s="564">
        <f t="shared" si="128"/>
        <v>518256.7461312775</v>
      </c>
      <c r="N404" s="576">
        <f t="shared" si="128"/>
        <v>558123.5522059752</v>
      </c>
      <c r="O404" s="576">
        <f t="shared" si="128"/>
        <v>198182.16844405292</v>
      </c>
      <c r="P404" s="576">
        <f t="shared" si="128"/>
        <v>38388153.41877249</v>
      </c>
      <c r="Q404" s="576">
        <f t="shared" si="128"/>
        <v>9276794.492218852</v>
      </c>
      <c r="R404" s="576">
        <f t="shared" si="128"/>
        <v>15005347.491236128</v>
      </c>
      <c r="S404" s="576">
        <f t="shared" si="128"/>
        <v>6439511.996187975</v>
      </c>
      <c r="T404" s="576">
        <f t="shared" si="128"/>
        <v>3396348.331914646</v>
      </c>
      <c r="U404" s="576">
        <f t="shared" si="128"/>
        <v>-8625.789473186924</v>
      </c>
      <c r="V404" s="576">
        <f t="shared" si="128"/>
        <v>722195.7229820346</v>
      </c>
      <c r="W404" s="576">
        <f t="shared" si="128"/>
        <v>152778.20646383375</v>
      </c>
      <c r="X404" s="576">
        <f t="shared" si="128"/>
        <v>518256.7461312775</v>
      </c>
      <c r="Y404" s="576">
        <f t="shared" si="128"/>
        <v>1294786.6629159984</v>
      </c>
      <c r="Z404" s="576">
        <f t="shared" si="128"/>
        <v>558123.5522059752</v>
      </c>
      <c r="AA404" s="576">
        <f t="shared" si="128"/>
        <v>205926.10479361884</v>
      </c>
      <c r="AB404" s="577">
        <f t="shared" si="128"/>
        <v>-7743.936349565971</v>
      </c>
      <c r="AC404" s="577"/>
      <c r="AD404" s="577"/>
      <c r="AE404" s="577"/>
      <c r="AF404" s="577"/>
      <c r="AG404" s="577"/>
      <c r="AH404" s="577"/>
      <c r="AI404" s="616"/>
      <c r="AJ404" s="616"/>
      <c r="AK404" s="616"/>
      <c r="AL404" s="616"/>
      <c r="AM404" s="616"/>
      <c r="AN404" s="616"/>
      <c r="AO404" s="616"/>
      <c r="AP404" s="616"/>
      <c r="AQ404" s="616"/>
      <c r="AR404" s="616"/>
      <c r="AS404" s="616"/>
      <c r="AT404" s="616"/>
    </row>
    <row r="405" spans="1:46" s="534" customFormat="1" ht="11.25">
      <c r="A405" s="641"/>
      <c r="B405" s="603"/>
      <c r="C405" s="633"/>
      <c r="D405" s="529"/>
      <c r="E405" s="615"/>
      <c r="F405" s="576"/>
      <c r="G405" s="576"/>
      <c r="H405" s="576"/>
      <c r="I405" s="576"/>
      <c r="J405" s="576"/>
      <c r="K405" s="576"/>
      <c r="L405" s="576"/>
      <c r="M405" s="564"/>
      <c r="N405" s="576"/>
      <c r="O405" s="576"/>
      <c r="P405" s="576"/>
      <c r="Q405" s="576"/>
      <c r="R405" s="576"/>
      <c r="S405" s="576"/>
      <c r="T405" s="576"/>
      <c r="U405" s="576"/>
      <c r="V405" s="576"/>
      <c r="W405" s="576"/>
      <c r="X405" s="576"/>
      <c r="Y405" s="576"/>
      <c r="Z405" s="576"/>
      <c r="AA405" s="576"/>
      <c r="AB405" s="577"/>
      <c r="AC405" s="577"/>
      <c r="AD405" s="577"/>
      <c r="AE405" s="577"/>
      <c r="AF405" s="577"/>
      <c r="AG405" s="577"/>
      <c r="AH405" s="577"/>
      <c r="AI405" s="616"/>
      <c r="AJ405" s="616"/>
      <c r="AK405" s="616"/>
      <c r="AL405" s="616"/>
      <c r="AM405" s="616"/>
      <c r="AN405" s="616"/>
      <c r="AO405" s="616"/>
      <c r="AP405" s="616"/>
      <c r="AQ405" s="616"/>
      <c r="AR405" s="616"/>
      <c r="AS405" s="616"/>
      <c r="AT405" s="616"/>
    </row>
    <row r="406" spans="1:46" s="534" customFormat="1" ht="11.25">
      <c r="A406" s="641">
        <v>293</v>
      </c>
      <c r="B406" s="607" t="s">
        <v>950</v>
      </c>
      <c r="C406" s="633" t="s">
        <v>1194</v>
      </c>
      <c r="D406" s="529"/>
      <c r="E406" s="615"/>
      <c r="F406" s="576">
        <f aca="true" t="shared" si="129" ref="F406:AB406">(F$404*F$147)</f>
        <v>22061830.64629524</v>
      </c>
      <c r="G406" s="576">
        <f t="shared" si="129"/>
        <v>9670404.21429978</v>
      </c>
      <c r="H406" s="576">
        <f t="shared" si="129"/>
        <v>2856130.2931472547</v>
      </c>
      <c r="I406" s="576">
        <f t="shared" si="129"/>
        <v>5638879.507529051</v>
      </c>
      <c r="J406" s="576">
        <f t="shared" si="129"/>
        <v>2724769.3186680055</v>
      </c>
      <c r="K406" s="576">
        <f t="shared" si="129"/>
        <v>1520277.6180625546</v>
      </c>
      <c r="L406" s="576">
        <f t="shared" si="129"/>
        <v>0</v>
      </c>
      <c r="M406" s="564">
        <f t="shared" si="129"/>
        <v>285650.73735718627</v>
      </c>
      <c r="N406" s="576">
        <f t="shared" si="129"/>
        <v>52175.28436503705</v>
      </c>
      <c r="O406" s="576">
        <f t="shared" si="129"/>
        <v>14744.049842244956</v>
      </c>
      <c r="P406" s="576">
        <f t="shared" si="129"/>
        <v>9670404.21429978</v>
      </c>
      <c r="Q406" s="576">
        <f t="shared" si="129"/>
        <v>2856130.2931472547</v>
      </c>
      <c r="R406" s="576">
        <f t="shared" si="129"/>
        <v>5638879.507529051</v>
      </c>
      <c r="S406" s="576">
        <f t="shared" si="129"/>
        <v>2724769.3186680055</v>
      </c>
      <c r="T406" s="576">
        <f t="shared" si="129"/>
        <v>1406505.3119920562</v>
      </c>
      <c r="U406" s="576">
        <f t="shared" si="129"/>
        <v>-1924.429096416064</v>
      </c>
      <c r="V406" s="576">
        <f t="shared" si="129"/>
        <v>139314.07986425125</v>
      </c>
      <c r="W406" s="576">
        <f t="shared" si="129"/>
        <v>0</v>
      </c>
      <c r="X406" s="576">
        <f t="shared" si="129"/>
        <v>285650.73735718627</v>
      </c>
      <c r="Y406" s="576">
        <f t="shared" si="129"/>
        <v>0</v>
      </c>
      <c r="Z406" s="576">
        <f t="shared" si="129"/>
        <v>52175.28436503705</v>
      </c>
      <c r="AA406" s="576">
        <f t="shared" si="129"/>
        <v>0</v>
      </c>
      <c r="AB406" s="577">
        <f t="shared" si="129"/>
        <v>-1663.2613080582516</v>
      </c>
      <c r="AC406" s="577"/>
      <c r="AD406" s="577"/>
      <c r="AE406" s="577"/>
      <c r="AF406" s="577"/>
      <c r="AG406" s="577"/>
      <c r="AH406" s="577"/>
      <c r="AI406" s="616"/>
      <c r="AJ406" s="616"/>
      <c r="AK406" s="616"/>
      <c r="AL406" s="616"/>
      <c r="AM406" s="616"/>
      <c r="AN406" s="616"/>
      <c r="AO406" s="616"/>
      <c r="AP406" s="616"/>
      <c r="AQ406" s="616"/>
      <c r="AR406" s="616"/>
      <c r="AS406" s="616"/>
      <c r="AT406" s="616"/>
    </row>
    <row r="407" spans="1:46" s="534" customFormat="1" ht="11.25">
      <c r="A407" s="641">
        <v>294</v>
      </c>
      <c r="B407" s="607" t="s">
        <v>952</v>
      </c>
      <c r="C407" s="633" t="s">
        <v>1195</v>
      </c>
      <c r="D407" s="529"/>
      <c r="E407" s="615"/>
      <c r="F407" s="576">
        <f aca="true" t="shared" si="130" ref="F407:AB407">(F$404*F$148)</f>
        <v>12910206.302812323</v>
      </c>
      <c r="G407" s="576">
        <f t="shared" si="130"/>
        <v>5369365.602889207</v>
      </c>
      <c r="H407" s="576">
        <f t="shared" si="130"/>
        <v>1585216.864874091</v>
      </c>
      <c r="I407" s="576">
        <f t="shared" si="130"/>
        <v>3128748.1927536516</v>
      </c>
      <c r="J407" s="576">
        <f t="shared" si="130"/>
        <v>1512130.6609066923</v>
      </c>
      <c r="K407" s="576">
        <f t="shared" si="130"/>
        <v>843364.2942513502</v>
      </c>
      <c r="L407" s="576">
        <f t="shared" si="130"/>
        <v>1072606.7640633017</v>
      </c>
      <c r="M407" s="564">
        <f t="shared" si="130"/>
        <v>158478.58056122984</v>
      </c>
      <c r="N407" s="576">
        <f t="shared" si="130"/>
        <v>28953.437332187736</v>
      </c>
      <c r="O407" s="576">
        <f t="shared" si="130"/>
        <v>67970.55297855024</v>
      </c>
      <c r="P407" s="576">
        <f t="shared" si="130"/>
        <v>5369365.602889207</v>
      </c>
      <c r="Q407" s="576">
        <f t="shared" si="130"/>
        <v>1585216.864874091</v>
      </c>
      <c r="R407" s="576">
        <f t="shared" si="130"/>
        <v>3128748.1927536516</v>
      </c>
      <c r="S407" s="576">
        <f t="shared" si="130"/>
        <v>1512130.6609066923</v>
      </c>
      <c r="T407" s="576">
        <f t="shared" si="130"/>
        <v>780402.5828374885</v>
      </c>
      <c r="U407" s="576">
        <f t="shared" si="130"/>
        <v>-1065.8062373232467</v>
      </c>
      <c r="V407" s="576">
        <f t="shared" si="130"/>
        <v>77154.45645607023</v>
      </c>
      <c r="W407" s="576">
        <f t="shared" si="130"/>
        <v>46509.471363096185</v>
      </c>
      <c r="X407" s="576">
        <f t="shared" si="130"/>
        <v>158478.58056122984</v>
      </c>
      <c r="Y407" s="576">
        <f t="shared" si="130"/>
        <v>1040558.9230169513</v>
      </c>
      <c r="Z407" s="576">
        <f t="shared" si="130"/>
        <v>28953.437332187736</v>
      </c>
      <c r="AA407" s="576">
        <f t="shared" si="130"/>
        <v>95042.24596427301</v>
      </c>
      <c r="AB407" s="577">
        <f t="shared" si="130"/>
        <v>-923.3636763725774</v>
      </c>
      <c r="AC407" s="577"/>
      <c r="AD407" s="577"/>
      <c r="AE407" s="577"/>
      <c r="AF407" s="577"/>
      <c r="AG407" s="577"/>
      <c r="AH407" s="577"/>
      <c r="AI407" s="616"/>
      <c r="AJ407" s="616"/>
      <c r="AK407" s="616"/>
      <c r="AL407" s="616"/>
      <c r="AM407" s="616"/>
      <c r="AN407" s="616"/>
      <c r="AO407" s="616"/>
      <c r="AP407" s="616"/>
      <c r="AQ407" s="616"/>
      <c r="AR407" s="616"/>
      <c r="AS407" s="616"/>
      <c r="AT407" s="616"/>
    </row>
    <row r="408" spans="1:46" s="534" customFormat="1" ht="11.25">
      <c r="A408" s="641">
        <v>295</v>
      </c>
      <c r="B408" s="607" t="s">
        <v>954</v>
      </c>
      <c r="C408" s="633" t="s">
        <v>1196</v>
      </c>
      <c r="D408" s="529"/>
      <c r="E408" s="615"/>
      <c r="F408" s="576">
        <f aca="true" t="shared" si="131" ref="F408:AB408">(F$404*F$149)</f>
        <v>40969816.05089253</v>
      </c>
      <c r="G408" s="576">
        <f t="shared" si="131"/>
        <v>23348383.601583507</v>
      </c>
      <c r="H408" s="576">
        <f t="shared" si="131"/>
        <v>4835447.334197507</v>
      </c>
      <c r="I408" s="576">
        <f t="shared" si="131"/>
        <v>6237719.790953424</v>
      </c>
      <c r="J408" s="576">
        <f t="shared" si="131"/>
        <v>2202612.0166132767</v>
      </c>
      <c r="K408" s="576">
        <f t="shared" si="131"/>
        <v>1746276.3531095886</v>
      </c>
      <c r="L408" s="576">
        <f t="shared" si="131"/>
        <v>374958.1053165307</v>
      </c>
      <c r="M408" s="564">
        <f t="shared" si="131"/>
        <v>74127.42821286146</v>
      </c>
      <c r="N408" s="576">
        <f t="shared" si="131"/>
        <v>476994.8305087504</v>
      </c>
      <c r="O408" s="576">
        <f t="shared" si="131"/>
        <v>115467.56562325772</v>
      </c>
      <c r="P408" s="576">
        <f t="shared" si="131"/>
        <v>23348383.601583507</v>
      </c>
      <c r="Q408" s="576">
        <f t="shared" si="131"/>
        <v>4835447.334197507</v>
      </c>
      <c r="R408" s="576">
        <f t="shared" si="131"/>
        <v>6237719.790953424</v>
      </c>
      <c r="S408" s="576">
        <f t="shared" si="131"/>
        <v>2202612.0166132767</v>
      </c>
      <c r="T408" s="576">
        <f t="shared" si="131"/>
        <v>1209440.437085101</v>
      </c>
      <c r="U408" s="576">
        <f t="shared" si="131"/>
        <v>-5635.554139447612</v>
      </c>
      <c r="V408" s="576">
        <f t="shared" si="131"/>
        <v>505727.18666171306</v>
      </c>
      <c r="W408" s="576">
        <f t="shared" si="131"/>
        <v>106268.73510073757</v>
      </c>
      <c r="X408" s="576">
        <f t="shared" si="131"/>
        <v>74127.42821286146</v>
      </c>
      <c r="Y408" s="576">
        <f t="shared" si="131"/>
        <v>254227.73989904707</v>
      </c>
      <c r="Z408" s="576">
        <f t="shared" si="131"/>
        <v>476994.8305087504</v>
      </c>
      <c r="AA408" s="576">
        <f t="shared" si="131"/>
        <v>110883.85882934583</v>
      </c>
      <c r="AB408" s="577">
        <f t="shared" si="131"/>
        <v>-5157.311365135142</v>
      </c>
      <c r="AC408" s="577"/>
      <c r="AD408" s="577"/>
      <c r="AE408" s="577"/>
      <c r="AF408" s="577"/>
      <c r="AG408" s="577"/>
      <c r="AH408" s="577"/>
      <c r="AI408" s="616"/>
      <c r="AJ408" s="616"/>
      <c r="AK408" s="616"/>
      <c r="AL408" s="616"/>
      <c r="AM408" s="616"/>
      <c r="AN408" s="616"/>
      <c r="AO408" s="616"/>
      <c r="AP408" s="616"/>
      <c r="AQ408" s="616"/>
      <c r="AR408" s="616"/>
      <c r="AS408" s="616"/>
      <c r="AT408" s="616"/>
    </row>
    <row r="409" spans="1:46" s="534" customFormat="1" ht="11.25">
      <c r="A409" s="641"/>
      <c r="B409" s="570"/>
      <c r="C409" s="633"/>
      <c r="D409" s="529"/>
      <c r="E409" s="615"/>
      <c r="F409" s="576"/>
      <c r="G409" s="576"/>
      <c r="H409" s="576"/>
      <c r="I409" s="576"/>
      <c r="J409" s="576"/>
      <c r="K409" s="576"/>
      <c r="L409" s="576"/>
      <c r="M409" s="564"/>
      <c r="N409" s="576"/>
      <c r="O409" s="576"/>
      <c r="P409" s="576"/>
      <c r="Q409" s="576"/>
      <c r="R409" s="576"/>
      <c r="S409" s="576"/>
      <c r="T409" s="576"/>
      <c r="U409" s="576"/>
      <c r="V409" s="576"/>
      <c r="W409" s="576"/>
      <c r="X409" s="576"/>
      <c r="Y409" s="576"/>
      <c r="Z409" s="576"/>
      <c r="AA409" s="576"/>
      <c r="AB409" s="577"/>
      <c r="AC409" s="577"/>
      <c r="AD409" s="577"/>
      <c r="AE409" s="577"/>
      <c r="AF409" s="577"/>
      <c r="AG409" s="577"/>
      <c r="AH409" s="577"/>
      <c r="AI409" s="616"/>
      <c r="AJ409" s="616"/>
      <c r="AK409" s="616"/>
      <c r="AL409" s="616"/>
      <c r="AM409" s="616"/>
      <c r="AN409" s="616"/>
      <c r="AO409" s="616"/>
      <c r="AP409" s="616"/>
      <c r="AQ409" s="616"/>
      <c r="AR409" s="616"/>
      <c r="AS409" s="616"/>
      <c r="AT409" s="616"/>
    </row>
    <row r="410" spans="2:46" s="536" customFormat="1" ht="11.25">
      <c r="B410" s="648" t="s">
        <v>1197</v>
      </c>
      <c r="C410" s="645"/>
      <c r="F410" s="646"/>
      <c r="G410" s="646"/>
      <c r="H410" s="646"/>
      <c r="I410" s="646"/>
      <c r="J410" s="646"/>
      <c r="K410" s="646"/>
      <c r="L410" s="646"/>
      <c r="M410" s="646"/>
      <c r="N410" s="646"/>
      <c r="O410" s="646"/>
      <c r="P410" s="646"/>
      <c r="Q410" s="646"/>
      <c r="R410" s="646"/>
      <c r="S410" s="646"/>
      <c r="T410" s="646"/>
      <c r="U410" s="646"/>
      <c r="V410" s="646"/>
      <c r="W410" s="646"/>
      <c r="X410" s="646"/>
      <c r="Y410" s="646"/>
      <c r="Z410" s="646"/>
      <c r="AA410" s="646"/>
      <c r="AB410" s="647"/>
      <c r="AC410" s="647"/>
      <c r="AD410" s="647"/>
      <c r="AE410" s="647"/>
      <c r="AF410" s="647"/>
      <c r="AG410" s="647"/>
      <c r="AH410" s="647"/>
      <c r="AI410" s="647"/>
      <c r="AJ410" s="647"/>
      <c r="AK410" s="647"/>
      <c r="AL410" s="647"/>
      <c r="AM410" s="647"/>
      <c r="AN410" s="647"/>
      <c r="AO410" s="647"/>
      <c r="AP410" s="647"/>
      <c r="AQ410" s="647"/>
      <c r="AR410" s="647"/>
      <c r="AS410" s="647"/>
      <c r="AT410" s="647"/>
    </row>
    <row r="411" spans="1:46" s="534" customFormat="1" ht="11.25">
      <c r="A411" s="641">
        <v>296</v>
      </c>
      <c r="B411" s="629" t="s">
        <v>1198</v>
      </c>
      <c r="C411" s="622" t="s">
        <v>1199</v>
      </c>
      <c r="D411" s="535" t="s">
        <v>153</v>
      </c>
      <c r="E411" s="622" t="s">
        <v>153</v>
      </c>
      <c r="F411" s="564">
        <v>5774754.000000001</v>
      </c>
      <c r="G411" s="576">
        <v>3657708.7512793075</v>
      </c>
      <c r="H411" s="576">
        <v>682699.5221850848</v>
      </c>
      <c r="I411" s="576">
        <v>576147.5312347717</v>
      </c>
      <c r="J411" s="576">
        <v>303774.0185886402</v>
      </c>
      <c r="K411" s="576">
        <v>330505.31358927046</v>
      </c>
      <c r="L411" s="576">
        <v>48597.04033255166</v>
      </c>
      <c r="M411" s="564">
        <v>51655.19474605873</v>
      </c>
      <c r="N411" s="576">
        <v>115079.65615563044</v>
      </c>
      <c r="O411" s="576">
        <v>8586.971888683565</v>
      </c>
      <c r="P411" s="576">
        <v>3657708.7512793075</v>
      </c>
      <c r="Q411" s="576">
        <v>682699.5221850848</v>
      </c>
      <c r="R411" s="576">
        <v>576147.5312347717</v>
      </c>
      <c r="S411" s="576">
        <v>303774.0185886402</v>
      </c>
      <c r="T411" s="576">
        <v>259324.55912772694</v>
      </c>
      <c r="U411" s="576">
        <v>1501.6095954899022</v>
      </c>
      <c r="V411" s="576">
        <v>69679.14486605363</v>
      </c>
      <c r="W411" s="576">
        <v>7156.905757255914</v>
      </c>
      <c r="X411" s="576">
        <v>51655.19474605873</v>
      </c>
      <c r="Y411" s="576">
        <v>41440.13457529574</v>
      </c>
      <c r="Z411" s="576">
        <v>115079.65615563044</v>
      </c>
      <c r="AA411" s="576">
        <v>5437.598373580494</v>
      </c>
      <c r="AB411" s="577">
        <v>3149.373515103071</v>
      </c>
      <c r="AC411" s="577"/>
      <c r="AD411" s="577"/>
      <c r="AE411" s="577"/>
      <c r="AF411" s="577"/>
      <c r="AG411" s="577"/>
      <c r="AH411" s="577"/>
      <c r="AI411" s="538"/>
      <c r="AJ411" s="538"/>
      <c r="AK411" s="538"/>
      <c r="AL411" s="538"/>
      <c r="AM411" s="538"/>
      <c r="AN411" s="538"/>
      <c r="AO411" s="538"/>
      <c r="AP411" s="538"/>
      <c r="AQ411" s="538"/>
      <c r="AR411" s="538"/>
      <c r="AS411" s="538"/>
      <c r="AT411" s="538"/>
    </row>
    <row r="412" spans="1:46" s="534" customFormat="1" ht="11.25">
      <c r="A412" s="641"/>
      <c r="B412" s="629"/>
      <c r="C412" s="622"/>
      <c r="D412" s="535"/>
      <c r="E412" s="622"/>
      <c r="F412" s="564"/>
      <c r="G412" s="576"/>
      <c r="H412" s="576"/>
      <c r="I412" s="576"/>
      <c r="J412" s="576"/>
      <c r="K412" s="576"/>
      <c r="L412" s="576"/>
      <c r="M412" s="564"/>
      <c r="N412" s="576"/>
      <c r="O412" s="576"/>
      <c r="P412" s="576"/>
      <c r="Q412" s="576"/>
      <c r="R412" s="576"/>
      <c r="S412" s="576"/>
      <c r="T412" s="576"/>
      <c r="U412" s="576"/>
      <c r="V412" s="576"/>
      <c r="W412" s="576"/>
      <c r="X412" s="576"/>
      <c r="Y412" s="576"/>
      <c r="Z412" s="576"/>
      <c r="AA412" s="576"/>
      <c r="AB412" s="577"/>
      <c r="AC412" s="577"/>
      <c r="AD412" s="577"/>
      <c r="AE412" s="577"/>
      <c r="AF412" s="577"/>
      <c r="AG412" s="577"/>
      <c r="AH412" s="577"/>
      <c r="AI412" s="538"/>
      <c r="AJ412" s="538"/>
      <c r="AK412" s="538"/>
      <c r="AL412" s="538"/>
      <c r="AM412" s="538"/>
      <c r="AN412" s="538"/>
      <c r="AO412" s="538"/>
      <c r="AP412" s="538"/>
      <c r="AQ412" s="538"/>
      <c r="AR412" s="538"/>
      <c r="AS412" s="538"/>
      <c r="AT412" s="538"/>
    </row>
    <row r="413" spans="1:46" s="534" customFormat="1" ht="11.25">
      <c r="A413" s="641">
        <v>297</v>
      </c>
      <c r="B413" s="607" t="s">
        <v>950</v>
      </c>
      <c r="C413" s="631" t="s">
        <v>1200</v>
      </c>
      <c r="D413" s="535"/>
      <c r="E413" s="622"/>
      <c r="F413" s="564">
        <f aca="true" t="shared" si="132" ref="F413:AB413">(F$411*F$169)</f>
        <v>1276450.0327539816</v>
      </c>
      <c r="G413" s="576">
        <f t="shared" si="132"/>
        <v>675050.377706396</v>
      </c>
      <c r="H413" s="576">
        <f t="shared" si="132"/>
        <v>161398.87610163965</v>
      </c>
      <c r="I413" s="576">
        <f t="shared" si="132"/>
        <v>176563.44127438788</v>
      </c>
      <c r="J413" s="576">
        <f t="shared" si="132"/>
        <v>109563.27179821384</v>
      </c>
      <c r="K413" s="576">
        <f t="shared" si="132"/>
        <v>99162.34183933647</v>
      </c>
      <c r="L413" s="576">
        <f t="shared" si="132"/>
        <v>0</v>
      </c>
      <c r="M413" s="564">
        <f t="shared" si="132"/>
        <v>27647.72948913296</v>
      </c>
      <c r="N413" s="576">
        <f t="shared" si="132"/>
        <v>6974.252927594873</v>
      </c>
      <c r="O413" s="576">
        <f t="shared" si="132"/>
        <v>488.8995912943658</v>
      </c>
      <c r="P413" s="576">
        <f t="shared" si="132"/>
        <v>675050.377706396</v>
      </c>
      <c r="Q413" s="576">
        <f t="shared" si="132"/>
        <v>161398.87610163965</v>
      </c>
      <c r="R413" s="576">
        <f t="shared" si="132"/>
        <v>176563.44127438788</v>
      </c>
      <c r="S413" s="576">
        <f t="shared" si="132"/>
        <v>109563.27179821384</v>
      </c>
      <c r="T413" s="576">
        <f t="shared" si="132"/>
        <v>90756.04010448595</v>
      </c>
      <c r="U413" s="576">
        <f t="shared" si="132"/>
        <v>239.71952930932062</v>
      </c>
      <c r="V413" s="576">
        <f t="shared" si="132"/>
        <v>9390.845777580782</v>
      </c>
      <c r="W413" s="576">
        <f t="shared" si="132"/>
        <v>0</v>
      </c>
      <c r="X413" s="576">
        <f t="shared" si="132"/>
        <v>27647.72948913296</v>
      </c>
      <c r="Y413" s="576">
        <f t="shared" si="132"/>
        <v>0</v>
      </c>
      <c r="Z413" s="576">
        <f t="shared" si="132"/>
        <v>6974.252927594873</v>
      </c>
      <c r="AA413" s="576">
        <f t="shared" si="132"/>
        <v>0</v>
      </c>
      <c r="AB413" s="577">
        <f t="shared" si="132"/>
        <v>480.9016752655863</v>
      </c>
      <c r="AC413" s="577"/>
      <c r="AD413" s="577"/>
      <c r="AE413" s="577"/>
      <c r="AF413" s="577"/>
      <c r="AG413" s="577"/>
      <c r="AH413" s="577"/>
      <c r="AI413" s="538"/>
      <c r="AJ413" s="538"/>
      <c r="AK413" s="538"/>
      <c r="AL413" s="538"/>
      <c r="AM413" s="538"/>
      <c r="AN413" s="538"/>
      <c r="AO413" s="538"/>
      <c r="AP413" s="538"/>
      <c r="AQ413" s="538"/>
      <c r="AR413" s="538"/>
      <c r="AS413" s="538"/>
      <c r="AT413" s="538"/>
    </row>
    <row r="414" spans="1:46" s="534" customFormat="1" ht="11.25">
      <c r="A414" s="641">
        <v>298</v>
      </c>
      <c r="B414" s="607" t="s">
        <v>952</v>
      </c>
      <c r="C414" s="631" t="s">
        <v>1201</v>
      </c>
      <c r="D414" s="535"/>
      <c r="E414" s="622"/>
      <c r="F414" s="564">
        <f aca="true" t="shared" si="133" ref="F414:AB414">(F$411*F$170)</f>
        <v>593553.9290921787</v>
      </c>
      <c r="G414" s="576">
        <f t="shared" si="133"/>
        <v>297837.42119070503</v>
      </c>
      <c r="H414" s="576">
        <f t="shared" si="133"/>
        <v>71182.93722101029</v>
      </c>
      <c r="I414" s="576">
        <f t="shared" si="133"/>
        <v>77847.25645885663</v>
      </c>
      <c r="J414" s="576">
        <f t="shared" si="133"/>
        <v>48315.81408111704</v>
      </c>
      <c r="K414" s="576">
        <f t="shared" si="133"/>
        <v>43712.31554149427</v>
      </c>
      <c r="L414" s="576">
        <f t="shared" si="133"/>
        <v>28177.474549429746</v>
      </c>
      <c r="M414" s="564">
        <f t="shared" si="133"/>
        <v>12188.75715696543</v>
      </c>
      <c r="N414" s="576">
        <f t="shared" si="133"/>
        <v>3075.372513837187</v>
      </c>
      <c r="O414" s="576">
        <f t="shared" si="133"/>
        <v>1790.970434837334</v>
      </c>
      <c r="P414" s="576">
        <f t="shared" si="133"/>
        <v>297837.42119070503</v>
      </c>
      <c r="Q414" s="576">
        <f t="shared" si="133"/>
        <v>71182.93722101029</v>
      </c>
      <c r="R414" s="576">
        <f t="shared" si="133"/>
        <v>77847.25645885663</v>
      </c>
      <c r="S414" s="576">
        <f t="shared" si="133"/>
        <v>48315.81408111704</v>
      </c>
      <c r="T414" s="576">
        <f t="shared" si="133"/>
        <v>40014.51794404602</v>
      </c>
      <c r="U414" s="576">
        <f t="shared" si="133"/>
        <v>105.49806371482266</v>
      </c>
      <c r="V414" s="576">
        <f t="shared" si="133"/>
        <v>4132.714872293348</v>
      </c>
      <c r="W414" s="576">
        <f t="shared" si="133"/>
        <v>1247.5875846390488</v>
      </c>
      <c r="X414" s="576">
        <f t="shared" si="133"/>
        <v>12188.75715696543</v>
      </c>
      <c r="Y414" s="576">
        <f t="shared" si="133"/>
        <v>27508.003501545812</v>
      </c>
      <c r="Z414" s="576">
        <f t="shared" si="133"/>
        <v>3075.372513837187</v>
      </c>
      <c r="AA414" s="576">
        <f t="shared" si="133"/>
        <v>1590.6185581428285</v>
      </c>
      <c r="AB414" s="577">
        <f t="shared" si="133"/>
        <v>212.1452542437788</v>
      </c>
      <c r="AC414" s="577"/>
      <c r="AD414" s="577"/>
      <c r="AE414" s="577"/>
      <c r="AF414" s="577"/>
      <c r="AG414" s="577"/>
      <c r="AH414" s="577"/>
      <c r="AI414" s="538"/>
      <c r="AJ414" s="538"/>
      <c r="AK414" s="538"/>
      <c r="AL414" s="538"/>
      <c r="AM414" s="538"/>
      <c r="AN414" s="538"/>
      <c r="AO414" s="538"/>
      <c r="AP414" s="538"/>
      <c r="AQ414" s="538"/>
      <c r="AR414" s="538"/>
      <c r="AS414" s="538"/>
      <c r="AT414" s="538"/>
    </row>
    <row r="415" spans="1:46" s="534" customFormat="1" ht="11.25">
      <c r="A415" s="641">
        <v>299</v>
      </c>
      <c r="B415" s="607" t="s">
        <v>954</v>
      </c>
      <c r="C415" s="631" t="s">
        <v>1202</v>
      </c>
      <c r="D415" s="535"/>
      <c r="E415" s="622"/>
      <c r="F415" s="564">
        <f aca="true" t="shared" si="134" ref="F415:AB415">(F$411*F$171)</f>
        <v>3904750.0381538407</v>
      </c>
      <c r="G415" s="576">
        <f t="shared" si="134"/>
        <v>2684820.9523822065</v>
      </c>
      <c r="H415" s="576">
        <f t="shared" si="134"/>
        <v>450117.70886243484</v>
      </c>
      <c r="I415" s="576">
        <f t="shared" si="134"/>
        <v>321736.83350152726</v>
      </c>
      <c r="J415" s="576">
        <f t="shared" si="134"/>
        <v>145894.93270930933</v>
      </c>
      <c r="K415" s="576">
        <f t="shared" si="134"/>
        <v>187630.65620843973</v>
      </c>
      <c r="L415" s="576">
        <f t="shared" si="134"/>
        <v>20419.56578312191</v>
      </c>
      <c r="M415" s="564">
        <f t="shared" si="134"/>
        <v>11818.708099960348</v>
      </c>
      <c r="N415" s="576">
        <f t="shared" si="134"/>
        <v>105030.03071419836</v>
      </c>
      <c r="O415" s="576">
        <f t="shared" si="134"/>
        <v>6307.101862551865</v>
      </c>
      <c r="P415" s="576">
        <f t="shared" si="134"/>
        <v>2684820.9523822065</v>
      </c>
      <c r="Q415" s="576">
        <f t="shared" si="134"/>
        <v>450117.70886243484</v>
      </c>
      <c r="R415" s="576">
        <f t="shared" si="134"/>
        <v>321736.83350152726</v>
      </c>
      <c r="S415" s="576">
        <f t="shared" si="134"/>
        <v>145894.93270930933</v>
      </c>
      <c r="T415" s="576">
        <f t="shared" si="134"/>
        <v>128554.00107919496</v>
      </c>
      <c r="U415" s="576">
        <f t="shared" si="134"/>
        <v>1156.3920024657589</v>
      </c>
      <c r="V415" s="576">
        <f t="shared" si="134"/>
        <v>56155.58421617949</v>
      </c>
      <c r="W415" s="576">
        <f t="shared" si="134"/>
        <v>5909.318172616866</v>
      </c>
      <c r="X415" s="576">
        <f t="shared" si="134"/>
        <v>11818.708099960348</v>
      </c>
      <c r="Y415" s="576">
        <f t="shared" si="134"/>
        <v>13932.131073749935</v>
      </c>
      <c r="Z415" s="576">
        <f t="shared" si="134"/>
        <v>105030.03071419836</v>
      </c>
      <c r="AA415" s="576">
        <f t="shared" si="134"/>
        <v>3846.979815437666</v>
      </c>
      <c r="AB415" s="577">
        <f t="shared" si="134"/>
        <v>2456.326585593706</v>
      </c>
      <c r="AC415" s="577"/>
      <c r="AD415" s="577"/>
      <c r="AE415" s="577"/>
      <c r="AF415" s="577"/>
      <c r="AG415" s="577"/>
      <c r="AH415" s="577"/>
      <c r="AI415" s="538"/>
      <c r="AJ415" s="538"/>
      <c r="AK415" s="538"/>
      <c r="AL415" s="538"/>
      <c r="AM415" s="538"/>
      <c r="AN415" s="538"/>
      <c r="AO415" s="538"/>
      <c r="AP415" s="538"/>
      <c r="AQ415" s="538"/>
      <c r="AR415" s="538"/>
      <c r="AS415" s="538"/>
      <c r="AT415" s="538"/>
    </row>
    <row r="416" spans="1:46" s="534" customFormat="1" ht="11.25">
      <c r="A416" s="641"/>
      <c r="B416" s="629"/>
      <c r="C416" s="622"/>
      <c r="D416" s="535"/>
      <c r="E416" s="622"/>
      <c r="F416" s="564"/>
      <c r="G416" s="576"/>
      <c r="H416" s="576"/>
      <c r="I416" s="576"/>
      <c r="J416" s="576"/>
      <c r="K416" s="576"/>
      <c r="L416" s="576"/>
      <c r="M416" s="564"/>
      <c r="N416" s="576"/>
      <c r="O416" s="576"/>
      <c r="P416" s="576"/>
      <c r="Q416" s="576"/>
      <c r="R416" s="576"/>
      <c r="S416" s="576"/>
      <c r="T416" s="576"/>
      <c r="U416" s="576"/>
      <c r="V416" s="576"/>
      <c r="W416" s="576"/>
      <c r="X416" s="576"/>
      <c r="Y416" s="576"/>
      <c r="Z416" s="576"/>
      <c r="AA416" s="576"/>
      <c r="AB416" s="577"/>
      <c r="AC416" s="577"/>
      <c r="AD416" s="577"/>
      <c r="AE416" s="577"/>
      <c r="AF416" s="577"/>
      <c r="AG416" s="577"/>
      <c r="AH416" s="577"/>
      <c r="AI416" s="538"/>
      <c r="AJ416" s="538"/>
      <c r="AK416" s="538"/>
      <c r="AL416" s="538"/>
      <c r="AM416" s="538"/>
      <c r="AN416" s="538"/>
      <c r="AO416" s="538"/>
      <c r="AP416" s="538"/>
      <c r="AQ416" s="538"/>
      <c r="AR416" s="538"/>
      <c r="AS416" s="538"/>
      <c r="AT416" s="538"/>
    </row>
    <row r="417" spans="1:46" s="534" customFormat="1" ht="11.25">
      <c r="A417" s="641"/>
      <c r="B417" s="648" t="s">
        <v>1203</v>
      </c>
      <c r="C417" s="622"/>
      <c r="D417" s="535"/>
      <c r="E417" s="622"/>
      <c r="F417" s="564"/>
      <c r="G417" s="576"/>
      <c r="H417" s="576"/>
      <c r="I417" s="576"/>
      <c r="J417" s="576"/>
      <c r="K417" s="576"/>
      <c r="L417" s="576"/>
      <c r="M417" s="564"/>
      <c r="N417" s="576"/>
      <c r="O417" s="576"/>
      <c r="P417" s="576"/>
      <c r="Q417" s="576"/>
      <c r="R417" s="576"/>
      <c r="S417" s="576"/>
      <c r="T417" s="576"/>
      <c r="U417" s="576"/>
      <c r="V417" s="576"/>
      <c r="W417" s="576"/>
      <c r="X417" s="576"/>
      <c r="Y417" s="576"/>
      <c r="Z417" s="576"/>
      <c r="AA417" s="576"/>
      <c r="AB417" s="577"/>
      <c r="AC417" s="577"/>
      <c r="AD417" s="577"/>
      <c r="AE417" s="577"/>
      <c r="AF417" s="577"/>
      <c r="AG417" s="577"/>
      <c r="AH417" s="577"/>
      <c r="AI417" s="538"/>
      <c r="AJ417" s="538"/>
      <c r="AK417" s="538"/>
      <c r="AL417" s="538"/>
      <c r="AM417" s="538"/>
      <c r="AN417" s="538"/>
      <c r="AO417" s="538"/>
      <c r="AP417" s="538"/>
      <c r="AQ417" s="538"/>
      <c r="AR417" s="538"/>
      <c r="AS417" s="538"/>
      <c r="AT417" s="538"/>
    </row>
    <row r="418" spans="1:46" s="534" customFormat="1" ht="11.25">
      <c r="A418" s="641">
        <v>300</v>
      </c>
      <c r="B418" s="629" t="s">
        <v>1204</v>
      </c>
      <c r="C418" s="637" t="s">
        <v>1205</v>
      </c>
      <c r="D418" s="535" t="s">
        <v>153</v>
      </c>
      <c r="E418" s="622" t="s">
        <v>153</v>
      </c>
      <c r="F418" s="564">
        <v>52559879.999999985</v>
      </c>
      <c r="G418" s="576">
        <v>28352703.382626735</v>
      </c>
      <c r="H418" s="576">
        <v>6474720.799851002</v>
      </c>
      <c r="I418" s="576">
        <v>7959755.551015744</v>
      </c>
      <c r="J418" s="576">
        <v>4342179.095183974</v>
      </c>
      <c r="K418" s="576">
        <v>3785215.0523083284</v>
      </c>
      <c r="L418" s="576">
        <v>402575.89960076596</v>
      </c>
      <c r="M418" s="564">
        <v>785393.8009179606</v>
      </c>
      <c r="N418" s="576">
        <v>439924.49195055314</v>
      </c>
      <c r="O418" s="576">
        <v>17411.926544926715</v>
      </c>
      <c r="P418" s="576">
        <v>28352703.382626735</v>
      </c>
      <c r="Q418" s="576">
        <v>6474720.799851002</v>
      </c>
      <c r="R418" s="576">
        <v>7959755.551015744</v>
      </c>
      <c r="S418" s="576">
        <v>4342179.095183974</v>
      </c>
      <c r="T418" s="576">
        <v>3285157.702015522</v>
      </c>
      <c r="U418" s="576">
        <v>8002.528145435179</v>
      </c>
      <c r="V418" s="576">
        <v>492054.822147372</v>
      </c>
      <c r="W418" s="576">
        <v>42870.90489830495</v>
      </c>
      <c r="X418" s="576">
        <v>785393.8009179606</v>
      </c>
      <c r="Y418" s="576">
        <v>359704.994702461</v>
      </c>
      <c r="Z418" s="576">
        <v>439924.49195055314</v>
      </c>
      <c r="AA418" s="576">
        <v>10401.392634991278</v>
      </c>
      <c r="AB418" s="577">
        <v>7010.533909935441</v>
      </c>
      <c r="AC418" s="577"/>
      <c r="AD418" s="577"/>
      <c r="AE418" s="577"/>
      <c r="AF418" s="577"/>
      <c r="AG418" s="577"/>
      <c r="AH418" s="577"/>
      <c r="AI418" s="538"/>
      <c r="AJ418" s="538"/>
      <c r="AK418" s="538"/>
      <c r="AL418" s="538"/>
      <c r="AM418" s="538"/>
      <c r="AN418" s="538"/>
      <c r="AO418" s="538"/>
      <c r="AP418" s="538"/>
      <c r="AQ418" s="538"/>
      <c r="AR418" s="538"/>
      <c r="AS418" s="538"/>
      <c r="AT418" s="538"/>
    </row>
    <row r="419" spans="1:46" s="534" customFormat="1" ht="11.25">
      <c r="A419" s="641"/>
      <c r="B419" s="629"/>
      <c r="C419" s="622"/>
      <c r="D419" s="535"/>
      <c r="E419" s="622"/>
      <c r="F419" s="564"/>
      <c r="G419" s="576"/>
      <c r="H419" s="576"/>
      <c r="I419" s="576"/>
      <c r="J419" s="576"/>
      <c r="K419" s="576"/>
      <c r="L419" s="576"/>
      <c r="M419" s="564"/>
      <c r="N419" s="576"/>
      <c r="O419" s="576"/>
      <c r="P419" s="576"/>
      <c r="Q419" s="576"/>
      <c r="R419" s="576"/>
      <c r="S419" s="576"/>
      <c r="T419" s="576"/>
      <c r="U419" s="576"/>
      <c r="V419" s="576"/>
      <c r="W419" s="576"/>
      <c r="X419" s="576"/>
      <c r="Y419" s="576"/>
      <c r="Z419" s="576"/>
      <c r="AA419" s="576"/>
      <c r="AB419" s="577"/>
      <c r="AC419" s="577"/>
      <c r="AD419" s="577"/>
      <c r="AE419" s="577"/>
      <c r="AF419" s="577"/>
      <c r="AG419" s="577"/>
      <c r="AH419" s="577"/>
      <c r="AI419" s="538"/>
      <c r="AJ419" s="538"/>
      <c r="AK419" s="538"/>
      <c r="AL419" s="538"/>
      <c r="AM419" s="538"/>
      <c r="AN419" s="538"/>
      <c r="AO419" s="538"/>
      <c r="AP419" s="538"/>
      <c r="AQ419" s="538"/>
      <c r="AR419" s="538"/>
      <c r="AS419" s="538"/>
      <c r="AT419" s="538"/>
    </row>
    <row r="420" spans="1:46" s="534" customFormat="1" ht="11.25">
      <c r="A420" s="641">
        <v>301</v>
      </c>
      <c r="B420" s="607" t="s">
        <v>950</v>
      </c>
      <c r="C420" s="631" t="s">
        <v>1206</v>
      </c>
      <c r="D420" s="535"/>
      <c r="E420" s="622"/>
      <c r="F420" s="564">
        <f aca="true" t="shared" si="135" ref="F420:AB420">(F$418*F$383)</f>
        <v>38178419.43146998</v>
      </c>
      <c r="G420" s="576">
        <f t="shared" si="135"/>
        <v>19208097.059784252</v>
      </c>
      <c r="H420" s="576">
        <f t="shared" si="135"/>
        <v>4809654.195707865</v>
      </c>
      <c r="I420" s="576">
        <f t="shared" si="135"/>
        <v>6468128.225520736</v>
      </c>
      <c r="J420" s="576">
        <f t="shared" si="135"/>
        <v>3666955.49250253</v>
      </c>
      <c r="K420" s="576">
        <f t="shared" si="135"/>
        <v>3048401.7753381934</v>
      </c>
      <c r="L420" s="576">
        <f t="shared" si="135"/>
        <v>0</v>
      </c>
      <c r="M420" s="564">
        <f t="shared" si="135"/>
        <v>738493.8469401416</v>
      </c>
      <c r="N420" s="576">
        <f t="shared" si="135"/>
        <v>136963.75770723596</v>
      </c>
      <c r="O420" s="576">
        <f t="shared" si="135"/>
        <v>6555.060599791398</v>
      </c>
      <c r="P420" s="576">
        <f t="shared" si="135"/>
        <v>19208097.059784252</v>
      </c>
      <c r="Q420" s="576">
        <f t="shared" si="135"/>
        <v>4809654.195707865</v>
      </c>
      <c r="R420" s="576">
        <f t="shared" si="135"/>
        <v>6468128.225520736</v>
      </c>
      <c r="S420" s="576">
        <f t="shared" si="135"/>
        <v>3666955.49250253</v>
      </c>
      <c r="T420" s="576">
        <f t="shared" si="135"/>
        <v>2742365.2654856187</v>
      </c>
      <c r="U420" s="576">
        <f t="shared" si="135"/>
        <v>5134.342808635185</v>
      </c>
      <c r="V420" s="576">
        <f t="shared" si="135"/>
        <v>304361.74667453463</v>
      </c>
      <c r="W420" s="576">
        <f t="shared" si="135"/>
        <v>0</v>
      </c>
      <c r="X420" s="576">
        <f t="shared" si="135"/>
        <v>738493.8469401416</v>
      </c>
      <c r="Y420" s="576">
        <f t="shared" si="135"/>
        <v>0</v>
      </c>
      <c r="Z420" s="576">
        <f t="shared" si="135"/>
        <v>136963.75770723596</v>
      </c>
      <c r="AA420" s="576">
        <f t="shared" si="135"/>
        <v>0</v>
      </c>
      <c r="AB420" s="577">
        <f t="shared" si="135"/>
        <v>4650.074813136338</v>
      </c>
      <c r="AC420" s="577"/>
      <c r="AD420" s="577"/>
      <c r="AE420" s="577"/>
      <c r="AF420" s="577"/>
      <c r="AG420" s="577"/>
      <c r="AH420" s="577"/>
      <c r="AI420" s="538"/>
      <c r="AJ420" s="538"/>
      <c r="AK420" s="538"/>
      <c r="AL420" s="538"/>
      <c r="AM420" s="538"/>
      <c r="AN420" s="538"/>
      <c r="AO420" s="538"/>
      <c r="AP420" s="538"/>
      <c r="AQ420" s="538"/>
      <c r="AR420" s="538"/>
      <c r="AS420" s="538"/>
      <c r="AT420" s="538"/>
    </row>
    <row r="421" spans="1:46" s="534" customFormat="1" ht="11.25">
      <c r="A421" s="641">
        <v>302</v>
      </c>
      <c r="B421" s="607" t="s">
        <v>1181</v>
      </c>
      <c r="C421" s="631" t="s">
        <v>1207</v>
      </c>
      <c r="D421" s="535"/>
      <c r="E421" s="622"/>
      <c r="F421" s="564">
        <f aca="true" t="shared" si="136" ref="F421:AB421">(F$418*F$384)</f>
        <v>585196.5465969865</v>
      </c>
      <c r="G421" s="576">
        <f t="shared" si="136"/>
        <v>291747.5741050334</v>
      </c>
      <c r="H421" s="576">
        <f t="shared" si="136"/>
        <v>73047.99236432112</v>
      </c>
      <c r="I421" s="576">
        <f t="shared" si="136"/>
        <v>98231.43560804229</v>
      </c>
      <c r="J421" s="576">
        <f t="shared" si="136"/>
        <v>55691.81795863479</v>
      </c>
      <c r="K421" s="576">
        <f t="shared" si="136"/>
        <v>46294.51762199815</v>
      </c>
      <c r="L421" s="576">
        <f t="shared" si="136"/>
        <v>15190.460268343679</v>
      </c>
      <c r="M421" s="564">
        <f t="shared" si="136"/>
        <v>11215.316230519064</v>
      </c>
      <c r="N421" s="576">
        <f t="shared" si="136"/>
        <v>2080.114767124841</v>
      </c>
      <c r="O421" s="576">
        <f t="shared" si="136"/>
        <v>223.07886396772372</v>
      </c>
      <c r="P421" s="576">
        <f t="shared" si="136"/>
        <v>291747.5741050334</v>
      </c>
      <c r="Q421" s="576">
        <f t="shared" si="136"/>
        <v>73047.99236432112</v>
      </c>
      <c r="R421" s="576">
        <f t="shared" si="136"/>
        <v>98231.43560804229</v>
      </c>
      <c r="S421" s="576">
        <f t="shared" si="136"/>
        <v>55691.81795863479</v>
      </c>
      <c r="T421" s="576">
        <f t="shared" si="136"/>
        <v>41648.281773717135</v>
      </c>
      <c r="U421" s="576">
        <f t="shared" si="136"/>
        <v>77.95083420864435</v>
      </c>
      <c r="V421" s="576">
        <f t="shared" si="136"/>
        <v>4620.8749991112645</v>
      </c>
      <c r="W421" s="576">
        <f t="shared" si="136"/>
        <v>427.5675640022409</v>
      </c>
      <c r="X421" s="576">
        <f t="shared" si="136"/>
        <v>11215.316230519064</v>
      </c>
      <c r="Y421" s="576">
        <f t="shared" si="136"/>
        <v>15994.044564545056</v>
      </c>
      <c r="Z421" s="576">
        <f t="shared" si="136"/>
        <v>2080.114767124841</v>
      </c>
      <c r="AA421" s="576">
        <f t="shared" si="136"/>
        <v>170.6323658560884</v>
      </c>
      <c r="AB421" s="577">
        <f t="shared" si="136"/>
        <v>70.62714208822347</v>
      </c>
      <c r="AC421" s="577"/>
      <c r="AD421" s="577"/>
      <c r="AE421" s="577"/>
      <c r="AF421" s="577"/>
      <c r="AG421" s="577"/>
      <c r="AH421" s="577"/>
      <c r="AI421" s="538"/>
      <c r="AJ421" s="538"/>
      <c r="AK421" s="538"/>
      <c r="AL421" s="538"/>
      <c r="AM421" s="538"/>
      <c r="AN421" s="538"/>
      <c r="AO421" s="538"/>
      <c r="AP421" s="538"/>
      <c r="AQ421" s="538"/>
      <c r="AR421" s="538"/>
      <c r="AS421" s="538"/>
      <c r="AT421" s="538"/>
    </row>
    <row r="422" spans="1:46" s="534" customFormat="1" ht="11.25">
      <c r="A422" s="641">
        <v>303</v>
      </c>
      <c r="B422" s="607" t="s">
        <v>952</v>
      </c>
      <c r="C422" s="631" t="s">
        <v>1208</v>
      </c>
      <c r="D422" s="535"/>
      <c r="E422" s="622"/>
      <c r="F422" s="564">
        <f aca="true" t="shared" si="137" ref="F422:AB422">(F$418*F$385)</f>
        <v>2332004.086765928</v>
      </c>
      <c r="G422" s="576">
        <f t="shared" si="137"/>
        <v>1103006.0025729034</v>
      </c>
      <c r="H422" s="576">
        <f t="shared" si="137"/>
        <v>276063.7267160717</v>
      </c>
      <c r="I422" s="576">
        <f t="shared" si="137"/>
        <v>371122.40650165913</v>
      </c>
      <c r="J422" s="576">
        <f t="shared" si="137"/>
        <v>210446.05556505552</v>
      </c>
      <c r="K422" s="576">
        <f t="shared" si="137"/>
        <v>174867.77430455288</v>
      </c>
      <c r="L422" s="576">
        <f t="shared" si="137"/>
        <v>399270.739251347</v>
      </c>
      <c r="M422" s="564">
        <f t="shared" si="137"/>
        <v>42367.725400791205</v>
      </c>
      <c r="N422" s="576">
        <f t="shared" si="137"/>
        <v>7859.811737889053</v>
      </c>
      <c r="O422" s="576">
        <f t="shared" si="137"/>
        <v>3622.936980431825</v>
      </c>
      <c r="P422" s="576">
        <f t="shared" si="137"/>
        <v>1103006.0025729034</v>
      </c>
      <c r="Q422" s="576">
        <f t="shared" si="137"/>
        <v>276063.7267160717</v>
      </c>
      <c r="R422" s="576">
        <f t="shared" si="137"/>
        <v>371122.40650165913</v>
      </c>
      <c r="S422" s="576">
        <f t="shared" si="137"/>
        <v>210446.05556505552</v>
      </c>
      <c r="T422" s="576">
        <f t="shared" si="137"/>
        <v>157348.74825699773</v>
      </c>
      <c r="U422" s="576">
        <f t="shared" si="137"/>
        <v>293.95212687713894</v>
      </c>
      <c r="V422" s="576">
        <f t="shared" si="137"/>
        <v>17424.87204864004</v>
      </c>
      <c r="W422" s="576">
        <f t="shared" si="137"/>
        <v>11238.31762457101</v>
      </c>
      <c r="X422" s="576">
        <f t="shared" si="137"/>
        <v>42367.725400791205</v>
      </c>
      <c r="Y422" s="576">
        <f t="shared" si="137"/>
        <v>420392.39654989075</v>
      </c>
      <c r="Z422" s="576">
        <f t="shared" si="137"/>
        <v>7859.811737889053</v>
      </c>
      <c r="AA422" s="576">
        <f t="shared" si="137"/>
        <v>4484.953691465417</v>
      </c>
      <c r="AB422" s="577">
        <f t="shared" si="137"/>
        <v>266.977996795967</v>
      </c>
      <c r="AC422" s="577"/>
      <c r="AD422" s="577"/>
      <c r="AE422" s="577"/>
      <c r="AF422" s="577"/>
      <c r="AG422" s="577"/>
      <c r="AH422" s="577"/>
      <c r="AI422" s="538"/>
      <c r="AJ422" s="538"/>
      <c r="AK422" s="538"/>
      <c r="AL422" s="538"/>
      <c r="AM422" s="538"/>
      <c r="AN422" s="538"/>
      <c r="AO422" s="538"/>
      <c r="AP422" s="538"/>
      <c r="AQ422" s="538"/>
      <c r="AR422" s="538"/>
      <c r="AS422" s="538"/>
      <c r="AT422" s="538"/>
    </row>
    <row r="423" spans="1:46" s="534" customFormat="1" ht="11.25">
      <c r="A423" s="641">
        <v>304</v>
      </c>
      <c r="B423" s="607" t="s">
        <v>954</v>
      </c>
      <c r="C423" s="631" t="s">
        <v>1209</v>
      </c>
      <c r="D423" s="535"/>
      <c r="E423" s="622"/>
      <c r="F423" s="564">
        <f aca="true" t="shared" si="138" ref="F423:AB423">(F$418*F$386)</f>
        <v>11464259.935167102</v>
      </c>
      <c r="G423" s="576">
        <f t="shared" si="138"/>
        <v>7749852.746164545</v>
      </c>
      <c r="H423" s="576">
        <f t="shared" si="138"/>
        <v>1315954.8850627446</v>
      </c>
      <c r="I423" s="576">
        <f t="shared" si="138"/>
        <v>1022273.4833853072</v>
      </c>
      <c r="J423" s="576">
        <f t="shared" si="138"/>
        <v>409085.72915775387</v>
      </c>
      <c r="K423" s="576">
        <f t="shared" si="138"/>
        <v>515650.98504358466</v>
      </c>
      <c r="L423" s="576">
        <f t="shared" si="138"/>
        <v>-11885.299918924766</v>
      </c>
      <c r="M423" s="564">
        <f t="shared" si="138"/>
        <v>-6683.087653491475</v>
      </c>
      <c r="N423" s="576">
        <f t="shared" si="138"/>
        <v>293020.80773830327</v>
      </c>
      <c r="O423" s="576">
        <f t="shared" si="138"/>
        <v>7010.850100735769</v>
      </c>
      <c r="P423" s="576">
        <f t="shared" si="138"/>
        <v>7749852.746164545</v>
      </c>
      <c r="Q423" s="576">
        <f t="shared" si="138"/>
        <v>1315954.8850627446</v>
      </c>
      <c r="R423" s="576">
        <f t="shared" si="138"/>
        <v>1022273.4833853072</v>
      </c>
      <c r="S423" s="576">
        <f t="shared" si="138"/>
        <v>409085.72915775387</v>
      </c>
      <c r="T423" s="576">
        <f t="shared" si="138"/>
        <v>343795.4064991888</v>
      </c>
      <c r="U423" s="576">
        <f t="shared" si="138"/>
        <v>2496.2823757142105</v>
      </c>
      <c r="V423" s="576">
        <f t="shared" si="138"/>
        <v>165647.32842508605</v>
      </c>
      <c r="W423" s="576">
        <f t="shared" si="138"/>
        <v>31205.019709731696</v>
      </c>
      <c r="X423" s="576">
        <f t="shared" si="138"/>
        <v>-6683.087653491475</v>
      </c>
      <c r="Y423" s="576">
        <f t="shared" si="138"/>
        <v>-76681.44641197477</v>
      </c>
      <c r="Z423" s="576">
        <f t="shared" si="138"/>
        <v>293020.80773830327</v>
      </c>
      <c r="AA423" s="576">
        <f t="shared" si="138"/>
        <v>5745.806577669773</v>
      </c>
      <c r="AB423" s="577">
        <f t="shared" si="138"/>
        <v>2022.853957914914</v>
      </c>
      <c r="AC423" s="577"/>
      <c r="AD423" s="577"/>
      <c r="AE423" s="577"/>
      <c r="AF423" s="577"/>
      <c r="AG423" s="577"/>
      <c r="AH423" s="577"/>
      <c r="AI423" s="538"/>
      <c r="AJ423" s="538"/>
      <c r="AK423" s="538"/>
      <c r="AL423" s="538"/>
      <c r="AM423" s="538"/>
      <c r="AN423" s="538"/>
      <c r="AO423" s="538"/>
      <c r="AP423" s="538"/>
      <c r="AQ423" s="538"/>
      <c r="AR423" s="538"/>
      <c r="AS423" s="538"/>
      <c r="AT423" s="538"/>
    </row>
    <row r="424" spans="1:46" s="534" customFormat="1" ht="11.25">
      <c r="A424" s="641"/>
      <c r="B424" s="607"/>
      <c r="C424" s="622"/>
      <c r="D424" s="535"/>
      <c r="E424" s="622"/>
      <c r="F424" s="564"/>
      <c r="G424" s="576"/>
      <c r="H424" s="576"/>
      <c r="I424" s="576"/>
      <c r="J424" s="576"/>
      <c r="K424" s="576"/>
      <c r="L424" s="576"/>
      <c r="M424" s="564"/>
      <c r="N424" s="576"/>
      <c r="O424" s="576"/>
      <c r="P424" s="576"/>
      <c r="Q424" s="576"/>
      <c r="R424" s="576"/>
      <c r="S424" s="576"/>
      <c r="T424" s="576"/>
      <c r="U424" s="576"/>
      <c r="V424" s="576"/>
      <c r="W424" s="576"/>
      <c r="X424" s="576"/>
      <c r="Y424" s="576"/>
      <c r="Z424" s="576"/>
      <c r="AA424" s="576"/>
      <c r="AB424" s="577"/>
      <c r="AC424" s="577"/>
      <c r="AD424" s="577"/>
      <c r="AE424" s="577"/>
      <c r="AF424" s="577"/>
      <c r="AG424" s="577"/>
      <c r="AH424" s="577"/>
      <c r="AI424" s="538"/>
      <c r="AJ424" s="538"/>
      <c r="AK424" s="538"/>
      <c r="AL424" s="538"/>
      <c r="AM424" s="538"/>
      <c r="AN424" s="538"/>
      <c r="AO424" s="538"/>
      <c r="AP424" s="538"/>
      <c r="AQ424" s="538"/>
      <c r="AR424" s="538"/>
      <c r="AS424" s="538"/>
      <c r="AT424" s="538"/>
    </row>
    <row r="425" spans="1:46" s="534" customFormat="1" ht="11.25">
      <c r="A425" s="641">
        <v>305</v>
      </c>
      <c r="B425" s="607" t="s">
        <v>1210</v>
      </c>
      <c r="C425" s="631" t="s">
        <v>1211</v>
      </c>
      <c r="D425" s="535"/>
      <c r="E425" s="622"/>
      <c r="F425" s="564">
        <f aca="true" t="shared" si="139" ref="F425:AB425">(F$406+F$413+F$420)</f>
        <v>61516700.1105192</v>
      </c>
      <c r="G425" s="576">
        <f t="shared" si="139"/>
        <v>29553551.651790425</v>
      </c>
      <c r="H425" s="576">
        <f t="shared" si="139"/>
        <v>7827183.364956759</v>
      </c>
      <c r="I425" s="576">
        <f t="shared" si="139"/>
        <v>12283571.174324173</v>
      </c>
      <c r="J425" s="576">
        <f t="shared" si="139"/>
        <v>6501288.082968749</v>
      </c>
      <c r="K425" s="576">
        <f t="shared" si="139"/>
        <v>4667841.735240085</v>
      </c>
      <c r="L425" s="576">
        <f t="shared" si="139"/>
        <v>0</v>
      </c>
      <c r="M425" s="564">
        <f t="shared" si="139"/>
        <v>1051792.3137864608</v>
      </c>
      <c r="N425" s="576">
        <f t="shared" si="139"/>
        <v>196113.29499986788</v>
      </c>
      <c r="O425" s="576">
        <f t="shared" si="139"/>
        <v>21788.01003333072</v>
      </c>
      <c r="P425" s="576">
        <f t="shared" si="139"/>
        <v>29553551.651790425</v>
      </c>
      <c r="Q425" s="576">
        <f t="shared" si="139"/>
        <v>7827183.364956759</v>
      </c>
      <c r="R425" s="576">
        <f t="shared" si="139"/>
        <v>12283571.174324173</v>
      </c>
      <c r="S425" s="576">
        <f t="shared" si="139"/>
        <v>6501288.082968749</v>
      </c>
      <c r="T425" s="576">
        <f t="shared" si="139"/>
        <v>4239626.617582161</v>
      </c>
      <c r="U425" s="576">
        <f t="shared" si="139"/>
        <v>3449.6332415284414</v>
      </c>
      <c r="V425" s="576">
        <f t="shared" si="139"/>
        <v>453066.6723163667</v>
      </c>
      <c r="W425" s="576">
        <f t="shared" si="139"/>
        <v>0</v>
      </c>
      <c r="X425" s="576">
        <f t="shared" si="139"/>
        <v>1051792.3137864608</v>
      </c>
      <c r="Y425" s="576">
        <f t="shared" si="139"/>
        <v>0</v>
      </c>
      <c r="Z425" s="576">
        <f t="shared" si="139"/>
        <v>196113.29499986788</v>
      </c>
      <c r="AA425" s="576">
        <f t="shared" si="139"/>
        <v>0</v>
      </c>
      <c r="AB425" s="577">
        <f t="shared" si="139"/>
        <v>3467.7151803436727</v>
      </c>
      <c r="AC425" s="577"/>
      <c r="AD425" s="577"/>
      <c r="AE425" s="577"/>
      <c r="AF425" s="577"/>
      <c r="AG425" s="577"/>
      <c r="AH425" s="577"/>
      <c r="AI425" s="538"/>
      <c r="AJ425" s="538"/>
      <c r="AK425" s="538"/>
      <c r="AL425" s="538"/>
      <c r="AM425" s="538"/>
      <c r="AN425" s="538"/>
      <c r="AO425" s="538"/>
      <c r="AP425" s="538"/>
      <c r="AQ425" s="538"/>
      <c r="AR425" s="538"/>
      <c r="AS425" s="538"/>
      <c r="AT425" s="538"/>
    </row>
    <row r="426" spans="1:46" s="534" customFormat="1" ht="11.25">
      <c r="A426" s="641">
        <v>306</v>
      </c>
      <c r="B426" s="607" t="s">
        <v>1212</v>
      </c>
      <c r="C426" s="631" t="s">
        <v>1213</v>
      </c>
      <c r="D426" s="535"/>
      <c r="E426" s="622"/>
      <c r="F426" s="564">
        <f aca="true" t="shared" si="140" ref="F426:AB426">(F$421)</f>
        <v>585196.5465969865</v>
      </c>
      <c r="G426" s="576">
        <f t="shared" si="140"/>
        <v>291747.5741050334</v>
      </c>
      <c r="H426" s="576">
        <f t="shared" si="140"/>
        <v>73047.99236432112</v>
      </c>
      <c r="I426" s="576">
        <f t="shared" si="140"/>
        <v>98231.43560804229</v>
      </c>
      <c r="J426" s="576">
        <f t="shared" si="140"/>
        <v>55691.81795863479</v>
      </c>
      <c r="K426" s="576">
        <f t="shared" si="140"/>
        <v>46294.51762199815</v>
      </c>
      <c r="L426" s="576">
        <f t="shared" si="140"/>
        <v>15190.460268343679</v>
      </c>
      <c r="M426" s="564">
        <f t="shared" si="140"/>
        <v>11215.316230519064</v>
      </c>
      <c r="N426" s="576">
        <f t="shared" si="140"/>
        <v>2080.114767124841</v>
      </c>
      <c r="O426" s="576">
        <f t="shared" si="140"/>
        <v>223.07886396772372</v>
      </c>
      <c r="P426" s="576">
        <f t="shared" si="140"/>
        <v>291747.5741050334</v>
      </c>
      <c r="Q426" s="576">
        <f t="shared" si="140"/>
        <v>73047.99236432112</v>
      </c>
      <c r="R426" s="576">
        <f t="shared" si="140"/>
        <v>98231.43560804229</v>
      </c>
      <c r="S426" s="576">
        <f t="shared" si="140"/>
        <v>55691.81795863479</v>
      </c>
      <c r="T426" s="576">
        <f t="shared" si="140"/>
        <v>41648.281773717135</v>
      </c>
      <c r="U426" s="576">
        <f t="shared" si="140"/>
        <v>77.95083420864435</v>
      </c>
      <c r="V426" s="576">
        <f t="shared" si="140"/>
        <v>4620.8749991112645</v>
      </c>
      <c r="W426" s="576">
        <f t="shared" si="140"/>
        <v>427.5675640022409</v>
      </c>
      <c r="X426" s="576">
        <f t="shared" si="140"/>
        <v>11215.316230519064</v>
      </c>
      <c r="Y426" s="576">
        <f t="shared" si="140"/>
        <v>15994.044564545056</v>
      </c>
      <c r="Z426" s="576">
        <f t="shared" si="140"/>
        <v>2080.114767124841</v>
      </c>
      <c r="AA426" s="576">
        <f t="shared" si="140"/>
        <v>170.6323658560884</v>
      </c>
      <c r="AB426" s="577">
        <f t="shared" si="140"/>
        <v>70.62714208822347</v>
      </c>
      <c r="AC426" s="577"/>
      <c r="AD426" s="577"/>
      <c r="AE426" s="577"/>
      <c r="AF426" s="577"/>
      <c r="AG426" s="577"/>
      <c r="AH426" s="577"/>
      <c r="AI426" s="538"/>
      <c r="AJ426" s="538"/>
      <c r="AK426" s="538"/>
      <c r="AL426" s="538"/>
      <c r="AM426" s="538"/>
      <c r="AN426" s="538"/>
      <c r="AO426" s="538"/>
      <c r="AP426" s="538"/>
      <c r="AQ426" s="538"/>
      <c r="AR426" s="538"/>
      <c r="AS426" s="538"/>
      <c r="AT426" s="538"/>
    </row>
    <row r="427" spans="1:46" s="534" customFormat="1" ht="11.25">
      <c r="A427" s="641">
        <v>307</v>
      </c>
      <c r="B427" s="607" t="s">
        <v>1214</v>
      </c>
      <c r="C427" s="631" t="s">
        <v>1215</v>
      </c>
      <c r="D427" s="535"/>
      <c r="E427" s="622"/>
      <c r="F427" s="564">
        <f aca="true" t="shared" si="141" ref="F427:AB427">(F$407+F$414+F$422)</f>
        <v>15835764.31867043</v>
      </c>
      <c r="G427" s="576">
        <f t="shared" si="141"/>
        <v>6770209.026652816</v>
      </c>
      <c r="H427" s="576">
        <f t="shared" si="141"/>
        <v>1932463.528811173</v>
      </c>
      <c r="I427" s="576">
        <f t="shared" si="141"/>
        <v>3577717.8557141675</v>
      </c>
      <c r="J427" s="576">
        <f t="shared" si="141"/>
        <v>1770892.5305528648</v>
      </c>
      <c r="K427" s="576">
        <f t="shared" si="141"/>
        <v>1061944.3840973973</v>
      </c>
      <c r="L427" s="576">
        <f t="shared" si="141"/>
        <v>1500054.9778640785</v>
      </c>
      <c r="M427" s="564">
        <f t="shared" si="141"/>
        <v>213035.0631189865</v>
      </c>
      <c r="N427" s="576">
        <f t="shared" si="141"/>
        <v>39888.62158391398</v>
      </c>
      <c r="O427" s="576">
        <f t="shared" si="141"/>
        <v>73384.4603938194</v>
      </c>
      <c r="P427" s="576">
        <f t="shared" si="141"/>
        <v>6770209.026652816</v>
      </c>
      <c r="Q427" s="576">
        <f t="shared" si="141"/>
        <v>1932463.528811173</v>
      </c>
      <c r="R427" s="576">
        <f t="shared" si="141"/>
        <v>3577717.8557141675</v>
      </c>
      <c r="S427" s="576">
        <f t="shared" si="141"/>
        <v>1770892.5305528648</v>
      </c>
      <c r="T427" s="576">
        <f t="shared" si="141"/>
        <v>977765.8490385322</v>
      </c>
      <c r="U427" s="576">
        <f t="shared" si="141"/>
        <v>-666.356046731285</v>
      </c>
      <c r="V427" s="576">
        <f t="shared" si="141"/>
        <v>98712.04337700362</v>
      </c>
      <c r="W427" s="576">
        <f t="shared" si="141"/>
        <v>58995.37657230624</v>
      </c>
      <c r="X427" s="576">
        <f t="shared" si="141"/>
        <v>213035.0631189865</v>
      </c>
      <c r="Y427" s="576">
        <f t="shared" si="141"/>
        <v>1488459.3230683878</v>
      </c>
      <c r="Z427" s="576">
        <f t="shared" si="141"/>
        <v>39888.62158391398</v>
      </c>
      <c r="AA427" s="576">
        <f t="shared" si="141"/>
        <v>101117.81821388126</v>
      </c>
      <c r="AB427" s="577">
        <f t="shared" si="141"/>
        <v>-444.2404253328316</v>
      </c>
      <c r="AC427" s="577"/>
      <c r="AD427" s="577"/>
      <c r="AE427" s="577"/>
      <c r="AF427" s="577"/>
      <c r="AG427" s="577"/>
      <c r="AH427" s="577"/>
      <c r="AI427" s="538"/>
      <c r="AJ427" s="538"/>
      <c r="AK427" s="538"/>
      <c r="AL427" s="538"/>
      <c r="AM427" s="538"/>
      <c r="AN427" s="538"/>
      <c r="AO427" s="538"/>
      <c r="AP427" s="538"/>
      <c r="AQ427" s="538"/>
      <c r="AR427" s="538"/>
      <c r="AS427" s="538"/>
      <c r="AT427" s="538"/>
    </row>
    <row r="428" spans="1:46" s="534" customFormat="1" ht="11.25">
      <c r="A428" s="641">
        <v>308</v>
      </c>
      <c r="B428" s="607" t="s">
        <v>1216</v>
      </c>
      <c r="C428" s="631" t="s">
        <v>1217</v>
      </c>
      <c r="D428" s="535"/>
      <c r="E428" s="622"/>
      <c r="F428" s="564">
        <f aca="true" t="shared" si="142" ref="F428:AB428">(F$408+F$415+F$423)</f>
        <v>56338826.02421348</v>
      </c>
      <c r="G428" s="576">
        <f t="shared" si="142"/>
        <v>33783057.30013026</v>
      </c>
      <c r="H428" s="576">
        <f t="shared" si="142"/>
        <v>6601519.928122687</v>
      </c>
      <c r="I428" s="576">
        <f t="shared" si="142"/>
        <v>7581730.107840259</v>
      </c>
      <c r="J428" s="576">
        <f t="shared" si="142"/>
        <v>2757592.6784803397</v>
      </c>
      <c r="K428" s="576">
        <f t="shared" si="142"/>
        <v>2449557.994361613</v>
      </c>
      <c r="L428" s="576">
        <f t="shared" si="142"/>
        <v>383492.37118072785</v>
      </c>
      <c r="M428" s="564">
        <f t="shared" si="142"/>
        <v>79263.04865933034</v>
      </c>
      <c r="N428" s="576">
        <f t="shared" si="142"/>
        <v>875045.6689612521</v>
      </c>
      <c r="O428" s="576">
        <f t="shared" si="142"/>
        <v>128785.51758654535</v>
      </c>
      <c r="P428" s="576">
        <f t="shared" si="142"/>
        <v>33783057.30013026</v>
      </c>
      <c r="Q428" s="576">
        <f t="shared" si="142"/>
        <v>6601519.928122687</v>
      </c>
      <c r="R428" s="576">
        <f t="shared" si="142"/>
        <v>7581730.107840259</v>
      </c>
      <c r="S428" s="576">
        <f t="shared" si="142"/>
        <v>2757592.6784803397</v>
      </c>
      <c r="T428" s="576">
        <f t="shared" si="142"/>
        <v>1681789.8446634847</v>
      </c>
      <c r="U428" s="576">
        <f t="shared" si="142"/>
        <v>-1982.8797612676426</v>
      </c>
      <c r="V428" s="576">
        <f t="shared" si="142"/>
        <v>727530.0993029785</v>
      </c>
      <c r="W428" s="576">
        <f t="shared" si="142"/>
        <v>143383.07298308614</v>
      </c>
      <c r="X428" s="576">
        <f t="shared" si="142"/>
        <v>79263.04865933034</v>
      </c>
      <c r="Y428" s="576">
        <f t="shared" si="142"/>
        <v>191478.4245608222</v>
      </c>
      <c r="Z428" s="576">
        <f t="shared" si="142"/>
        <v>875045.6689612521</v>
      </c>
      <c r="AA428" s="576">
        <f t="shared" si="142"/>
        <v>120476.64522245327</v>
      </c>
      <c r="AB428" s="577">
        <f t="shared" si="142"/>
        <v>-678.1308216265222</v>
      </c>
      <c r="AC428" s="577"/>
      <c r="AD428" s="577"/>
      <c r="AE428" s="577"/>
      <c r="AF428" s="577"/>
      <c r="AG428" s="577"/>
      <c r="AH428" s="577"/>
      <c r="AI428" s="538"/>
      <c r="AJ428" s="538"/>
      <c r="AK428" s="538"/>
      <c r="AL428" s="538"/>
      <c r="AM428" s="538"/>
      <c r="AN428" s="538"/>
      <c r="AO428" s="538"/>
      <c r="AP428" s="538"/>
      <c r="AQ428" s="538"/>
      <c r="AR428" s="538"/>
      <c r="AS428" s="538"/>
      <c r="AT428" s="538"/>
    </row>
    <row r="429" spans="1:46" s="534" customFormat="1" ht="11.25">
      <c r="A429" s="641"/>
      <c r="B429" s="629"/>
      <c r="C429" s="622"/>
      <c r="D429" s="535"/>
      <c r="E429" s="622"/>
      <c r="F429" s="564"/>
      <c r="G429" s="576"/>
      <c r="H429" s="576"/>
      <c r="I429" s="576"/>
      <c r="J429" s="576"/>
      <c r="K429" s="576"/>
      <c r="L429" s="576"/>
      <c r="M429" s="564"/>
      <c r="N429" s="576"/>
      <c r="O429" s="576"/>
      <c r="P429" s="576"/>
      <c r="Q429" s="576"/>
      <c r="R429" s="576"/>
      <c r="S429" s="576"/>
      <c r="T429" s="576"/>
      <c r="U429" s="576"/>
      <c r="V429" s="576"/>
      <c r="W429" s="576"/>
      <c r="X429" s="576"/>
      <c r="Y429" s="576"/>
      <c r="Z429" s="576"/>
      <c r="AA429" s="576"/>
      <c r="AB429" s="577"/>
      <c r="AC429" s="577"/>
      <c r="AD429" s="577"/>
      <c r="AE429" s="577"/>
      <c r="AF429" s="577"/>
      <c r="AG429" s="577"/>
      <c r="AH429" s="577"/>
      <c r="AI429" s="538"/>
      <c r="AJ429" s="538"/>
      <c r="AK429" s="538"/>
      <c r="AL429" s="538"/>
      <c r="AM429" s="538"/>
      <c r="AN429" s="538"/>
      <c r="AO429" s="538"/>
      <c r="AP429" s="538"/>
      <c r="AQ429" s="538"/>
      <c r="AR429" s="538"/>
      <c r="AS429" s="538"/>
      <c r="AT429" s="538"/>
    </row>
    <row r="430" spans="1:46" s="534" customFormat="1" ht="11.25">
      <c r="A430" s="641">
        <v>309</v>
      </c>
      <c r="B430" s="649" t="s">
        <v>1218</v>
      </c>
      <c r="C430" s="631" t="s">
        <v>1219</v>
      </c>
      <c r="D430" s="535"/>
      <c r="E430" s="622"/>
      <c r="F430" s="564">
        <f aca="true" t="shared" si="143" ref="F430:AB430">(F$425+F$426+F$427+F$428)</f>
        <v>134276487.00000012</v>
      </c>
      <c r="G430" s="576">
        <f t="shared" si="143"/>
        <v>70398565.55267853</v>
      </c>
      <c r="H430" s="576">
        <f t="shared" si="143"/>
        <v>16434214.81425494</v>
      </c>
      <c r="I430" s="576">
        <f t="shared" si="143"/>
        <v>23541250.57348664</v>
      </c>
      <c r="J430" s="576">
        <f t="shared" si="143"/>
        <v>11085465.109960588</v>
      </c>
      <c r="K430" s="576">
        <f t="shared" si="143"/>
        <v>8225638.631321093</v>
      </c>
      <c r="L430" s="576">
        <f t="shared" si="143"/>
        <v>1898737.80931315</v>
      </c>
      <c r="M430" s="564">
        <f t="shared" si="143"/>
        <v>1355305.7417952965</v>
      </c>
      <c r="N430" s="576">
        <f t="shared" si="143"/>
        <v>1113127.7003121588</v>
      </c>
      <c r="O430" s="576">
        <f t="shared" si="143"/>
        <v>224181.0668776632</v>
      </c>
      <c r="P430" s="576">
        <f t="shared" si="143"/>
        <v>70398565.55267853</v>
      </c>
      <c r="Q430" s="576">
        <f t="shared" si="143"/>
        <v>16434214.81425494</v>
      </c>
      <c r="R430" s="576">
        <f t="shared" si="143"/>
        <v>23541250.57348664</v>
      </c>
      <c r="S430" s="576">
        <f t="shared" si="143"/>
        <v>11085465.109960588</v>
      </c>
      <c r="T430" s="576">
        <f t="shared" si="143"/>
        <v>6940830.593057895</v>
      </c>
      <c r="U430" s="576">
        <f t="shared" si="143"/>
        <v>878.348267738158</v>
      </c>
      <c r="V430" s="576">
        <f t="shared" si="143"/>
        <v>1283929.6899954602</v>
      </c>
      <c r="W430" s="576">
        <f t="shared" si="143"/>
        <v>202806.01711939462</v>
      </c>
      <c r="X430" s="576">
        <f t="shared" si="143"/>
        <v>1355305.7417952965</v>
      </c>
      <c r="Y430" s="576">
        <f t="shared" si="143"/>
        <v>1695931.792193755</v>
      </c>
      <c r="Z430" s="576">
        <f t="shared" si="143"/>
        <v>1113127.7003121588</v>
      </c>
      <c r="AA430" s="576">
        <f t="shared" si="143"/>
        <v>221765.0958021906</v>
      </c>
      <c r="AB430" s="577">
        <f t="shared" si="143"/>
        <v>2415.971075472542</v>
      </c>
      <c r="AC430" s="577"/>
      <c r="AD430" s="577"/>
      <c r="AE430" s="577"/>
      <c r="AF430" s="577"/>
      <c r="AG430" s="577"/>
      <c r="AH430" s="577"/>
      <c r="AI430" s="538"/>
      <c r="AJ430" s="538"/>
      <c r="AK430" s="538"/>
      <c r="AL430" s="538"/>
      <c r="AM430" s="538"/>
      <c r="AN430" s="538"/>
      <c r="AO430" s="538"/>
      <c r="AP430" s="538"/>
      <c r="AQ430" s="538"/>
      <c r="AR430" s="538"/>
      <c r="AS430" s="538"/>
      <c r="AT430" s="538"/>
    </row>
    <row r="431" spans="1:46" s="534" customFormat="1" ht="11.25">
      <c r="A431" s="641"/>
      <c r="B431" s="629"/>
      <c r="C431" s="622"/>
      <c r="D431" s="535"/>
      <c r="E431" s="622"/>
      <c r="F431" s="564"/>
      <c r="G431" s="576"/>
      <c r="H431" s="576"/>
      <c r="I431" s="576"/>
      <c r="J431" s="576"/>
      <c r="K431" s="576"/>
      <c r="L431" s="576"/>
      <c r="M431" s="564"/>
      <c r="N431" s="576"/>
      <c r="O431" s="576"/>
      <c r="P431" s="576"/>
      <c r="Q431" s="576"/>
      <c r="R431" s="576"/>
      <c r="S431" s="576"/>
      <c r="T431" s="576"/>
      <c r="U431" s="576"/>
      <c r="V431" s="576"/>
      <c r="W431" s="576"/>
      <c r="X431" s="576"/>
      <c r="Y431" s="576"/>
      <c r="Z431" s="576"/>
      <c r="AA431" s="576"/>
      <c r="AB431" s="577"/>
      <c r="AC431" s="577"/>
      <c r="AD431" s="577"/>
      <c r="AE431" s="577"/>
      <c r="AF431" s="577"/>
      <c r="AG431" s="577"/>
      <c r="AH431" s="577"/>
      <c r="AI431" s="538"/>
      <c r="AJ431" s="538"/>
      <c r="AK431" s="538"/>
      <c r="AL431" s="538"/>
      <c r="AM431" s="538"/>
      <c r="AN431" s="538"/>
      <c r="AO431" s="538"/>
      <c r="AP431" s="538"/>
      <c r="AQ431" s="538"/>
      <c r="AR431" s="538"/>
      <c r="AS431" s="538"/>
      <c r="AT431" s="538"/>
    </row>
    <row r="432" spans="1:46" s="534" customFormat="1" ht="11.25">
      <c r="A432" s="568"/>
      <c r="B432" s="596"/>
      <c r="C432" s="560"/>
      <c r="D432" s="535"/>
      <c r="E432" s="535"/>
      <c r="F432" s="576"/>
      <c r="G432" s="576"/>
      <c r="H432" s="576"/>
      <c r="I432" s="576"/>
      <c r="J432" s="576"/>
      <c r="K432" s="576"/>
      <c r="L432" s="576"/>
      <c r="M432" s="564"/>
      <c r="N432" s="576"/>
      <c r="O432" s="576"/>
      <c r="P432" s="576"/>
      <c r="Q432" s="576"/>
      <c r="R432" s="576"/>
      <c r="S432" s="576"/>
      <c r="T432" s="576"/>
      <c r="U432" s="576"/>
      <c r="V432" s="576"/>
      <c r="W432" s="576"/>
      <c r="X432" s="576"/>
      <c r="Y432" s="576"/>
      <c r="Z432" s="576"/>
      <c r="AA432" s="576"/>
      <c r="AB432" s="577"/>
      <c r="AC432" s="577"/>
      <c r="AD432" s="577"/>
      <c r="AE432" s="577"/>
      <c r="AF432" s="577"/>
      <c r="AG432" s="577"/>
      <c r="AH432" s="577"/>
      <c r="AI432" s="538"/>
      <c r="AJ432" s="538"/>
      <c r="AK432" s="538"/>
      <c r="AL432" s="538"/>
      <c r="AM432" s="538"/>
      <c r="AN432" s="538"/>
      <c r="AO432" s="538"/>
      <c r="AP432" s="538"/>
      <c r="AQ432" s="538"/>
      <c r="AR432" s="538"/>
      <c r="AS432" s="538"/>
      <c r="AT432" s="538"/>
    </row>
    <row r="433" spans="1:46" s="534" customFormat="1" ht="22.5">
      <c r="A433" s="641">
        <v>310</v>
      </c>
      <c r="B433" s="570" t="s">
        <v>1220</v>
      </c>
      <c r="C433" s="633" t="s">
        <v>1221</v>
      </c>
      <c r="D433" s="535" t="s">
        <v>153</v>
      </c>
      <c r="E433" s="535" t="s">
        <v>153</v>
      </c>
      <c r="F433" s="584">
        <f aca="true" t="shared" si="144" ref="F433:AB433">(F$227+F$233+F$254+F$342+F$373+F$398+F$430)</f>
        <v>1454827376.8953114</v>
      </c>
      <c r="G433" s="576">
        <f t="shared" si="144"/>
        <v>809854760.0559738</v>
      </c>
      <c r="H433" s="576">
        <f t="shared" si="144"/>
        <v>180588024.7882855</v>
      </c>
      <c r="I433" s="576">
        <f t="shared" si="144"/>
        <v>197927107.78471082</v>
      </c>
      <c r="J433" s="576">
        <f t="shared" si="144"/>
        <v>113830507.49516626</v>
      </c>
      <c r="K433" s="576">
        <f t="shared" si="144"/>
        <v>108539414.72015579</v>
      </c>
      <c r="L433" s="576">
        <f t="shared" si="144"/>
        <v>5787310.528329158</v>
      </c>
      <c r="M433" s="564">
        <f t="shared" si="144"/>
        <v>22584574.816921618</v>
      </c>
      <c r="N433" s="576">
        <f t="shared" si="144"/>
        <v>14292067.241968317</v>
      </c>
      <c r="O433" s="576">
        <f t="shared" si="144"/>
        <v>1423609.4638000932</v>
      </c>
      <c r="P433" s="576">
        <f t="shared" si="144"/>
        <v>809854760.0559738</v>
      </c>
      <c r="Q433" s="576">
        <f t="shared" si="144"/>
        <v>180588024.7882855</v>
      </c>
      <c r="R433" s="576">
        <f t="shared" si="144"/>
        <v>197927107.78471082</v>
      </c>
      <c r="S433" s="576">
        <f t="shared" si="144"/>
        <v>113830507.49516626</v>
      </c>
      <c r="T433" s="576">
        <f t="shared" si="144"/>
        <v>93057341.05636477</v>
      </c>
      <c r="U433" s="576">
        <f t="shared" si="144"/>
        <v>341963.91200802923</v>
      </c>
      <c r="V433" s="576">
        <f t="shared" si="144"/>
        <v>15140109.75178302</v>
      </c>
      <c r="W433" s="576">
        <f t="shared" si="144"/>
        <v>916786.1126933455</v>
      </c>
      <c r="X433" s="576">
        <f t="shared" si="144"/>
        <v>22584574.816921618</v>
      </c>
      <c r="Y433" s="576">
        <f t="shared" si="144"/>
        <v>4870524.415635813</v>
      </c>
      <c r="Z433" s="576">
        <f t="shared" si="144"/>
        <v>14292067.241968317</v>
      </c>
      <c r="AA433" s="576">
        <f t="shared" si="144"/>
        <v>768193.0566866422</v>
      </c>
      <c r="AB433" s="577">
        <f t="shared" si="144"/>
        <v>655416.4071134508</v>
      </c>
      <c r="AC433" s="577"/>
      <c r="AD433" s="577"/>
      <c r="AE433" s="577"/>
      <c r="AF433" s="577"/>
      <c r="AG433" s="577"/>
      <c r="AH433" s="577"/>
      <c r="AI433" s="538"/>
      <c r="AJ433" s="538"/>
      <c r="AK433" s="538"/>
      <c r="AL433" s="538"/>
      <c r="AM433" s="538"/>
      <c r="AN433" s="538"/>
      <c r="AO433" s="538"/>
      <c r="AP433" s="538"/>
      <c r="AQ433" s="538"/>
      <c r="AR433" s="538"/>
      <c r="AS433" s="538"/>
      <c r="AT433" s="538"/>
    </row>
    <row r="434" spans="1:46" s="534" customFormat="1" ht="11.25">
      <c r="A434" s="641">
        <v>311</v>
      </c>
      <c r="B434" s="603" t="s">
        <v>1222</v>
      </c>
      <c r="C434" s="615" t="s">
        <v>819</v>
      </c>
      <c r="D434" s="535" t="s">
        <v>153</v>
      </c>
      <c r="E434" s="637" t="s">
        <v>153</v>
      </c>
      <c r="F434" s="584">
        <v>1524249688.8953123</v>
      </c>
      <c r="G434" s="576">
        <v>847610183.939815</v>
      </c>
      <c r="H434" s="576">
        <v>189217099.758281</v>
      </c>
      <c r="I434" s="576">
        <v>206641233.85960656</v>
      </c>
      <c r="J434" s="576">
        <v>119065153.83161412</v>
      </c>
      <c r="K434" s="576">
        <v>113868925.09618232</v>
      </c>
      <c r="L434" s="576">
        <v>7206818.789351042</v>
      </c>
      <c r="M434" s="564">
        <v>24559315.559185974</v>
      </c>
      <c r="N434" s="576">
        <v>14621549.943914292</v>
      </c>
      <c r="O434" s="576">
        <v>1459408.1173617577</v>
      </c>
      <c r="P434" s="576">
        <v>847610183.939815</v>
      </c>
      <c r="Q434" s="576">
        <v>189217099.758281</v>
      </c>
      <c r="R434" s="576">
        <v>206641233.85960656</v>
      </c>
      <c r="S434" s="576">
        <v>119065153.83161412</v>
      </c>
      <c r="T434" s="576">
        <v>97765912.58761969</v>
      </c>
      <c r="U434" s="576">
        <v>356717.01738312235</v>
      </c>
      <c r="V434" s="576">
        <v>15746295.491179504</v>
      </c>
      <c r="W434" s="576">
        <v>952198.1858112626</v>
      </c>
      <c r="X434" s="576">
        <v>24559315.559185974</v>
      </c>
      <c r="Y434" s="576">
        <v>6254620.603539779</v>
      </c>
      <c r="Z434" s="576">
        <v>14621549.943914292</v>
      </c>
      <c r="AA434" s="576">
        <v>771307.3127060295</v>
      </c>
      <c r="AB434" s="577">
        <v>688100.8046557283</v>
      </c>
      <c r="AC434" s="577"/>
      <c r="AD434" s="577"/>
      <c r="AE434" s="577"/>
      <c r="AF434" s="577"/>
      <c r="AG434" s="577"/>
      <c r="AH434" s="577"/>
      <c r="AI434" s="538"/>
      <c r="AJ434" s="538"/>
      <c r="AK434" s="538"/>
      <c r="AL434" s="538"/>
      <c r="AM434" s="538"/>
      <c r="AN434" s="538"/>
      <c r="AO434" s="538"/>
      <c r="AP434" s="538"/>
      <c r="AQ434" s="538"/>
      <c r="AR434" s="538"/>
      <c r="AS434" s="538"/>
      <c r="AT434" s="538"/>
    </row>
    <row r="435" spans="1:46" s="534" customFormat="1" ht="11.25">
      <c r="A435" s="641">
        <v>312</v>
      </c>
      <c r="B435" s="570" t="s">
        <v>1223</v>
      </c>
      <c r="C435" s="633" t="s">
        <v>1224</v>
      </c>
      <c r="D435" s="529"/>
      <c r="E435" s="637" t="s">
        <v>153</v>
      </c>
      <c r="F435" s="584">
        <f aca="true" t="shared" si="145" ref="F435:AB435">(F$222)</f>
        <v>37525193.00000053</v>
      </c>
      <c r="G435" s="576">
        <f t="shared" si="145"/>
        <v>19348113.10485059</v>
      </c>
      <c r="H435" s="576">
        <f t="shared" si="145"/>
        <v>4792003.211046658</v>
      </c>
      <c r="I435" s="576">
        <f t="shared" si="145"/>
        <v>5673742.319835451</v>
      </c>
      <c r="J435" s="576">
        <f t="shared" si="145"/>
        <v>3501055.182913416</v>
      </c>
      <c r="K435" s="576">
        <f t="shared" si="145"/>
        <v>3236016.0585159143</v>
      </c>
      <c r="L435" s="576">
        <f t="shared" si="145"/>
        <v>0</v>
      </c>
      <c r="M435" s="564">
        <f t="shared" si="145"/>
        <v>812875.9203485637</v>
      </c>
      <c r="N435" s="576">
        <f t="shared" si="145"/>
        <v>144463.21198504828</v>
      </c>
      <c r="O435" s="576">
        <f t="shared" si="145"/>
        <v>16923.990504891462</v>
      </c>
      <c r="P435" s="576">
        <f t="shared" si="145"/>
        <v>19348113.10485059</v>
      </c>
      <c r="Q435" s="576">
        <f t="shared" si="145"/>
        <v>4792003.211046658</v>
      </c>
      <c r="R435" s="576">
        <f t="shared" si="145"/>
        <v>5673742.319835451</v>
      </c>
      <c r="S435" s="576">
        <f t="shared" si="145"/>
        <v>3501055.182913416</v>
      </c>
      <c r="T435" s="576">
        <f t="shared" si="145"/>
        <v>2896541.6783684697</v>
      </c>
      <c r="U435" s="576">
        <f t="shared" si="145"/>
        <v>8510.898385864515</v>
      </c>
      <c r="V435" s="576">
        <f t="shared" si="145"/>
        <v>330963.4817615799</v>
      </c>
      <c r="W435" s="576">
        <f t="shared" si="145"/>
        <v>0</v>
      </c>
      <c r="X435" s="576">
        <f t="shared" si="145"/>
        <v>812875.9203485637</v>
      </c>
      <c r="Y435" s="576">
        <f t="shared" si="145"/>
        <v>0</v>
      </c>
      <c r="Z435" s="576">
        <f t="shared" si="145"/>
        <v>144463.21198504828</v>
      </c>
      <c r="AA435" s="576">
        <f t="shared" si="145"/>
        <v>0</v>
      </c>
      <c r="AB435" s="577">
        <f t="shared" si="145"/>
        <v>16923.990504891462</v>
      </c>
      <c r="AC435" s="577"/>
      <c r="AD435" s="577"/>
      <c r="AE435" s="577"/>
      <c r="AF435" s="577"/>
      <c r="AG435" s="577"/>
      <c r="AH435" s="577"/>
      <c r="AI435" s="538"/>
      <c r="AJ435" s="538"/>
      <c r="AK435" s="538"/>
      <c r="AL435" s="538"/>
      <c r="AM435" s="538"/>
      <c r="AN435" s="538"/>
      <c r="AO435" s="538"/>
      <c r="AP435" s="538"/>
      <c r="AQ435" s="538"/>
      <c r="AR435" s="538"/>
      <c r="AS435" s="538"/>
      <c r="AT435" s="538"/>
    </row>
    <row r="436" spans="1:46" s="534" customFormat="1" ht="11.25">
      <c r="A436" s="641">
        <v>313</v>
      </c>
      <c r="B436" s="603" t="s">
        <v>1225</v>
      </c>
      <c r="C436" s="615" t="s">
        <v>1226</v>
      </c>
      <c r="D436" s="535" t="s">
        <v>153</v>
      </c>
      <c r="E436" s="637" t="s">
        <v>153</v>
      </c>
      <c r="F436" s="584">
        <v>31897119.00000014</v>
      </c>
      <c r="G436" s="576">
        <v>18407310.7789905</v>
      </c>
      <c r="H436" s="576">
        <v>3837071.758948922</v>
      </c>
      <c r="I436" s="576">
        <v>3040383.755060298</v>
      </c>
      <c r="J436" s="576">
        <v>1733591.1535344739</v>
      </c>
      <c r="K436" s="576">
        <v>2093494.3175105657</v>
      </c>
      <c r="L436" s="576">
        <v>1419508.2610218832</v>
      </c>
      <c r="M436" s="564">
        <v>1161864.8219158032</v>
      </c>
      <c r="N436" s="576">
        <v>185019.48996092437</v>
      </c>
      <c r="O436" s="576">
        <v>18874.66305677304</v>
      </c>
      <c r="P436" s="576">
        <v>18407310.7789905</v>
      </c>
      <c r="Q436" s="576">
        <v>3837071.758948922</v>
      </c>
      <c r="R436" s="576">
        <v>3040383.755060298</v>
      </c>
      <c r="S436" s="576">
        <v>1733591.1535344739</v>
      </c>
      <c r="T436" s="576">
        <v>1812029.8528864349</v>
      </c>
      <c r="U436" s="576">
        <v>6242.206989228638</v>
      </c>
      <c r="V436" s="576">
        <v>275222.25763490214</v>
      </c>
      <c r="W436" s="576">
        <v>35412.07311791691</v>
      </c>
      <c r="X436" s="576">
        <v>1161864.8219158032</v>
      </c>
      <c r="Y436" s="576">
        <v>1384096.1879039663</v>
      </c>
      <c r="Z436" s="576">
        <v>185019.48996092437</v>
      </c>
      <c r="AA436" s="576">
        <v>3114.256019387225</v>
      </c>
      <c r="AB436" s="577">
        <v>15760.407037385816</v>
      </c>
      <c r="AC436" s="577"/>
      <c r="AD436" s="577"/>
      <c r="AE436" s="577"/>
      <c r="AF436" s="577"/>
      <c r="AG436" s="577"/>
      <c r="AH436" s="577"/>
      <c r="AI436" s="538"/>
      <c r="AJ436" s="538"/>
      <c r="AK436" s="538"/>
      <c r="AL436" s="538"/>
      <c r="AM436" s="538"/>
      <c r="AN436" s="538"/>
      <c r="AO436" s="538"/>
      <c r="AP436" s="538"/>
      <c r="AQ436" s="538"/>
      <c r="AR436" s="538"/>
      <c r="AS436" s="538"/>
      <c r="AT436" s="538"/>
    </row>
    <row r="437" spans="1:46" s="534" customFormat="1" ht="11.25">
      <c r="A437" s="641">
        <v>314</v>
      </c>
      <c r="B437" s="603" t="s">
        <v>1220</v>
      </c>
      <c r="C437" s="633" t="s">
        <v>1227</v>
      </c>
      <c r="D437" s="535"/>
      <c r="E437" s="637" t="s">
        <v>153</v>
      </c>
      <c r="F437" s="584">
        <f aca="true" t="shared" si="146" ref="F437:AB437">(F$434-F$435-F$436)</f>
        <v>1454827376.8953116</v>
      </c>
      <c r="G437" s="576">
        <f t="shared" si="146"/>
        <v>809854760.055974</v>
      </c>
      <c r="H437" s="576">
        <f t="shared" si="146"/>
        <v>180588024.7882854</v>
      </c>
      <c r="I437" s="576">
        <f t="shared" si="146"/>
        <v>197927107.78471082</v>
      </c>
      <c r="J437" s="576">
        <f t="shared" si="146"/>
        <v>113830507.49516623</v>
      </c>
      <c r="K437" s="576">
        <f t="shared" si="146"/>
        <v>108539414.72015584</v>
      </c>
      <c r="L437" s="576">
        <f t="shared" si="146"/>
        <v>5787310.528329159</v>
      </c>
      <c r="M437" s="564">
        <f t="shared" si="146"/>
        <v>22584574.81692161</v>
      </c>
      <c r="N437" s="576">
        <f t="shared" si="146"/>
        <v>14292067.24196832</v>
      </c>
      <c r="O437" s="576">
        <f t="shared" si="146"/>
        <v>1423609.4638000932</v>
      </c>
      <c r="P437" s="576">
        <f t="shared" si="146"/>
        <v>809854760.055974</v>
      </c>
      <c r="Q437" s="576">
        <f t="shared" si="146"/>
        <v>180588024.7882854</v>
      </c>
      <c r="R437" s="576">
        <f t="shared" si="146"/>
        <v>197927107.78471082</v>
      </c>
      <c r="S437" s="576">
        <f t="shared" si="146"/>
        <v>113830507.49516623</v>
      </c>
      <c r="T437" s="576">
        <f t="shared" si="146"/>
        <v>93057341.05636479</v>
      </c>
      <c r="U437" s="576">
        <f t="shared" si="146"/>
        <v>341963.9120080292</v>
      </c>
      <c r="V437" s="576">
        <f t="shared" si="146"/>
        <v>15140109.75178302</v>
      </c>
      <c r="W437" s="576">
        <f t="shared" si="146"/>
        <v>916786.1126933456</v>
      </c>
      <c r="X437" s="576">
        <f t="shared" si="146"/>
        <v>22584574.81692161</v>
      </c>
      <c r="Y437" s="576">
        <f t="shared" si="146"/>
        <v>4870524.415635813</v>
      </c>
      <c r="Z437" s="576">
        <f t="shared" si="146"/>
        <v>14292067.24196832</v>
      </c>
      <c r="AA437" s="576">
        <f t="shared" si="146"/>
        <v>768193.0566866422</v>
      </c>
      <c r="AB437" s="577">
        <f t="shared" si="146"/>
        <v>655416.4071134509</v>
      </c>
      <c r="AC437" s="577"/>
      <c r="AD437" s="577"/>
      <c r="AE437" s="577"/>
      <c r="AF437" s="577"/>
      <c r="AG437" s="577"/>
      <c r="AH437" s="577"/>
      <c r="AI437" s="538"/>
      <c r="AJ437" s="538"/>
      <c r="AK437" s="538"/>
      <c r="AL437" s="538"/>
      <c r="AM437" s="538"/>
      <c r="AN437" s="538"/>
      <c r="AO437" s="538"/>
      <c r="AP437" s="538"/>
      <c r="AQ437" s="538"/>
      <c r="AR437" s="538"/>
      <c r="AS437" s="538"/>
      <c r="AT437" s="538"/>
    </row>
    <row r="438" spans="1:46" s="534" customFormat="1" ht="11.25">
      <c r="A438" s="641">
        <v>315</v>
      </c>
      <c r="B438" s="567" t="s">
        <v>351</v>
      </c>
      <c r="C438" s="633" t="s">
        <v>1228</v>
      </c>
      <c r="D438" s="529"/>
      <c r="E438" s="615" t="s">
        <v>153</v>
      </c>
      <c r="F438" s="576">
        <f aca="true" t="shared" si="147" ref="F438:AB438">(F$437-F$433)</f>
        <v>2.384185791015625E-07</v>
      </c>
      <c r="G438" s="576">
        <f t="shared" si="147"/>
        <v>2.384185791015625E-07</v>
      </c>
      <c r="H438" s="576">
        <f t="shared" si="147"/>
        <v>-8.940696716308594E-08</v>
      </c>
      <c r="I438" s="576">
        <f t="shared" si="147"/>
        <v>0</v>
      </c>
      <c r="J438" s="576">
        <f t="shared" si="147"/>
        <v>-2.9802322387695312E-08</v>
      </c>
      <c r="K438" s="576">
        <f t="shared" si="147"/>
        <v>4.470348358154297E-08</v>
      </c>
      <c r="L438" s="576">
        <f t="shared" si="147"/>
        <v>9.313225746154785E-10</v>
      </c>
      <c r="M438" s="564">
        <f t="shared" si="147"/>
        <v>-7.450580596923828E-09</v>
      </c>
      <c r="N438" s="576">
        <f t="shared" si="147"/>
        <v>3.725290298461914E-09</v>
      </c>
      <c r="O438" s="576">
        <f t="shared" si="147"/>
        <v>0</v>
      </c>
      <c r="P438" s="576">
        <f t="shared" si="147"/>
        <v>2.384185791015625E-07</v>
      </c>
      <c r="Q438" s="576">
        <f t="shared" si="147"/>
        <v>-8.940696716308594E-08</v>
      </c>
      <c r="R438" s="576">
        <f t="shared" si="147"/>
        <v>0</v>
      </c>
      <c r="S438" s="576">
        <f t="shared" si="147"/>
        <v>-2.9802322387695312E-08</v>
      </c>
      <c r="T438" s="576">
        <f t="shared" si="147"/>
        <v>1.4901161193847656E-08</v>
      </c>
      <c r="U438" s="576">
        <f t="shared" si="147"/>
        <v>-5.820766091346741E-11</v>
      </c>
      <c r="V438" s="576">
        <f t="shared" si="147"/>
        <v>0</v>
      </c>
      <c r="W438" s="576">
        <f t="shared" si="147"/>
        <v>1.1641532182693481E-10</v>
      </c>
      <c r="X438" s="576">
        <f t="shared" si="147"/>
        <v>-7.450580596923828E-09</v>
      </c>
      <c r="Y438" s="576">
        <f t="shared" si="147"/>
        <v>0</v>
      </c>
      <c r="Z438" s="576">
        <f t="shared" si="147"/>
        <v>3.725290298461914E-09</v>
      </c>
      <c r="AA438" s="576">
        <f t="shared" si="147"/>
        <v>0</v>
      </c>
      <c r="AB438" s="577">
        <f t="shared" si="147"/>
        <v>1.1641532182693481E-10</v>
      </c>
      <c r="AC438" s="577"/>
      <c r="AD438" s="577"/>
      <c r="AE438" s="577"/>
      <c r="AF438" s="577"/>
      <c r="AG438" s="577"/>
      <c r="AH438" s="577"/>
      <c r="AI438" s="538"/>
      <c r="AJ438" s="538"/>
      <c r="AK438" s="538"/>
      <c r="AL438" s="538"/>
      <c r="AM438" s="538"/>
      <c r="AN438" s="538"/>
      <c r="AO438" s="538"/>
      <c r="AP438" s="538"/>
      <c r="AQ438" s="538"/>
      <c r="AR438" s="538"/>
      <c r="AS438" s="538"/>
      <c r="AT438" s="538"/>
    </row>
    <row r="439" spans="1:46" s="534" customFormat="1" ht="11.25">
      <c r="A439" s="615"/>
      <c r="B439" s="567"/>
      <c r="C439" s="615"/>
      <c r="D439" s="529"/>
      <c r="E439" s="615"/>
      <c r="F439" s="576"/>
      <c r="G439" s="576"/>
      <c r="H439" s="576"/>
      <c r="I439" s="576"/>
      <c r="J439" s="576"/>
      <c r="K439" s="576"/>
      <c r="L439" s="576"/>
      <c r="M439" s="564"/>
      <c r="N439" s="576"/>
      <c r="O439" s="576"/>
      <c r="P439" s="576"/>
      <c r="Q439" s="576"/>
      <c r="R439" s="576"/>
      <c r="S439" s="576"/>
      <c r="T439" s="576"/>
      <c r="U439" s="576"/>
      <c r="V439" s="576"/>
      <c r="W439" s="576"/>
      <c r="X439" s="576"/>
      <c r="Y439" s="576"/>
      <c r="Z439" s="576"/>
      <c r="AA439" s="576"/>
      <c r="AB439" s="577"/>
      <c r="AC439" s="577"/>
      <c r="AD439" s="577"/>
      <c r="AE439" s="577"/>
      <c r="AF439" s="577"/>
      <c r="AG439" s="577"/>
      <c r="AH439" s="577"/>
      <c r="AI439" s="538"/>
      <c r="AJ439" s="538"/>
      <c r="AK439" s="538"/>
      <c r="AL439" s="538"/>
      <c r="AM439" s="538"/>
      <c r="AN439" s="538"/>
      <c r="AO439" s="538"/>
      <c r="AP439" s="538"/>
      <c r="AQ439" s="538"/>
      <c r="AR439" s="538"/>
      <c r="AS439" s="538"/>
      <c r="AT439" s="538"/>
    </row>
    <row r="440" spans="1:46" ht="11.25">
      <c r="A440" s="650"/>
      <c r="B440" s="651" t="s">
        <v>1229</v>
      </c>
      <c r="G440" s="537"/>
      <c r="H440" s="537"/>
      <c r="I440" s="537"/>
      <c r="J440" s="537"/>
      <c r="K440" s="537"/>
      <c r="L440" s="537"/>
      <c r="M440" s="564"/>
      <c r="N440" s="537"/>
      <c r="O440" s="537"/>
      <c r="P440" s="537"/>
      <c r="Q440" s="537"/>
      <c r="R440" s="537"/>
      <c r="S440" s="537"/>
      <c r="T440" s="537"/>
      <c r="U440" s="537"/>
      <c r="V440" s="537"/>
      <c r="W440" s="537"/>
      <c r="X440" s="537"/>
      <c r="Y440" s="537"/>
      <c r="Z440" s="537"/>
      <c r="AA440" s="537"/>
      <c r="AB440" s="531"/>
      <c r="AC440" s="531"/>
      <c r="AD440" s="531"/>
      <c r="AE440" s="531"/>
      <c r="AF440" s="531"/>
      <c r="AG440" s="531"/>
      <c r="AH440" s="531"/>
      <c r="AI440" s="531"/>
      <c r="AJ440" s="531"/>
      <c r="AK440" s="531"/>
      <c r="AL440" s="531"/>
      <c r="AM440" s="531"/>
      <c r="AN440" s="531"/>
      <c r="AO440" s="531"/>
      <c r="AP440" s="531"/>
      <c r="AQ440" s="531"/>
      <c r="AR440" s="531"/>
      <c r="AS440" s="531"/>
      <c r="AT440" s="531"/>
    </row>
    <row r="441" spans="1:46" ht="11.25">
      <c r="A441" s="528">
        <v>316</v>
      </c>
      <c r="B441" s="534" t="s">
        <v>1230</v>
      </c>
      <c r="C441" s="633" t="s">
        <v>1231</v>
      </c>
      <c r="E441" s="637" t="s">
        <v>153</v>
      </c>
      <c r="F441" s="530">
        <f aca="true" t="shared" si="148" ref="F441:AB441">(F$227)*0.19</f>
        <v>165122999.5691938</v>
      </c>
      <c r="G441" s="537">
        <f t="shared" si="148"/>
        <v>85137962.43171652</v>
      </c>
      <c r="H441" s="537">
        <f t="shared" si="148"/>
        <v>21086365.742428605</v>
      </c>
      <c r="I441" s="537">
        <f t="shared" si="148"/>
        <v>24966303.321448416</v>
      </c>
      <c r="J441" s="537">
        <f t="shared" si="148"/>
        <v>15405776.419589039</v>
      </c>
      <c r="K441" s="537">
        <f t="shared" si="148"/>
        <v>14239518.45460781</v>
      </c>
      <c r="L441" s="537">
        <f t="shared" si="148"/>
        <v>0</v>
      </c>
      <c r="M441" s="564">
        <f t="shared" si="148"/>
        <v>3576917.252511454</v>
      </c>
      <c r="N441" s="537">
        <f t="shared" si="148"/>
        <v>635684.9088123583</v>
      </c>
      <c r="O441" s="537">
        <f t="shared" si="148"/>
        <v>74471.03807962275</v>
      </c>
      <c r="P441" s="537">
        <f t="shared" si="148"/>
        <v>85137962.43171652</v>
      </c>
      <c r="Q441" s="537">
        <f t="shared" si="148"/>
        <v>21086365.742428605</v>
      </c>
      <c r="R441" s="537">
        <f t="shared" si="148"/>
        <v>24966303.321448416</v>
      </c>
      <c r="S441" s="537">
        <f t="shared" si="148"/>
        <v>15405776.419589039</v>
      </c>
      <c r="T441" s="537">
        <f t="shared" si="148"/>
        <v>12745721.262762912</v>
      </c>
      <c r="U441" s="537">
        <f t="shared" si="148"/>
        <v>37450.708661312936</v>
      </c>
      <c r="V441" s="537">
        <f t="shared" si="148"/>
        <v>1456346.48318359</v>
      </c>
      <c r="W441" s="537">
        <f t="shared" si="148"/>
        <v>0</v>
      </c>
      <c r="X441" s="537">
        <f t="shared" si="148"/>
        <v>3576917.252511454</v>
      </c>
      <c r="Y441" s="537">
        <f t="shared" si="148"/>
        <v>0</v>
      </c>
      <c r="Z441" s="537">
        <f t="shared" si="148"/>
        <v>635684.9088123583</v>
      </c>
      <c r="AA441" s="537">
        <f t="shared" si="148"/>
        <v>0</v>
      </c>
      <c r="AB441" s="531">
        <f t="shared" si="148"/>
        <v>74471.03807962275</v>
      </c>
      <c r="AC441" s="531"/>
      <c r="AD441" s="531"/>
      <c r="AE441" s="531"/>
      <c r="AF441" s="531"/>
      <c r="AG441" s="531"/>
      <c r="AH441" s="531"/>
      <c r="AI441" s="531"/>
      <c r="AJ441" s="531"/>
      <c r="AK441" s="531"/>
      <c r="AL441" s="531"/>
      <c r="AM441" s="531"/>
      <c r="AN441" s="531"/>
      <c r="AO441" s="531"/>
      <c r="AP441" s="531"/>
      <c r="AQ441" s="531"/>
      <c r="AR441" s="531"/>
      <c r="AS441" s="531"/>
      <c r="AT441" s="531"/>
    </row>
    <row r="442" spans="1:46" ht="11.25">
      <c r="A442" s="528">
        <v>317</v>
      </c>
      <c r="B442" s="534" t="s">
        <v>1232</v>
      </c>
      <c r="C442" s="633" t="s">
        <v>1233</v>
      </c>
      <c r="E442" s="637" t="s">
        <v>153</v>
      </c>
      <c r="F442" s="530">
        <f aca="true" t="shared" si="149" ref="F442:AB442">(F$227)*0.81</f>
        <v>703945419.2160369</v>
      </c>
      <c r="G442" s="537">
        <f t="shared" si="149"/>
        <v>362956576.68258095</v>
      </c>
      <c r="H442" s="537">
        <f t="shared" si="149"/>
        <v>89894506.586143</v>
      </c>
      <c r="I442" s="537">
        <f t="shared" si="149"/>
        <v>106435293.10722746</v>
      </c>
      <c r="J442" s="537">
        <f t="shared" si="149"/>
        <v>65677257.3677217</v>
      </c>
      <c r="K442" s="537">
        <f t="shared" si="149"/>
        <v>60705315.517012246</v>
      </c>
      <c r="L442" s="537">
        <f t="shared" si="149"/>
        <v>0</v>
      </c>
      <c r="M442" s="564">
        <f t="shared" si="149"/>
        <v>15248963.02386462</v>
      </c>
      <c r="N442" s="537">
        <f t="shared" si="149"/>
        <v>2710025.137568475</v>
      </c>
      <c r="O442" s="537">
        <f t="shared" si="149"/>
        <v>317481.7939183918</v>
      </c>
      <c r="P442" s="537">
        <f t="shared" si="149"/>
        <v>362956576.68258095</v>
      </c>
      <c r="Q442" s="537">
        <f t="shared" si="149"/>
        <v>89894506.586143</v>
      </c>
      <c r="R442" s="537">
        <f t="shared" si="149"/>
        <v>106435293.10722746</v>
      </c>
      <c r="S442" s="537">
        <f t="shared" si="149"/>
        <v>65677257.3677217</v>
      </c>
      <c r="T442" s="537">
        <f t="shared" si="149"/>
        <v>54337022.22546294</v>
      </c>
      <c r="U442" s="537">
        <f t="shared" si="149"/>
        <v>159658.28429296566</v>
      </c>
      <c r="V442" s="537">
        <f t="shared" si="149"/>
        <v>6208635.007256358</v>
      </c>
      <c r="W442" s="537">
        <f t="shared" si="149"/>
        <v>0</v>
      </c>
      <c r="X442" s="537">
        <f t="shared" si="149"/>
        <v>15248963.02386462</v>
      </c>
      <c r="Y442" s="537">
        <f t="shared" si="149"/>
        <v>0</v>
      </c>
      <c r="Z442" s="537">
        <f t="shared" si="149"/>
        <v>2710025.137568475</v>
      </c>
      <c r="AA442" s="537">
        <f t="shared" si="149"/>
        <v>0</v>
      </c>
      <c r="AB442" s="531">
        <f t="shared" si="149"/>
        <v>317481.7939183918</v>
      </c>
      <c r="AC442" s="531"/>
      <c r="AD442" s="531"/>
      <c r="AE442" s="531"/>
      <c r="AF442" s="531"/>
      <c r="AG442" s="531"/>
      <c r="AH442" s="531"/>
      <c r="AI442" s="531"/>
      <c r="AJ442" s="531"/>
      <c r="AK442" s="531"/>
      <c r="AL442" s="531"/>
      <c r="AM442" s="531"/>
      <c r="AN442" s="531"/>
      <c r="AO442" s="531"/>
      <c r="AP442" s="531"/>
      <c r="AQ442" s="531"/>
      <c r="AR442" s="531"/>
      <c r="AS442" s="531"/>
      <c r="AT442" s="531"/>
    </row>
    <row r="443" spans="1:46" ht="11.25">
      <c r="A443" s="528">
        <v>318</v>
      </c>
      <c r="B443" s="652" t="s">
        <v>1234</v>
      </c>
      <c r="C443" s="633" t="s">
        <v>1235</v>
      </c>
      <c r="E443" s="637" t="s">
        <v>153</v>
      </c>
      <c r="F443" s="530">
        <f aca="true" t="shared" si="150" ref="F443:AB443">(F$441+F$442)</f>
        <v>869068418.7852308</v>
      </c>
      <c r="G443" s="537">
        <f t="shared" si="150"/>
        <v>448094539.11429745</v>
      </c>
      <c r="H443" s="537">
        <f t="shared" si="150"/>
        <v>110980872.3285716</v>
      </c>
      <c r="I443" s="537">
        <f t="shared" si="150"/>
        <v>131401596.42867588</v>
      </c>
      <c r="J443" s="537">
        <f t="shared" si="150"/>
        <v>81083033.78731073</v>
      </c>
      <c r="K443" s="537">
        <f t="shared" si="150"/>
        <v>74944833.97162005</v>
      </c>
      <c r="L443" s="537">
        <f t="shared" si="150"/>
        <v>0</v>
      </c>
      <c r="M443" s="564">
        <f t="shared" si="150"/>
        <v>18825880.276376072</v>
      </c>
      <c r="N443" s="537">
        <f t="shared" si="150"/>
        <v>3345710.0463808337</v>
      </c>
      <c r="O443" s="537">
        <f t="shared" si="150"/>
        <v>391952.8319980146</v>
      </c>
      <c r="P443" s="537">
        <f t="shared" si="150"/>
        <v>448094539.11429745</v>
      </c>
      <c r="Q443" s="537">
        <f t="shared" si="150"/>
        <v>110980872.3285716</v>
      </c>
      <c r="R443" s="537">
        <f t="shared" si="150"/>
        <v>131401596.42867588</v>
      </c>
      <c r="S443" s="537">
        <f t="shared" si="150"/>
        <v>81083033.78731073</v>
      </c>
      <c r="T443" s="537">
        <f t="shared" si="150"/>
        <v>67082743.488225855</v>
      </c>
      <c r="U443" s="537">
        <f t="shared" si="150"/>
        <v>197108.9929542786</v>
      </c>
      <c r="V443" s="537">
        <f t="shared" si="150"/>
        <v>7664981.490439948</v>
      </c>
      <c r="W443" s="537">
        <f t="shared" si="150"/>
        <v>0</v>
      </c>
      <c r="X443" s="537">
        <f t="shared" si="150"/>
        <v>18825880.276376072</v>
      </c>
      <c r="Y443" s="537">
        <f t="shared" si="150"/>
        <v>0</v>
      </c>
      <c r="Z443" s="537">
        <f t="shared" si="150"/>
        <v>3345710.0463808337</v>
      </c>
      <c r="AA443" s="537">
        <f t="shared" si="150"/>
        <v>0</v>
      </c>
      <c r="AB443" s="653">
        <f t="shared" si="150"/>
        <v>391952.8319980146</v>
      </c>
      <c r="AC443" s="531"/>
      <c r="AD443" s="531"/>
      <c r="AE443" s="531"/>
      <c r="AF443" s="531"/>
      <c r="AG443" s="531"/>
      <c r="AH443" s="531"/>
      <c r="AI443" s="531"/>
      <c r="AJ443" s="531"/>
      <c r="AK443" s="531"/>
      <c r="AL443" s="531"/>
      <c r="AM443" s="531"/>
      <c r="AN443" s="531"/>
      <c r="AO443" s="531"/>
      <c r="AP443" s="531"/>
      <c r="AQ443" s="531"/>
      <c r="AR443" s="531"/>
      <c r="AS443" s="531"/>
      <c r="AT443" s="531"/>
    </row>
    <row r="444" spans="1:46" ht="11.25">
      <c r="A444" s="528">
        <v>319</v>
      </c>
      <c r="B444" s="652" t="s">
        <v>1236</v>
      </c>
      <c r="C444" s="654" t="s">
        <v>1237</v>
      </c>
      <c r="D444" s="606"/>
      <c r="E444" s="637" t="s">
        <v>153</v>
      </c>
      <c r="F444" s="530">
        <f aca="true" t="shared" si="151" ref="F444:AB444">(F$425)</f>
        <v>61516700.1105192</v>
      </c>
      <c r="G444" s="537">
        <f t="shared" si="151"/>
        <v>29553551.651790425</v>
      </c>
      <c r="H444" s="537">
        <f t="shared" si="151"/>
        <v>7827183.364956759</v>
      </c>
      <c r="I444" s="537">
        <f t="shared" si="151"/>
        <v>12283571.174324173</v>
      </c>
      <c r="J444" s="537">
        <f t="shared" si="151"/>
        <v>6501288.082968749</v>
      </c>
      <c r="K444" s="537">
        <f t="shared" si="151"/>
        <v>4667841.735240085</v>
      </c>
      <c r="L444" s="537">
        <f t="shared" si="151"/>
        <v>0</v>
      </c>
      <c r="M444" s="564">
        <f t="shared" si="151"/>
        <v>1051792.3137864608</v>
      </c>
      <c r="N444" s="537">
        <f t="shared" si="151"/>
        <v>196113.29499986788</v>
      </c>
      <c r="O444" s="537">
        <f t="shared" si="151"/>
        <v>21788.01003333072</v>
      </c>
      <c r="P444" s="537">
        <f t="shared" si="151"/>
        <v>29553551.651790425</v>
      </c>
      <c r="Q444" s="537">
        <f t="shared" si="151"/>
        <v>7827183.364956759</v>
      </c>
      <c r="R444" s="537">
        <f t="shared" si="151"/>
        <v>12283571.174324173</v>
      </c>
      <c r="S444" s="537">
        <f t="shared" si="151"/>
        <v>6501288.082968749</v>
      </c>
      <c r="T444" s="537">
        <f t="shared" si="151"/>
        <v>4239626.617582161</v>
      </c>
      <c r="U444" s="537">
        <f t="shared" si="151"/>
        <v>3449.6332415284414</v>
      </c>
      <c r="V444" s="537">
        <f t="shared" si="151"/>
        <v>453066.6723163667</v>
      </c>
      <c r="W444" s="537">
        <f t="shared" si="151"/>
        <v>0</v>
      </c>
      <c r="X444" s="537">
        <f t="shared" si="151"/>
        <v>1051792.3137864608</v>
      </c>
      <c r="Y444" s="537">
        <f t="shared" si="151"/>
        <v>0</v>
      </c>
      <c r="Z444" s="537">
        <f t="shared" si="151"/>
        <v>196113.29499986788</v>
      </c>
      <c r="AA444" s="537">
        <f t="shared" si="151"/>
        <v>0</v>
      </c>
      <c r="AB444" s="653">
        <f t="shared" si="151"/>
        <v>3467.7151803436727</v>
      </c>
      <c r="AC444" s="531"/>
      <c r="AD444" s="531"/>
      <c r="AE444" s="531"/>
      <c r="AF444" s="531"/>
      <c r="AG444" s="531"/>
      <c r="AH444" s="531"/>
      <c r="AI444" s="531"/>
      <c r="AJ444" s="531"/>
      <c r="AK444" s="531"/>
      <c r="AL444" s="531"/>
      <c r="AM444" s="531"/>
      <c r="AN444" s="531"/>
      <c r="AO444" s="531"/>
      <c r="AP444" s="531"/>
      <c r="AQ444" s="531"/>
      <c r="AR444" s="531"/>
      <c r="AS444" s="531"/>
      <c r="AT444" s="531"/>
    </row>
    <row r="445" spans="1:46" ht="11.25">
      <c r="A445" s="528">
        <v>320</v>
      </c>
      <c r="B445" s="652" t="s">
        <v>1238</v>
      </c>
      <c r="C445" s="535" t="s">
        <v>1239</v>
      </c>
      <c r="E445" s="637" t="s">
        <v>153</v>
      </c>
      <c r="F445" s="530">
        <f aca="true" t="shared" si="152" ref="F445:AB445">(F$189+F$367+F$393)</f>
        <v>28689407.0456322</v>
      </c>
      <c r="G445" s="537">
        <f t="shared" si="152"/>
        <v>15140682.036306947</v>
      </c>
      <c r="H445" s="537">
        <f t="shared" si="152"/>
        <v>3629897.980398318</v>
      </c>
      <c r="I445" s="537">
        <f t="shared" si="152"/>
        <v>4066132.8198636877</v>
      </c>
      <c r="J445" s="537">
        <f t="shared" si="152"/>
        <v>2516321.2586497497</v>
      </c>
      <c r="K445" s="537">
        <f t="shared" si="152"/>
        <v>2233797.1218590685</v>
      </c>
      <c r="L445" s="537">
        <f t="shared" si="152"/>
        <v>0</v>
      </c>
      <c r="M445" s="564">
        <f t="shared" si="152"/>
        <v>670179.9320292723</v>
      </c>
      <c r="N445" s="537">
        <f t="shared" si="152"/>
        <v>151434.02917661125</v>
      </c>
      <c r="O445" s="537">
        <f t="shared" si="152"/>
        <v>9057.059598237309</v>
      </c>
      <c r="P445" s="537">
        <f t="shared" si="152"/>
        <v>15140682.036306947</v>
      </c>
      <c r="Q445" s="537">
        <f t="shared" si="152"/>
        <v>3629897.980398318</v>
      </c>
      <c r="R445" s="537">
        <f t="shared" si="152"/>
        <v>4066132.8198636877</v>
      </c>
      <c r="S445" s="537">
        <f t="shared" si="152"/>
        <v>2516321.2586497497</v>
      </c>
      <c r="T445" s="537">
        <f t="shared" si="152"/>
        <v>2057655.246302804</v>
      </c>
      <c r="U445" s="537">
        <f t="shared" si="152"/>
        <v>5815.869530349221</v>
      </c>
      <c r="V445" s="537">
        <f t="shared" si="152"/>
        <v>208258.87579283203</v>
      </c>
      <c r="W445" s="537">
        <f t="shared" si="152"/>
        <v>0</v>
      </c>
      <c r="X445" s="537">
        <f t="shared" si="152"/>
        <v>670179.9320292723</v>
      </c>
      <c r="Y445" s="537">
        <f t="shared" si="152"/>
        <v>0</v>
      </c>
      <c r="Z445" s="537">
        <f t="shared" si="152"/>
        <v>151434.02917661125</v>
      </c>
      <c r="AA445" s="537">
        <f t="shared" si="152"/>
        <v>0</v>
      </c>
      <c r="AB445" s="653">
        <f t="shared" si="152"/>
        <v>9527.4897450645</v>
      </c>
      <c r="AC445" s="531"/>
      <c r="AD445" s="531"/>
      <c r="AE445" s="531"/>
      <c r="AF445" s="531"/>
      <c r="AG445" s="531"/>
      <c r="AH445" s="531"/>
      <c r="AI445" s="531"/>
      <c r="AJ445" s="531"/>
      <c r="AK445" s="531"/>
      <c r="AL445" s="531"/>
      <c r="AM445" s="531"/>
      <c r="AN445" s="531"/>
      <c r="AO445" s="531"/>
      <c r="AP445" s="531"/>
      <c r="AQ445" s="531"/>
      <c r="AR445" s="531"/>
      <c r="AS445" s="531"/>
      <c r="AT445" s="531"/>
    </row>
    <row r="446" spans="1:46" ht="11.25">
      <c r="A446" s="528">
        <v>321</v>
      </c>
      <c r="B446" s="534" t="s">
        <v>1240</v>
      </c>
      <c r="C446" s="535" t="s">
        <v>1241</v>
      </c>
      <c r="E446" s="637" t="s">
        <v>153</v>
      </c>
      <c r="F446" s="530">
        <f aca="true" t="shared" si="153" ref="F446:AB446">(F$443+F$444+F$445)</f>
        <v>959274525.9413822</v>
      </c>
      <c r="G446" s="537">
        <f t="shared" si="153"/>
        <v>492788772.80239487</v>
      </c>
      <c r="H446" s="537">
        <f t="shared" si="153"/>
        <v>122437953.67392667</v>
      </c>
      <c r="I446" s="537">
        <f t="shared" si="153"/>
        <v>147751300.42286372</v>
      </c>
      <c r="J446" s="537">
        <f t="shared" si="153"/>
        <v>90100643.12892924</v>
      </c>
      <c r="K446" s="537">
        <f t="shared" si="153"/>
        <v>81846472.82871921</v>
      </c>
      <c r="L446" s="537">
        <f t="shared" si="153"/>
        <v>0</v>
      </c>
      <c r="M446" s="564">
        <f t="shared" si="153"/>
        <v>20547852.522191808</v>
      </c>
      <c r="N446" s="537">
        <f t="shared" si="153"/>
        <v>3693257.370557313</v>
      </c>
      <c r="O446" s="537">
        <f t="shared" si="153"/>
        <v>422797.90162958263</v>
      </c>
      <c r="P446" s="537">
        <f t="shared" si="153"/>
        <v>492788772.80239487</v>
      </c>
      <c r="Q446" s="537">
        <f t="shared" si="153"/>
        <v>122437953.67392667</v>
      </c>
      <c r="R446" s="537">
        <f t="shared" si="153"/>
        <v>147751300.42286372</v>
      </c>
      <c r="S446" s="537">
        <f t="shared" si="153"/>
        <v>90100643.12892924</v>
      </c>
      <c r="T446" s="537">
        <f t="shared" si="153"/>
        <v>73380025.35211082</v>
      </c>
      <c r="U446" s="537">
        <f t="shared" si="153"/>
        <v>206374.49572615625</v>
      </c>
      <c r="V446" s="537">
        <f t="shared" si="153"/>
        <v>8326307.038549147</v>
      </c>
      <c r="W446" s="537">
        <f t="shared" si="153"/>
        <v>0</v>
      </c>
      <c r="X446" s="537">
        <f t="shared" si="153"/>
        <v>20547852.522191808</v>
      </c>
      <c r="Y446" s="537">
        <f t="shared" si="153"/>
        <v>0</v>
      </c>
      <c r="Z446" s="537">
        <f t="shared" si="153"/>
        <v>3693257.370557313</v>
      </c>
      <c r="AA446" s="537">
        <f t="shared" si="153"/>
        <v>0</v>
      </c>
      <c r="AB446" s="653">
        <f t="shared" si="153"/>
        <v>404948.03692342277</v>
      </c>
      <c r="AC446" s="531"/>
      <c r="AD446" s="531"/>
      <c r="AE446" s="531"/>
      <c r="AF446" s="531"/>
      <c r="AG446" s="531"/>
      <c r="AH446" s="531"/>
      <c r="AI446" s="531"/>
      <c r="AJ446" s="531"/>
      <c r="AK446" s="531"/>
      <c r="AL446" s="531"/>
      <c r="AM446" s="531"/>
      <c r="AN446" s="531"/>
      <c r="AO446" s="531"/>
      <c r="AP446" s="531"/>
      <c r="AQ446" s="531"/>
      <c r="AR446" s="531"/>
      <c r="AS446" s="531"/>
      <c r="AT446" s="531"/>
    </row>
    <row r="447" spans="7:46" ht="11.25">
      <c r="G447" s="537"/>
      <c r="H447" s="537"/>
      <c r="I447" s="537"/>
      <c r="J447" s="537"/>
      <c r="K447" s="537"/>
      <c r="L447" s="537"/>
      <c r="M447" s="564"/>
      <c r="N447" s="537"/>
      <c r="O447" s="537"/>
      <c r="P447" s="537"/>
      <c r="Q447" s="537"/>
      <c r="R447" s="537"/>
      <c r="S447" s="537"/>
      <c r="T447" s="537"/>
      <c r="U447" s="537"/>
      <c r="V447" s="537"/>
      <c r="W447" s="537"/>
      <c r="X447" s="537"/>
      <c r="Y447" s="537"/>
      <c r="Z447" s="537"/>
      <c r="AA447" s="537"/>
      <c r="AB447" s="531"/>
      <c r="AC447" s="531"/>
      <c r="AD447" s="531"/>
      <c r="AE447" s="531"/>
      <c r="AF447" s="531"/>
      <c r="AG447" s="531"/>
      <c r="AH447" s="531"/>
      <c r="AI447" s="531"/>
      <c r="AJ447" s="531"/>
      <c r="AK447" s="531"/>
      <c r="AL447" s="531"/>
      <c r="AM447" s="531"/>
      <c r="AN447" s="531"/>
      <c r="AO447" s="531"/>
      <c r="AP447" s="531"/>
      <c r="AQ447" s="531"/>
      <c r="AR447" s="531"/>
      <c r="AS447" s="531"/>
      <c r="AT447" s="531"/>
    </row>
    <row r="448" spans="2:46" ht="11.25">
      <c r="B448" s="534" t="s">
        <v>1242</v>
      </c>
      <c r="G448" s="537"/>
      <c r="H448" s="537"/>
      <c r="I448" s="537"/>
      <c r="J448" s="537"/>
      <c r="K448" s="537"/>
      <c r="L448" s="537"/>
      <c r="M448" s="564"/>
      <c r="N448" s="537"/>
      <c r="O448" s="537"/>
      <c r="P448" s="537"/>
      <c r="Q448" s="537"/>
      <c r="R448" s="537"/>
      <c r="S448" s="537"/>
      <c r="T448" s="537"/>
      <c r="U448" s="537"/>
      <c r="V448" s="537"/>
      <c r="W448" s="537"/>
      <c r="X448" s="537"/>
      <c r="Y448" s="537"/>
      <c r="Z448" s="537"/>
      <c r="AA448" s="537"/>
      <c r="AB448" s="531"/>
      <c r="AC448" s="531"/>
      <c r="AD448" s="531"/>
      <c r="AE448" s="531"/>
      <c r="AF448" s="531"/>
      <c r="AG448" s="531"/>
      <c r="AH448" s="531"/>
      <c r="AI448" s="531"/>
      <c r="AJ448" s="531"/>
      <c r="AK448" s="531"/>
      <c r="AL448" s="531"/>
      <c r="AM448" s="531"/>
      <c r="AN448" s="531"/>
      <c r="AO448" s="531"/>
      <c r="AP448" s="531"/>
      <c r="AQ448" s="531"/>
      <c r="AR448" s="531"/>
      <c r="AS448" s="531"/>
      <c r="AT448" s="531"/>
    </row>
    <row r="449" spans="1:46" ht="11.25">
      <c r="A449" s="528">
        <v>322</v>
      </c>
      <c r="B449" s="534" t="s">
        <v>1243</v>
      </c>
      <c r="C449" s="638" t="s">
        <v>1168</v>
      </c>
      <c r="E449" s="637" t="s">
        <v>153</v>
      </c>
      <c r="F449" s="530">
        <f aca="true" t="shared" si="154" ref="F449:AB449">(F$233)</f>
        <v>13321029.131195728</v>
      </c>
      <c r="G449" s="537">
        <f t="shared" si="154"/>
        <v>6806009.692132286</v>
      </c>
      <c r="H449" s="537">
        <f t="shared" si="154"/>
        <v>1685553.5937859772</v>
      </c>
      <c r="I449" s="537">
        <f t="shared" si="154"/>
        <v>1995595.4811545582</v>
      </c>
      <c r="J449" s="537">
        <f t="shared" si="154"/>
        <v>1231447.0591337911</v>
      </c>
      <c r="K449" s="537">
        <f t="shared" si="154"/>
        <v>1138148.8375468408</v>
      </c>
      <c r="L449" s="537">
        <f t="shared" si="154"/>
        <v>114219.47429867683</v>
      </c>
      <c r="M449" s="564">
        <f t="shared" si="154"/>
        <v>285903.8047402486</v>
      </c>
      <c r="N449" s="537">
        <f t="shared" si="154"/>
        <v>50812.4265170262</v>
      </c>
      <c r="O449" s="537">
        <f t="shared" si="154"/>
        <v>13338.761886325148</v>
      </c>
      <c r="P449" s="537">
        <f t="shared" si="154"/>
        <v>6806009.692132286</v>
      </c>
      <c r="Q449" s="537">
        <f t="shared" si="154"/>
        <v>1685553.5937859772</v>
      </c>
      <c r="R449" s="537">
        <f t="shared" si="154"/>
        <v>1995595.4811545582</v>
      </c>
      <c r="S449" s="537">
        <f t="shared" si="154"/>
        <v>1231447.0591337911</v>
      </c>
      <c r="T449" s="537">
        <f t="shared" si="154"/>
        <v>1018785.1480305551</v>
      </c>
      <c r="U449" s="537">
        <f t="shared" si="154"/>
        <v>2992.5563998123657</v>
      </c>
      <c r="V449" s="537">
        <f t="shared" si="154"/>
        <v>116371.13311647317</v>
      </c>
      <c r="W449" s="537">
        <f t="shared" si="154"/>
        <v>5891.758578696068</v>
      </c>
      <c r="X449" s="537">
        <f t="shared" si="154"/>
        <v>285903.8047402486</v>
      </c>
      <c r="Y449" s="537">
        <f t="shared" si="154"/>
        <v>108327.71571998074</v>
      </c>
      <c r="Z449" s="537">
        <f t="shared" si="154"/>
        <v>50812.4265170262</v>
      </c>
      <c r="AA449" s="537">
        <f t="shared" si="154"/>
        <v>7385.630061606328</v>
      </c>
      <c r="AB449" s="653">
        <f t="shared" si="154"/>
        <v>5953.13182471882</v>
      </c>
      <c r="AC449" s="531"/>
      <c r="AD449" s="531"/>
      <c r="AE449" s="531"/>
      <c r="AF449" s="531"/>
      <c r="AG449" s="531"/>
      <c r="AH449" s="531"/>
      <c r="AI449" s="531"/>
      <c r="AJ449" s="531"/>
      <c r="AK449" s="531"/>
      <c r="AL449" s="531"/>
      <c r="AM449" s="531"/>
      <c r="AN449" s="531"/>
      <c r="AO449" s="531"/>
      <c r="AP449" s="531"/>
      <c r="AQ449" s="531"/>
      <c r="AR449" s="531"/>
      <c r="AS449" s="531"/>
      <c r="AT449" s="531"/>
    </row>
    <row r="450" spans="1:46" ht="11.25">
      <c r="A450" s="528">
        <v>323</v>
      </c>
      <c r="B450" s="652" t="s">
        <v>1236</v>
      </c>
      <c r="C450" s="535" t="s">
        <v>1244</v>
      </c>
      <c r="E450" s="637" t="s">
        <v>153</v>
      </c>
      <c r="F450" s="530">
        <f aca="true" t="shared" si="155" ref="F450:AB450">(F$426)</f>
        <v>585196.5465969865</v>
      </c>
      <c r="G450" s="537">
        <f t="shared" si="155"/>
        <v>291747.5741050334</v>
      </c>
      <c r="H450" s="537">
        <f t="shared" si="155"/>
        <v>73047.99236432112</v>
      </c>
      <c r="I450" s="537">
        <f t="shared" si="155"/>
        <v>98231.43560804229</v>
      </c>
      <c r="J450" s="537">
        <f t="shared" si="155"/>
        <v>55691.81795863479</v>
      </c>
      <c r="K450" s="537">
        <f t="shared" si="155"/>
        <v>46294.51762199815</v>
      </c>
      <c r="L450" s="537">
        <f t="shared" si="155"/>
        <v>15190.460268343679</v>
      </c>
      <c r="M450" s="564">
        <f t="shared" si="155"/>
        <v>11215.316230519064</v>
      </c>
      <c r="N450" s="537">
        <f t="shared" si="155"/>
        <v>2080.114767124841</v>
      </c>
      <c r="O450" s="537">
        <f t="shared" si="155"/>
        <v>223.07886396772372</v>
      </c>
      <c r="P450" s="537">
        <f t="shared" si="155"/>
        <v>291747.5741050334</v>
      </c>
      <c r="Q450" s="537">
        <f t="shared" si="155"/>
        <v>73047.99236432112</v>
      </c>
      <c r="R450" s="537">
        <f t="shared" si="155"/>
        <v>98231.43560804229</v>
      </c>
      <c r="S450" s="537">
        <f t="shared" si="155"/>
        <v>55691.81795863479</v>
      </c>
      <c r="T450" s="537">
        <f t="shared" si="155"/>
        <v>41648.281773717135</v>
      </c>
      <c r="U450" s="537">
        <f t="shared" si="155"/>
        <v>77.95083420864435</v>
      </c>
      <c r="V450" s="537">
        <f t="shared" si="155"/>
        <v>4620.8749991112645</v>
      </c>
      <c r="W450" s="537">
        <f t="shared" si="155"/>
        <v>427.5675640022409</v>
      </c>
      <c r="X450" s="537">
        <f t="shared" si="155"/>
        <v>11215.316230519064</v>
      </c>
      <c r="Y450" s="537">
        <f t="shared" si="155"/>
        <v>15994.044564545056</v>
      </c>
      <c r="Z450" s="537">
        <f t="shared" si="155"/>
        <v>2080.114767124841</v>
      </c>
      <c r="AA450" s="537">
        <f t="shared" si="155"/>
        <v>170.6323658560884</v>
      </c>
      <c r="AB450" s="653">
        <f t="shared" si="155"/>
        <v>70.62714208822347</v>
      </c>
      <c r="AC450" s="531"/>
      <c r="AD450" s="531"/>
      <c r="AE450" s="531"/>
      <c r="AF450" s="531"/>
      <c r="AG450" s="531"/>
      <c r="AH450" s="531"/>
      <c r="AI450" s="531"/>
      <c r="AJ450" s="531"/>
      <c r="AK450" s="531"/>
      <c r="AL450" s="531"/>
      <c r="AM450" s="531"/>
      <c r="AN450" s="531"/>
      <c r="AO450" s="531"/>
      <c r="AP450" s="531"/>
      <c r="AQ450" s="531"/>
      <c r="AR450" s="531"/>
      <c r="AS450" s="531"/>
      <c r="AT450" s="531"/>
    </row>
    <row r="451" spans="1:46" ht="11.25">
      <c r="A451" s="528">
        <v>324</v>
      </c>
      <c r="B451" s="652" t="s">
        <v>1238</v>
      </c>
      <c r="C451" s="535" t="s">
        <v>1245</v>
      </c>
      <c r="E451" s="637" t="s">
        <v>153</v>
      </c>
      <c r="F451" s="530">
        <f aca="true" t="shared" si="156" ref="F451:AB451">(F$394)</f>
        <v>26176.38227617602</v>
      </c>
      <c r="G451" s="537">
        <f t="shared" si="156"/>
        <v>14866.735245589238</v>
      </c>
      <c r="H451" s="537">
        <f t="shared" si="156"/>
        <v>2953.024592264137</v>
      </c>
      <c r="I451" s="537">
        <f t="shared" si="156"/>
        <v>4075.8774972377137</v>
      </c>
      <c r="J451" s="537">
        <f t="shared" si="156"/>
        <v>2166.3814016805336</v>
      </c>
      <c r="K451" s="537">
        <f t="shared" si="156"/>
        <v>1203.5992934103404</v>
      </c>
      <c r="L451" s="537">
        <f t="shared" si="156"/>
        <v>-1055.7998721137678</v>
      </c>
      <c r="M451" s="564">
        <f t="shared" si="156"/>
        <v>824.5388123680866</v>
      </c>
      <c r="N451" s="537">
        <f t="shared" si="156"/>
        <v>81.24527235255808</v>
      </c>
      <c r="O451" s="537">
        <f t="shared" si="156"/>
        <v>-0.14093022442862413</v>
      </c>
      <c r="P451" s="537">
        <f t="shared" si="156"/>
        <v>14866.735245589238</v>
      </c>
      <c r="Q451" s="537">
        <f t="shared" si="156"/>
        <v>2953.024592264137</v>
      </c>
      <c r="R451" s="537">
        <f t="shared" si="156"/>
        <v>4075.8774972377137</v>
      </c>
      <c r="S451" s="537">
        <f t="shared" si="156"/>
        <v>2166.3814016805336</v>
      </c>
      <c r="T451" s="537">
        <f t="shared" si="156"/>
        <v>979.1373706508424</v>
      </c>
      <c r="U451" s="537">
        <f t="shared" si="156"/>
        <v>7.731882922561109</v>
      </c>
      <c r="V451" s="537">
        <f t="shared" si="156"/>
        <v>191.42656224249646</v>
      </c>
      <c r="W451" s="537">
        <f t="shared" si="156"/>
        <v>-158.8672605287531</v>
      </c>
      <c r="X451" s="537">
        <f t="shared" si="156"/>
        <v>824.5388123680866</v>
      </c>
      <c r="Y451" s="537">
        <f t="shared" si="156"/>
        <v>-535.8643033749073</v>
      </c>
      <c r="Z451" s="537">
        <f t="shared" si="156"/>
        <v>81.24527235255808</v>
      </c>
      <c r="AA451" s="537">
        <f t="shared" si="156"/>
        <v>0</v>
      </c>
      <c r="AB451" s="653">
        <f t="shared" si="156"/>
        <v>-0.11081870845932135</v>
      </c>
      <c r="AC451" s="531"/>
      <c r="AD451" s="531"/>
      <c r="AE451" s="531"/>
      <c r="AF451" s="531"/>
      <c r="AG451" s="531"/>
      <c r="AH451" s="531"/>
      <c r="AI451" s="531"/>
      <c r="AJ451" s="531"/>
      <c r="AK451" s="531"/>
      <c r="AL451" s="531"/>
      <c r="AM451" s="531"/>
      <c r="AN451" s="531"/>
      <c r="AO451" s="531"/>
      <c r="AP451" s="531"/>
      <c r="AQ451" s="531"/>
      <c r="AR451" s="531"/>
      <c r="AS451" s="531"/>
      <c r="AT451" s="531"/>
    </row>
    <row r="452" spans="1:46" ht="11.25">
      <c r="A452" s="528">
        <v>325</v>
      </c>
      <c r="B452" s="534" t="s">
        <v>1246</v>
      </c>
      <c r="C452" s="535" t="s">
        <v>1247</v>
      </c>
      <c r="E452" s="637" t="s">
        <v>153</v>
      </c>
      <c r="F452" s="530">
        <f aca="true" t="shared" si="157" ref="F452:AB452">(F$449+F$450+F$451)</f>
        <v>13932402.06006889</v>
      </c>
      <c r="G452" s="537">
        <f t="shared" si="157"/>
        <v>7112624.001482909</v>
      </c>
      <c r="H452" s="537">
        <f t="shared" si="157"/>
        <v>1761554.6107425625</v>
      </c>
      <c r="I452" s="537">
        <f t="shared" si="157"/>
        <v>2097902.7942598383</v>
      </c>
      <c r="J452" s="537">
        <f t="shared" si="157"/>
        <v>1289305.2584941066</v>
      </c>
      <c r="K452" s="537">
        <f t="shared" si="157"/>
        <v>1185646.9544622493</v>
      </c>
      <c r="L452" s="537">
        <f t="shared" si="157"/>
        <v>128354.13469490674</v>
      </c>
      <c r="M452" s="564">
        <f t="shared" si="157"/>
        <v>297943.65978313575</v>
      </c>
      <c r="N452" s="537">
        <f t="shared" si="157"/>
        <v>52973.7865565036</v>
      </c>
      <c r="O452" s="537">
        <f t="shared" si="157"/>
        <v>13561.699820068443</v>
      </c>
      <c r="P452" s="537">
        <f t="shared" si="157"/>
        <v>7112624.001482909</v>
      </c>
      <c r="Q452" s="537">
        <f t="shared" si="157"/>
        <v>1761554.6107425625</v>
      </c>
      <c r="R452" s="537">
        <f t="shared" si="157"/>
        <v>2097902.7942598383</v>
      </c>
      <c r="S452" s="537">
        <f t="shared" si="157"/>
        <v>1289305.2584941066</v>
      </c>
      <c r="T452" s="537">
        <f t="shared" si="157"/>
        <v>1061412.5671749231</v>
      </c>
      <c r="U452" s="537">
        <f t="shared" si="157"/>
        <v>3078.239116943571</v>
      </c>
      <c r="V452" s="537">
        <f t="shared" si="157"/>
        <v>121183.43467782694</v>
      </c>
      <c r="W452" s="537">
        <f t="shared" si="157"/>
        <v>6160.458882169556</v>
      </c>
      <c r="X452" s="537">
        <f t="shared" si="157"/>
        <v>297943.65978313575</v>
      </c>
      <c r="Y452" s="537">
        <f t="shared" si="157"/>
        <v>123785.89598115088</v>
      </c>
      <c r="Z452" s="537">
        <f t="shared" si="157"/>
        <v>52973.7865565036</v>
      </c>
      <c r="AA452" s="537">
        <f t="shared" si="157"/>
        <v>7556.262427462417</v>
      </c>
      <c r="AB452" s="653">
        <f t="shared" si="157"/>
        <v>6023.648148098584</v>
      </c>
      <c r="AC452" s="531"/>
      <c r="AD452" s="531"/>
      <c r="AE452" s="531"/>
      <c r="AF452" s="531"/>
      <c r="AG452" s="531"/>
      <c r="AH452" s="531"/>
      <c r="AI452" s="531"/>
      <c r="AJ452" s="531"/>
      <c r="AK452" s="531"/>
      <c r="AL452" s="531"/>
      <c r="AM452" s="531"/>
      <c r="AN452" s="531"/>
      <c r="AO452" s="531"/>
      <c r="AP452" s="531"/>
      <c r="AQ452" s="531"/>
      <c r="AR452" s="531"/>
      <c r="AS452" s="531"/>
      <c r="AT452" s="531"/>
    </row>
    <row r="453" spans="7:46" ht="11.25">
      <c r="G453" s="537"/>
      <c r="H453" s="537"/>
      <c r="I453" s="537"/>
      <c r="J453" s="537"/>
      <c r="K453" s="537"/>
      <c r="L453" s="537"/>
      <c r="M453" s="564"/>
      <c r="N453" s="537"/>
      <c r="O453" s="537"/>
      <c r="P453" s="537"/>
      <c r="Q453" s="537"/>
      <c r="R453" s="537"/>
      <c r="S453" s="537"/>
      <c r="T453" s="537"/>
      <c r="U453" s="537"/>
      <c r="V453" s="537"/>
      <c r="W453" s="537"/>
      <c r="X453" s="537"/>
      <c r="Y453" s="537"/>
      <c r="Z453" s="537"/>
      <c r="AA453" s="537"/>
      <c r="AB453" s="531"/>
      <c r="AC453" s="531"/>
      <c r="AD453" s="531"/>
      <c r="AE453" s="531"/>
      <c r="AF453" s="531"/>
      <c r="AG453" s="531"/>
      <c r="AH453" s="531"/>
      <c r="AI453" s="531"/>
      <c r="AJ453" s="531"/>
      <c r="AK453" s="531"/>
      <c r="AL453" s="531"/>
      <c r="AM453" s="531"/>
      <c r="AN453" s="531"/>
      <c r="AO453" s="531"/>
      <c r="AP453" s="531"/>
      <c r="AQ453" s="531"/>
      <c r="AR453" s="531"/>
      <c r="AS453" s="531"/>
      <c r="AT453" s="531"/>
    </row>
    <row r="454" spans="2:46" ht="11.25">
      <c r="B454" s="534" t="s">
        <v>1248</v>
      </c>
      <c r="G454" s="537"/>
      <c r="H454" s="537"/>
      <c r="I454" s="537"/>
      <c r="J454" s="537"/>
      <c r="K454" s="537"/>
      <c r="L454" s="537"/>
      <c r="M454" s="564"/>
      <c r="N454" s="537"/>
      <c r="O454" s="537"/>
      <c r="P454" s="537"/>
      <c r="Q454" s="537"/>
      <c r="R454" s="537"/>
      <c r="S454" s="537"/>
      <c r="T454" s="537"/>
      <c r="U454" s="537"/>
      <c r="V454" s="537"/>
      <c r="W454" s="537"/>
      <c r="X454" s="537"/>
      <c r="Y454" s="537"/>
      <c r="Z454" s="537"/>
      <c r="AA454" s="537"/>
      <c r="AB454" s="531"/>
      <c r="AC454" s="531"/>
      <c r="AD454" s="531"/>
      <c r="AE454" s="531"/>
      <c r="AF454" s="531"/>
      <c r="AG454" s="531"/>
      <c r="AH454" s="531"/>
      <c r="AI454" s="531"/>
      <c r="AJ454" s="531"/>
      <c r="AK454" s="531"/>
      <c r="AL454" s="531"/>
      <c r="AM454" s="531"/>
      <c r="AN454" s="531"/>
      <c r="AO454" s="531"/>
      <c r="AP454" s="531"/>
      <c r="AQ454" s="531"/>
      <c r="AR454" s="531"/>
      <c r="AS454" s="531"/>
      <c r="AT454" s="531"/>
    </row>
    <row r="455" spans="1:46" ht="11.25">
      <c r="A455" s="528">
        <v>326</v>
      </c>
      <c r="B455" s="534" t="s">
        <v>958</v>
      </c>
      <c r="C455" s="535" t="s">
        <v>1169</v>
      </c>
      <c r="E455" s="637" t="s">
        <v>153</v>
      </c>
      <c r="F455" s="530">
        <f aca="true" t="shared" si="158" ref="F455:AB455">(F$254)</f>
        <v>53084206.58755198</v>
      </c>
      <c r="G455" s="537">
        <f t="shared" si="158"/>
        <v>25731386.34321125</v>
      </c>
      <c r="H455" s="537">
        <f t="shared" si="158"/>
        <v>6370061.5392614305</v>
      </c>
      <c r="I455" s="537">
        <f t="shared" si="158"/>
        <v>7539441.85774764</v>
      </c>
      <c r="J455" s="537">
        <f t="shared" si="158"/>
        <v>4653343.807601695</v>
      </c>
      <c r="K455" s="537">
        <f t="shared" si="158"/>
        <v>4299117.136810981</v>
      </c>
      <c r="L455" s="537">
        <f t="shared" si="158"/>
        <v>3002179.8638432897</v>
      </c>
      <c r="M455" s="564">
        <f t="shared" si="158"/>
        <v>1080049.250623374</v>
      </c>
      <c r="N455" s="537">
        <f t="shared" si="158"/>
        <v>191997.14971552737</v>
      </c>
      <c r="O455" s="537">
        <f t="shared" si="158"/>
        <v>216629.63873679194</v>
      </c>
      <c r="P455" s="537">
        <f t="shared" si="158"/>
        <v>25731386.34321125</v>
      </c>
      <c r="Q455" s="537">
        <f t="shared" si="158"/>
        <v>6370061.5392614305</v>
      </c>
      <c r="R455" s="537">
        <f t="shared" si="158"/>
        <v>7539441.85774764</v>
      </c>
      <c r="S455" s="537">
        <f t="shared" si="158"/>
        <v>4653343.807601695</v>
      </c>
      <c r="T455" s="537">
        <f t="shared" si="158"/>
        <v>3849007.9532306404</v>
      </c>
      <c r="U455" s="537">
        <f t="shared" si="158"/>
        <v>11284.912181569545</v>
      </c>
      <c r="V455" s="537">
        <f t="shared" si="158"/>
        <v>438824.2713987722</v>
      </c>
      <c r="W455" s="537">
        <f t="shared" si="158"/>
        <v>154860.79826750007</v>
      </c>
      <c r="X455" s="537">
        <f t="shared" si="158"/>
        <v>1080049.250623374</v>
      </c>
      <c r="Y455" s="537">
        <f t="shared" si="158"/>
        <v>2847319.06557579</v>
      </c>
      <c r="Z455" s="537">
        <f t="shared" si="158"/>
        <v>191997.14971552737</v>
      </c>
      <c r="AA455" s="537">
        <f t="shared" si="158"/>
        <v>194126.1767215738</v>
      </c>
      <c r="AB455" s="653">
        <f t="shared" si="158"/>
        <v>22503.462015218127</v>
      </c>
      <c r="AC455" s="531"/>
      <c r="AD455" s="531"/>
      <c r="AE455" s="531"/>
      <c r="AF455" s="531"/>
      <c r="AG455" s="531"/>
      <c r="AH455" s="531"/>
      <c r="AI455" s="531"/>
      <c r="AJ455" s="531"/>
      <c r="AK455" s="531"/>
      <c r="AL455" s="531"/>
      <c r="AM455" s="531"/>
      <c r="AN455" s="531"/>
      <c r="AO455" s="531"/>
      <c r="AP455" s="531"/>
      <c r="AQ455" s="531"/>
      <c r="AR455" s="531"/>
      <c r="AS455" s="531"/>
      <c r="AT455" s="531"/>
    </row>
    <row r="456" spans="1:46" ht="11.25">
      <c r="A456" s="528">
        <v>327</v>
      </c>
      <c r="B456" s="652" t="s">
        <v>1236</v>
      </c>
      <c r="C456" s="535" t="s">
        <v>1249</v>
      </c>
      <c r="E456" s="637" t="s">
        <v>153</v>
      </c>
      <c r="F456" s="530">
        <f aca="true" t="shared" si="159" ref="F456:AB456">(F$427)</f>
        <v>15835764.31867043</v>
      </c>
      <c r="G456" s="537">
        <f t="shared" si="159"/>
        <v>6770209.026652816</v>
      </c>
      <c r="H456" s="537">
        <f t="shared" si="159"/>
        <v>1932463.528811173</v>
      </c>
      <c r="I456" s="537">
        <f t="shared" si="159"/>
        <v>3577717.8557141675</v>
      </c>
      <c r="J456" s="537">
        <f t="shared" si="159"/>
        <v>1770892.5305528648</v>
      </c>
      <c r="K456" s="537">
        <f t="shared" si="159"/>
        <v>1061944.3840973973</v>
      </c>
      <c r="L456" s="537">
        <f t="shared" si="159"/>
        <v>1500054.9778640785</v>
      </c>
      <c r="M456" s="564">
        <f t="shared" si="159"/>
        <v>213035.0631189865</v>
      </c>
      <c r="N456" s="537">
        <f t="shared" si="159"/>
        <v>39888.62158391398</v>
      </c>
      <c r="O456" s="537">
        <f t="shared" si="159"/>
        <v>73384.4603938194</v>
      </c>
      <c r="P456" s="537">
        <f t="shared" si="159"/>
        <v>6770209.026652816</v>
      </c>
      <c r="Q456" s="537">
        <f t="shared" si="159"/>
        <v>1932463.528811173</v>
      </c>
      <c r="R456" s="537">
        <f t="shared" si="159"/>
        <v>3577717.8557141675</v>
      </c>
      <c r="S456" s="537">
        <f t="shared" si="159"/>
        <v>1770892.5305528648</v>
      </c>
      <c r="T456" s="537">
        <f t="shared" si="159"/>
        <v>977765.8490385322</v>
      </c>
      <c r="U456" s="537">
        <f t="shared" si="159"/>
        <v>-666.356046731285</v>
      </c>
      <c r="V456" s="537">
        <f t="shared" si="159"/>
        <v>98712.04337700362</v>
      </c>
      <c r="W456" s="537">
        <f t="shared" si="159"/>
        <v>58995.37657230624</v>
      </c>
      <c r="X456" s="537">
        <f t="shared" si="159"/>
        <v>213035.0631189865</v>
      </c>
      <c r="Y456" s="537">
        <f t="shared" si="159"/>
        <v>1488459.3230683878</v>
      </c>
      <c r="Z456" s="537">
        <f t="shared" si="159"/>
        <v>39888.62158391398</v>
      </c>
      <c r="AA456" s="537">
        <f t="shared" si="159"/>
        <v>101117.81821388126</v>
      </c>
      <c r="AB456" s="653">
        <f t="shared" si="159"/>
        <v>-444.2404253328316</v>
      </c>
      <c r="AC456" s="531"/>
      <c r="AD456" s="531"/>
      <c r="AE456" s="531"/>
      <c r="AF456" s="531"/>
      <c r="AG456" s="531"/>
      <c r="AH456" s="531"/>
      <c r="AI456" s="531"/>
      <c r="AJ456" s="531"/>
      <c r="AK456" s="531"/>
      <c r="AL456" s="531"/>
      <c r="AM456" s="531"/>
      <c r="AN456" s="531"/>
      <c r="AO456" s="531"/>
      <c r="AP456" s="531"/>
      <c r="AQ456" s="531"/>
      <c r="AR456" s="531"/>
      <c r="AS456" s="531"/>
      <c r="AT456" s="531"/>
    </row>
    <row r="457" spans="1:46" ht="11.25">
      <c r="A457" s="528">
        <v>328</v>
      </c>
      <c r="B457" s="652" t="s">
        <v>1238</v>
      </c>
      <c r="C457" s="535" t="s">
        <v>1250</v>
      </c>
      <c r="E457" s="637" t="s">
        <v>153</v>
      </c>
      <c r="F457" s="530">
        <f aca="true" t="shared" si="160" ref="F457:AB457">(F$190+F$368+F$395)</f>
        <v>12684834.387182085</v>
      </c>
      <c r="G457" s="537">
        <f t="shared" si="160"/>
        <v>6316142.575129029</v>
      </c>
      <c r="H457" s="537">
        <f t="shared" si="160"/>
        <v>1531110.708448195</v>
      </c>
      <c r="I457" s="537">
        <f t="shared" si="160"/>
        <v>1697654.8911574099</v>
      </c>
      <c r="J457" s="537">
        <f t="shared" si="160"/>
        <v>1060111.3632399952</v>
      </c>
      <c r="K457" s="537">
        <f t="shared" si="160"/>
        <v>958830.6882798522</v>
      </c>
      <c r="L457" s="537">
        <f t="shared" si="160"/>
        <v>491344.37828844204</v>
      </c>
      <c r="M457" s="564">
        <f t="shared" si="160"/>
        <v>275942.62316875445</v>
      </c>
      <c r="N457" s="537">
        <f t="shared" si="160"/>
        <v>64627.8367792054</v>
      </c>
      <c r="O457" s="537">
        <f t="shared" si="160"/>
        <v>33383.7628643305</v>
      </c>
      <c r="P457" s="537">
        <f t="shared" si="160"/>
        <v>6316142.575129029</v>
      </c>
      <c r="Q457" s="537">
        <f t="shared" si="160"/>
        <v>1531110.708448195</v>
      </c>
      <c r="R457" s="537">
        <f t="shared" si="160"/>
        <v>1697654.8911574099</v>
      </c>
      <c r="S457" s="537">
        <f t="shared" si="160"/>
        <v>1060111.3632399952</v>
      </c>
      <c r="T457" s="537">
        <f t="shared" si="160"/>
        <v>886704.2460797514</v>
      </c>
      <c r="U457" s="537">
        <f t="shared" si="160"/>
        <v>2375.2839904258612</v>
      </c>
      <c r="V457" s="537">
        <f t="shared" si="160"/>
        <v>87215.7928283405</v>
      </c>
      <c r="W457" s="537">
        <f t="shared" si="160"/>
        <v>20335.929223711155</v>
      </c>
      <c r="X457" s="537">
        <f t="shared" si="160"/>
        <v>275942.62316875445</v>
      </c>
      <c r="Y457" s="537">
        <f t="shared" si="160"/>
        <v>486626.74675207783</v>
      </c>
      <c r="Z457" s="537">
        <f t="shared" si="160"/>
        <v>64627.8367792054</v>
      </c>
      <c r="AA457" s="537">
        <f t="shared" si="160"/>
        <v>28463.170948079736</v>
      </c>
      <c r="AB457" s="653">
        <f t="shared" si="160"/>
        <v>4226.587988324792</v>
      </c>
      <c r="AC457" s="531"/>
      <c r="AD457" s="531"/>
      <c r="AE457" s="531"/>
      <c r="AF457" s="531"/>
      <c r="AG457" s="531"/>
      <c r="AH457" s="531"/>
      <c r="AI457" s="531"/>
      <c r="AJ457" s="531"/>
      <c r="AK457" s="531"/>
      <c r="AL457" s="531"/>
      <c r="AM457" s="531"/>
      <c r="AN457" s="531"/>
      <c r="AO457" s="531"/>
      <c r="AP457" s="531"/>
      <c r="AQ457" s="531"/>
      <c r="AR457" s="531"/>
      <c r="AS457" s="531"/>
      <c r="AT457" s="531"/>
    </row>
    <row r="458" spans="1:46" ht="11.25">
      <c r="A458" s="528">
        <v>329</v>
      </c>
      <c r="B458" s="534" t="s">
        <v>1251</v>
      </c>
      <c r="C458" s="535" t="s">
        <v>1252</v>
      </c>
      <c r="E458" s="637" t="s">
        <v>153</v>
      </c>
      <c r="F458" s="530">
        <f aca="true" t="shared" si="161" ref="F458:AB458">(F$455+F$456+F$457)</f>
        <v>81604805.29340449</v>
      </c>
      <c r="G458" s="537">
        <f t="shared" si="161"/>
        <v>38817737.94499309</v>
      </c>
      <c r="H458" s="537">
        <f t="shared" si="161"/>
        <v>9833635.7765208</v>
      </c>
      <c r="I458" s="537">
        <f t="shared" si="161"/>
        <v>12814814.604619218</v>
      </c>
      <c r="J458" s="537">
        <f t="shared" si="161"/>
        <v>7484347.701394555</v>
      </c>
      <c r="K458" s="537">
        <f t="shared" si="161"/>
        <v>6319892.20918823</v>
      </c>
      <c r="L458" s="537">
        <f t="shared" si="161"/>
        <v>4993579.219995811</v>
      </c>
      <c r="M458" s="564">
        <f t="shared" si="161"/>
        <v>1569026.936911115</v>
      </c>
      <c r="N458" s="537">
        <f t="shared" si="161"/>
        <v>296513.60807864676</v>
      </c>
      <c r="O458" s="537">
        <f t="shared" si="161"/>
        <v>323397.86199494184</v>
      </c>
      <c r="P458" s="537">
        <f t="shared" si="161"/>
        <v>38817737.94499309</v>
      </c>
      <c r="Q458" s="537">
        <f t="shared" si="161"/>
        <v>9833635.7765208</v>
      </c>
      <c r="R458" s="537">
        <f t="shared" si="161"/>
        <v>12814814.604619218</v>
      </c>
      <c r="S458" s="537">
        <f t="shared" si="161"/>
        <v>7484347.701394555</v>
      </c>
      <c r="T458" s="537">
        <f t="shared" si="161"/>
        <v>5713478.048348924</v>
      </c>
      <c r="U458" s="537">
        <f t="shared" si="161"/>
        <v>12993.840125264122</v>
      </c>
      <c r="V458" s="537">
        <f t="shared" si="161"/>
        <v>624752.1076041163</v>
      </c>
      <c r="W458" s="537">
        <f t="shared" si="161"/>
        <v>234192.10406351747</v>
      </c>
      <c r="X458" s="537">
        <f t="shared" si="161"/>
        <v>1569026.936911115</v>
      </c>
      <c r="Y458" s="537">
        <f t="shared" si="161"/>
        <v>4822405.135396255</v>
      </c>
      <c r="Z458" s="537">
        <f t="shared" si="161"/>
        <v>296513.60807864676</v>
      </c>
      <c r="AA458" s="537">
        <f t="shared" si="161"/>
        <v>323707.16588353476</v>
      </c>
      <c r="AB458" s="653">
        <f t="shared" si="161"/>
        <v>26285.809578210086</v>
      </c>
      <c r="AC458" s="531"/>
      <c r="AD458" s="531"/>
      <c r="AE458" s="531"/>
      <c r="AF458" s="531"/>
      <c r="AG458" s="531"/>
      <c r="AH458" s="531"/>
      <c r="AI458" s="531"/>
      <c r="AJ458" s="531"/>
      <c r="AK458" s="531"/>
      <c r="AL458" s="531"/>
      <c r="AM458" s="531"/>
      <c r="AN458" s="531"/>
      <c r="AO458" s="531"/>
      <c r="AP458" s="531"/>
      <c r="AQ458" s="531"/>
      <c r="AR458" s="531"/>
      <c r="AS458" s="531"/>
      <c r="AT458" s="531"/>
    </row>
    <row r="459" spans="2:46" ht="11.25">
      <c r="B459" s="628"/>
      <c r="G459" s="537"/>
      <c r="H459" s="537"/>
      <c r="I459" s="537"/>
      <c r="J459" s="537"/>
      <c r="K459" s="537"/>
      <c r="L459" s="537"/>
      <c r="M459" s="564"/>
      <c r="N459" s="537"/>
      <c r="O459" s="537"/>
      <c r="P459" s="537"/>
      <c r="Q459" s="537"/>
      <c r="R459" s="537"/>
      <c r="S459" s="537"/>
      <c r="T459" s="537"/>
      <c r="U459" s="537"/>
      <c r="V459" s="537"/>
      <c r="W459" s="537"/>
      <c r="X459" s="537"/>
      <c r="Y459" s="537"/>
      <c r="Z459" s="537"/>
      <c r="AA459" s="537"/>
      <c r="AB459" s="531"/>
      <c r="AC459" s="531"/>
      <c r="AD459" s="531"/>
      <c r="AE459" s="531"/>
      <c r="AF459" s="531"/>
      <c r="AG459" s="531"/>
      <c r="AH459" s="531"/>
      <c r="AI459" s="531"/>
      <c r="AJ459" s="531"/>
      <c r="AK459" s="531"/>
      <c r="AL459" s="531"/>
      <c r="AM459" s="531"/>
      <c r="AN459" s="531"/>
      <c r="AO459" s="531"/>
      <c r="AP459" s="531"/>
      <c r="AQ459" s="531"/>
      <c r="AR459" s="531"/>
      <c r="AS459" s="531"/>
      <c r="AT459" s="531"/>
    </row>
    <row r="460" spans="2:46" ht="11.25">
      <c r="B460" s="534" t="s">
        <v>1253</v>
      </c>
      <c r="G460" s="537"/>
      <c r="H460" s="537"/>
      <c r="I460" s="537"/>
      <c r="J460" s="537"/>
      <c r="K460" s="537"/>
      <c r="L460" s="537"/>
      <c r="M460" s="564"/>
      <c r="N460" s="537"/>
      <c r="O460" s="537"/>
      <c r="P460" s="537"/>
      <c r="Q460" s="537"/>
      <c r="R460" s="537"/>
      <c r="S460" s="537"/>
      <c r="T460" s="537"/>
      <c r="U460" s="537"/>
      <c r="V460" s="537"/>
      <c r="W460" s="537"/>
      <c r="X460" s="537"/>
      <c r="Y460" s="537"/>
      <c r="Z460" s="537"/>
      <c r="AA460" s="537"/>
      <c r="AB460" s="531"/>
      <c r="AC460" s="531"/>
      <c r="AD460" s="531"/>
      <c r="AE460" s="531"/>
      <c r="AF460" s="531"/>
      <c r="AG460" s="531"/>
      <c r="AH460" s="531"/>
      <c r="AI460" s="531"/>
      <c r="AJ460" s="531"/>
      <c r="AK460" s="531"/>
      <c r="AL460" s="531"/>
      <c r="AM460" s="531"/>
      <c r="AN460" s="531"/>
      <c r="AO460" s="531"/>
      <c r="AP460" s="531"/>
      <c r="AQ460" s="531"/>
      <c r="AR460" s="531"/>
      <c r="AS460" s="531"/>
      <c r="AT460" s="531"/>
    </row>
    <row r="461" spans="1:46" ht="11.25">
      <c r="A461" s="528">
        <v>330</v>
      </c>
      <c r="B461" s="652" t="s">
        <v>1254</v>
      </c>
      <c r="C461" s="650" t="s">
        <v>1255</v>
      </c>
      <c r="E461" s="637" t="s">
        <v>153</v>
      </c>
      <c r="F461" s="530">
        <f aca="true" t="shared" si="162" ref="F461:AB461">(F$132+F$322)</f>
        <v>165222945.49037948</v>
      </c>
      <c r="G461" s="537">
        <f t="shared" si="162"/>
        <v>109906324.29162782</v>
      </c>
      <c r="H461" s="537">
        <f t="shared" si="162"/>
        <v>19110744.91303958</v>
      </c>
      <c r="I461" s="537">
        <f t="shared" si="162"/>
        <v>17134690.016643304</v>
      </c>
      <c r="J461" s="537">
        <f t="shared" si="162"/>
        <v>8309742.7202590285</v>
      </c>
      <c r="K461" s="537">
        <f t="shared" si="162"/>
        <v>10987080.665726524</v>
      </c>
      <c r="L461" s="537">
        <f t="shared" si="162"/>
        <v>-109696.90223018709</v>
      </c>
      <c r="M461" s="564">
        <f t="shared" si="162"/>
        <v>-144023.00745369634</v>
      </c>
      <c r="N461" s="537">
        <f t="shared" si="162"/>
        <v>541701.7911012883</v>
      </c>
      <c r="O461" s="537">
        <f t="shared" si="162"/>
        <v>389973.56354604376</v>
      </c>
      <c r="P461" s="537">
        <f t="shared" si="162"/>
        <v>109906324.29162782</v>
      </c>
      <c r="Q461" s="537">
        <f t="shared" si="162"/>
        <v>19110744.91303958</v>
      </c>
      <c r="R461" s="537">
        <f t="shared" si="162"/>
        <v>17134690.016643304</v>
      </c>
      <c r="S461" s="537">
        <f t="shared" si="162"/>
        <v>8309742.7202590285</v>
      </c>
      <c r="T461" s="537">
        <f t="shared" si="162"/>
        <v>7255567.238575656</v>
      </c>
      <c r="U461" s="537">
        <f t="shared" si="162"/>
        <v>94106.69908931674</v>
      </c>
      <c r="V461" s="537">
        <f t="shared" si="162"/>
        <v>3636724.113152805</v>
      </c>
      <c r="W461" s="537">
        <f t="shared" si="162"/>
        <v>416735.36542344035</v>
      </c>
      <c r="X461" s="537">
        <f t="shared" si="162"/>
        <v>-144023.00745369634</v>
      </c>
      <c r="Y461" s="537">
        <f t="shared" si="162"/>
        <v>-471779.49774511164</v>
      </c>
      <c r="Z461" s="537">
        <f t="shared" si="162"/>
        <v>541701.7911012883</v>
      </c>
      <c r="AA461" s="537">
        <f t="shared" si="162"/>
        <v>232793.03563841264</v>
      </c>
      <c r="AB461" s="653">
        <f t="shared" si="162"/>
        <v>156808.9816128183</v>
      </c>
      <c r="AC461" s="531"/>
      <c r="AD461" s="531"/>
      <c r="AE461" s="531"/>
      <c r="AF461" s="531"/>
      <c r="AG461" s="531"/>
      <c r="AH461" s="531"/>
      <c r="AI461" s="531"/>
      <c r="AJ461" s="531"/>
      <c r="AK461" s="531"/>
      <c r="AL461" s="531"/>
      <c r="AM461" s="531"/>
      <c r="AN461" s="531"/>
      <c r="AO461" s="531"/>
      <c r="AP461" s="531"/>
      <c r="AQ461" s="531"/>
      <c r="AR461" s="531"/>
      <c r="AS461" s="531"/>
      <c r="AT461" s="531"/>
    </row>
    <row r="462" spans="1:46" ht="11.25">
      <c r="A462" s="528">
        <v>331</v>
      </c>
      <c r="B462" s="652" t="s">
        <v>1256</v>
      </c>
      <c r="C462" s="650" t="s">
        <v>1257</v>
      </c>
      <c r="E462" s="637" t="s">
        <v>153</v>
      </c>
      <c r="F462" s="530">
        <f aca="true" t="shared" si="163" ref="F462:AB462">(F$134+F$324)</f>
        <v>32998702.847477797</v>
      </c>
      <c r="G462" s="537">
        <f t="shared" si="163"/>
        <v>20837709.0095385</v>
      </c>
      <c r="H462" s="537">
        <f t="shared" si="163"/>
        <v>3094661.7381531075</v>
      </c>
      <c r="I462" s="537">
        <f t="shared" si="163"/>
        <v>1887805.790205329</v>
      </c>
      <c r="J462" s="537">
        <f t="shared" si="163"/>
        <v>571523.7861719267</v>
      </c>
      <c r="K462" s="537">
        <f t="shared" si="163"/>
        <v>48232.3620092254</v>
      </c>
      <c r="L462" s="537">
        <f t="shared" si="163"/>
        <v>13838.6020024654</v>
      </c>
      <c r="M462" s="564">
        <f t="shared" si="163"/>
        <v>319.90244967845763</v>
      </c>
      <c r="N462" s="537">
        <f t="shared" si="163"/>
        <v>5661070.0110817645</v>
      </c>
      <c r="O462" s="537">
        <f t="shared" si="163"/>
        <v>954.3252043937962</v>
      </c>
      <c r="P462" s="537">
        <f t="shared" si="163"/>
        <v>20837709.0095385</v>
      </c>
      <c r="Q462" s="537">
        <f t="shared" si="163"/>
        <v>3094661.7381531075</v>
      </c>
      <c r="R462" s="537">
        <f t="shared" si="163"/>
        <v>1887805.790205329</v>
      </c>
      <c r="S462" s="537">
        <f t="shared" si="163"/>
        <v>571523.7861719267</v>
      </c>
      <c r="T462" s="537">
        <f t="shared" si="163"/>
        <v>41777.03613325801</v>
      </c>
      <c r="U462" s="537">
        <f t="shared" si="163"/>
        <v>-256.3179263927129</v>
      </c>
      <c r="V462" s="537">
        <f t="shared" si="163"/>
        <v>6676.705103995877</v>
      </c>
      <c r="W462" s="537">
        <f t="shared" si="163"/>
        <v>0</v>
      </c>
      <c r="X462" s="537">
        <f t="shared" si="163"/>
        <v>319.90244967845763</v>
      </c>
      <c r="Y462" s="537">
        <f t="shared" si="163"/>
        <v>13838.602002465399</v>
      </c>
      <c r="Z462" s="537">
        <f t="shared" si="163"/>
        <v>5661070.0110817645</v>
      </c>
      <c r="AA462" s="537">
        <f t="shared" si="163"/>
        <v>0</v>
      </c>
      <c r="AB462" s="653">
        <f t="shared" si="163"/>
        <v>943.9614022355493</v>
      </c>
      <c r="AC462" s="531"/>
      <c r="AD462" s="531"/>
      <c r="AE462" s="531"/>
      <c r="AF462" s="531"/>
      <c r="AG462" s="531"/>
      <c r="AH462" s="531"/>
      <c r="AI462" s="531"/>
      <c r="AJ462" s="531"/>
      <c r="AK462" s="531"/>
      <c r="AL462" s="531"/>
      <c r="AM462" s="531"/>
      <c r="AN462" s="531"/>
      <c r="AO462" s="531"/>
      <c r="AP462" s="531"/>
      <c r="AQ462" s="531"/>
      <c r="AR462" s="531"/>
      <c r="AS462" s="531"/>
      <c r="AT462" s="531"/>
    </row>
    <row r="463" spans="1:46" ht="11.25">
      <c r="A463" s="528">
        <v>332</v>
      </c>
      <c r="B463" s="534" t="s">
        <v>1258</v>
      </c>
      <c r="C463" s="650" t="s">
        <v>1259</v>
      </c>
      <c r="E463" s="637" t="s">
        <v>153</v>
      </c>
      <c r="F463" s="530">
        <f aca="true" t="shared" si="164" ref="F463:AB463">(F$136+F$331)</f>
        <v>41168338.41748901</v>
      </c>
      <c r="G463" s="537">
        <f t="shared" si="164"/>
        <v>31657985.461344462</v>
      </c>
      <c r="H463" s="537">
        <f t="shared" si="164"/>
        <v>6042513.753119948</v>
      </c>
      <c r="I463" s="537">
        <f t="shared" si="164"/>
        <v>1604519.6841148857</v>
      </c>
      <c r="J463" s="537">
        <f t="shared" si="164"/>
        <v>153281.61061521395</v>
      </c>
      <c r="K463" s="537">
        <f t="shared" si="164"/>
        <v>1627847.006458821</v>
      </c>
      <c r="L463" s="537">
        <f t="shared" si="164"/>
        <v>6157.813824073655</v>
      </c>
      <c r="M463" s="564">
        <f t="shared" si="164"/>
        <v>-27085.776580441365</v>
      </c>
      <c r="N463" s="537">
        <f t="shared" si="164"/>
        <v>54035.05623859082</v>
      </c>
      <c r="O463" s="537">
        <f t="shared" si="164"/>
        <v>28078.567134681565</v>
      </c>
      <c r="P463" s="537">
        <f t="shared" si="164"/>
        <v>31657985.461344462</v>
      </c>
      <c r="Q463" s="537">
        <f t="shared" si="164"/>
        <v>6042513.753119948</v>
      </c>
      <c r="R463" s="537">
        <f t="shared" si="164"/>
        <v>1604519.6841148857</v>
      </c>
      <c r="S463" s="537">
        <f t="shared" si="164"/>
        <v>153281.61061521395</v>
      </c>
      <c r="T463" s="537">
        <f t="shared" si="164"/>
        <v>1102218.843253956</v>
      </c>
      <c r="U463" s="537">
        <f t="shared" si="164"/>
        <v>1960.4614119325518</v>
      </c>
      <c r="V463" s="537">
        <f t="shared" si="164"/>
        <v>524385.2554000472</v>
      </c>
      <c r="W463" s="537">
        <f t="shared" si="164"/>
        <v>13194.262064380415</v>
      </c>
      <c r="X463" s="537">
        <f t="shared" si="164"/>
        <v>-27085.776580441365</v>
      </c>
      <c r="Y463" s="537">
        <f t="shared" si="164"/>
        <v>-61689.218148822765</v>
      </c>
      <c r="Z463" s="537">
        <f t="shared" si="164"/>
        <v>54035.05623859082</v>
      </c>
      <c r="AA463" s="537">
        <f t="shared" si="164"/>
        <v>15885.53791511336</v>
      </c>
      <c r="AB463" s="653">
        <f t="shared" si="164"/>
        <v>12574.939316539263</v>
      </c>
      <c r="AC463" s="531"/>
      <c r="AD463" s="531"/>
      <c r="AE463" s="531"/>
      <c r="AF463" s="531"/>
      <c r="AG463" s="531"/>
      <c r="AH463" s="531"/>
      <c r="AI463" s="531"/>
      <c r="AJ463" s="531"/>
      <c r="AK463" s="531"/>
      <c r="AL463" s="531"/>
      <c r="AM463" s="531"/>
      <c r="AN463" s="531"/>
      <c r="AO463" s="531"/>
      <c r="AP463" s="531"/>
      <c r="AQ463" s="531"/>
      <c r="AR463" s="531"/>
      <c r="AS463" s="531"/>
      <c r="AT463" s="531"/>
    </row>
    <row r="464" spans="1:46" ht="11.25">
      <c r="A464" s="528">
        <v>333</v>
      </c>
      <c r="B464" s="652" t="s">
        <v>1260</v>
      </c>
      <c r="C464" s="535" t="s">
        <v>1261</v>
      </c>
      <c r="E464" s="637" t="s">
        <v>153</v>
      </c>
      <c r="F464" s="530">
        <f aca="true" t="shared" si="165" ref="F464:AB464">(F$339)</f>
        <v>21574883</v>
      </c>
      <c r="G464" s="537">
        <f t="shared" si="165"/>
        <v>18389794.38211104</v>
      </c>
      <c r="H464" s="537">
        <f t="shared" si="165"/>
        <v>2117219.19754062</v>
      </c>
      <c r="I464" s="537">
        <f t="shared" si="165"/>
        <v>140718.7004405668</v>
      </c>
      <c r="J464" s="537">
        <f t="shared" si="165"/>
        <v>11078.988879748</v>
      </c>
      <c r="K464" s="537">
        <f t="shared" si="165"/>
        <v>14098.512903086135</v>
      </c>
      <c r="L464" s="537">
        <f t="shared" si="165"/>
        <v>333.0357378681764</v>
      </c>
      <c r="M464" s="564">
        <f t="shared" si="165"/>
        <v>421.84526796635674</v>
      </c>
      <c r="N464" s="537">
        <f t="shared" si="165"/>
        <v>901018.5156763836</v>
      </c>
      <c r="O464" s="537">
        <f t="shared" si="165"/>
        <v>199.82144272090582</v>
      </c>
      <c r="P464" s="537">
        <f t="shared" si="165"/>
        <v>18389794.38211104</v>
      </c>
      <c r="Q464" s="537">
        <f t="shared" si="165"/>
        <v>2117219.19754062</v>
      </c>
      <c r="R464" s="537">
        <f t="shared" si="165"/>
        <v>140718.7004405668</v>
      </c>
      <c r="S464" s="537">
        <f t="shared" si="165"/>
        <v>11078.988879748</v>
      </c>
      <c r="T464" s="537">
        <f t="shared" si="165"/>
        <v>10235.298343815288</v>
      </c>
      <c r="U464" s="537">
        <f t="shared" si="165"/>
        <v>22.20238252454509</v>
      </c>
      <c r="V464" s="537">
        <f t="shared" si="165"/>
        <v>3841.0121767463006</v>
      </c>
      <c r="W464" s="537">
        <f t="shared" si="165"/>
        <v>66.60714757363527</v>
      </c>
      <c r="X464" s="537">
        <f t="shared" si="165"/>
        <v>421.84526796635674</v>
      </c>
      <c r="Y464" s="537">
        <f t="shared" si="165"/>
        <v>266.4285902945411</v>
      </c>
      <c r="Z464" s="537">
        <f t="shared" si="165"/>
        <v>901018.5156763836</v>
      </c>
      <c r="AA464" s="537">
        <f t="shared" si="165"/>
        <v>22.20238252454509</v>
      </c>
      <c r="AB464" s="653">
        <f t="shared" si="165"/>
        <v>177.61906019636072</v>
      </c>
      <c r="AC464" s="531"/>
      <c r="AD464" s="531"/>
      <c r="AE464" s="531"/>
      <c r="AF464" s="531"/>
      <c r="AG464" s="531"/>
      <c r="AH464" s="531"/>
      <c r="AI464" s="531"/>
      <c r="AJ464" s="531"/>
      <c r="AK464" s="531"/>
      <c r="AL464" s="531"/>
      <c r="AM464" s="531"/>
      <c r="AN464" s="531"/>
      <c r="AO464" s="531"/>
      <c r="AP464" s="531"/>
      <c r="AQ464" s="531"/>
      <c r="AR464" s="531"/>
      <c r="AS464" s="531"/>
      <c r="AT464" s="531"/>
    </row>
    <row r="465" spans="1:46" ht="11.25">
      <c r="A465" s="528">
        <v>334</v>
      </c>
      <c r="B465" s="534" t="s">
        <v>1262</v>
      </c>
      <c r="C465" s="535" t="s">
        <v>1263</v>
      </c>
      <c r="E465" s="637" t="s">
        <v>153</v>
      </c>
      <c r="F465" s="530">
        <f aca="true" t="shared" si="166" ref="F465:AB465">(F$461+F$462+F$463+F$464)</f>
        <v>260964869.7553463</v>
      </c>
      <c r="G465" s="537">
        <f t="shared" si="166"/>
        <v>180791813.14462182</v>
      </c>
      <c r="H465" s="537">
        <f t="shared" si="166"/>
        <v>30365139.601853255</v>
      </c>
      <c r="I465" s="537">
        <f t="shared" si="166"/>
        <v>20767734.191404086</v>
      </c>
      <c r="J465" s="537">
        <f t="shared" si="166"/>
        <v>9045627.105925918</v>
      </c>
      <c r="K465" s="537">
        <f t="shared" si="166"/>
        <v>12677258.547097657</v>
      </c>
      <c r="L465" s="537">
        <f t="shared" si="166"/>
        <v>-89367.45066577985</v>
      </c>
      <c r="M465" s="564">
        <f t="shared" si="166"/>
        <v>-170367.0363164929</v>
      </c>
      <c r="N465" s="537">
        <f t="shared" si="166"/>
        <v>7157825.374098027</v>
      </c>
      <c r="O465" s="537">
        <f t="shared" si="166"/>
        <v>419206.27732784</v>
      </c>
      <c r="P465" s="537">
        <f t="shared" si="166"/>
        <v>180791813.14462182</v>
      </c>
      <c r="Q465" s="537">
        <f t="shared" si="166"/>
        <v>30365139.601853255</v>
      </c>
      <c r="R465" s="537">
        <f t="shared" si="166"/>
        <v>20767734.191404086</v>
      </c>
      <c r="S465" s="537">
        <f t="shared" si="166"/>
        <v>9045627.105925918</v>
      </c>
      <c r="T465" s="537">
        <f t="shared" si="166"/>
        <v>8409798.416306684</v>
      </c>
      <c r="U465" s="537">
        <f t="shared" si="166"/>
        <v>95833.04495738112</v>
      </c>
      <c r="V465" s="537">
        <f t="shared" si="166"/>
        <v>4171627.085833594</v>
      </c>
      <c r="W465" s="537">
        <f t="shared" si="166"/>
        <v>429996.23463539436</v>
      </c>
      <c r="X465" s="537">
        <f t="shared" si="166"/>
        <v>-170367.0363164929</v>
      </c>
      <c r="Y465" s="537">
        <f t="shared" si="166"/>
        <v>-519363.68530117447</v>
      </c>
      <c r="Z465" s="537">
        <f t="shared" si="166"/>
        <v>7157825.374098027</v>
      </c>
      <c r="AA465" s="537">
        <f t="shared" si="166"/>
        <v>248700.77593605054</v>
      </c>
      <c r="AB465" s="653">
        <f t="shared" si="166"/>
        <v>170505.50139178947</v>
      </c>
      <c r="AC465" s="531"/>
      <c r="AD465" s="531"/>
      <c r="AE465" s="531"/>
      <c r="AF465" s="531"/>
      <c r="AG465" s="531"/>
      <c r="AH465" s="531"/>
      <c r="AI465" s="531"/>
      <c r="AJ465" s="531"/>
      <c r="AK465" s="531"/>
      <c r="AL465" s="531"/>
      <c r="AM465" s="531"/>
      <c r="AN465" s="531"/>
      <c r="AO465" s="531"/>
      <c r="AP465" s="531"/>
      <c r="AQ465" s="531"/>
      <c r="AR465" s="531"/>
      <c r="AS465" s="531"/>
      <c r="AT465" s="531"/>
    </row>
    <row r="466" spans="1:46" ht="11.25">
      <c r="A466" s="528">
        <v>335</v>
      </c>
      <c r="B466" s="652" t="s">
        <v>1236</v>
      </c>
      <c r="C466" s="535" t="s">
        <v>1264</v>
      </c>
      <c r="E466" s="637" t="s">
        <v>153</v>
      </c>
      <c r="F466" s="530">
        <f aca="true" t="shared" si="167" ref="F466:AB466">(F$428)</f>
        <v>56338826.02421348</v>
      </c>
      <c r="G466" s="537">
        <f t="shared" si="167"/>
        <v>33783057.30013026</v>
      </c>
      <c r="H466" s="537">
        <f t="shared" si="167"/>
        <v>6601519.928122687</v>
      </c>
      <c r="I466" s="537">
        <f t="shared" si="167"/>
        <v>7581730.107840259</v>
      </c>
      <c r="J466" s="537">
        <f t="shared" si="167"/>
        <v>2757592.6784803397</v>
      </c>
      <c r="K466" s="537">
        <f t="shared" si="167"/>
        <v>2449557.994361613</v>
      </c>
      <c r="L466" s="537">
        <f t="shared" si="167"/>
        <v>383492.37118072785</v>
      </c>
      <c r="M466" s="564">
        <f t="shared" si="167"/>
        <v>79263.04865933034</v>
      </c>
      <c r="N466" s="537">
        <f t="shared" si="167"/>
        <v>875045.6689612521</v>
      </c>
      <c r="O466" s="537">
        <f t="shared" si="167"/>
        <v>128785.51758654535</v>
      </c>
      <c r="P466" s="537">
        <f t="shared" si="167"/>
        <v>33783057.30013026</v>
      </c>
      <c r="Q466" s="537">
        <f t="shared" si="167"/>
        <v>6601519.928122687</v>
      </c>
      <c r="R466" s="537">
        <f t="shared" si="167"/>
        <v>7581730.107840259</v>
      </c>
      <c r="S466" s="537">
        <f t="shared" si="167"/>
        <v>2757592.6784803397</v>
      </c>
      <c r="T466" s="537">
        <f t="shared" si="167"/>
        <v>1681789.8446634847</v>
      </c>
      <c r="U466" s="537">
        <f t="shared" si="167"/>
        <v>-1982.8797612676426</v>
      </c>
      <c r="V466" s="537">
        <f t="shared" si="167"/>
        <v>727530.0993029785</v>
      </c>
      <c r="W466" s="537">
        <f t="shared" si="167"/>
        <v>143383.07298308614</v>
      </c>
      <c r="X466" s="537">
        <f t="shared" si="167"/>
        <v>79263.04865933034</v>
      </c>
      <c r="Y466" s="537">
        <f t="shared" si="167"/>
        <v>191478.4245608222</v>
      </c>
      <c r="Z466" s="537">
        <f t="shared" si="167"/>
        <v>875045.6689612521</v>
      </c>
      <c r="AA466" s="537">
        <f t="shared" si="167"/>
        <v>120476.64522245327</v>
      </c>
      <c r="AB466" s="653">
        <f t="shared" si="167"/>
        <v>-678.1308216265222</v>
      </c>
      <c r="AC466" s="531"/>
      <c r="AD466" s="531"/>
      <c r="AE466" s="531"/>
      <c r="AF466" s="531"/>
      <c r="AG466" s="531"/>
      <c r="AH466" s="531"/>
      <c r="AI466" s="531"/>
      <c r="AJ466" s="531"/>
      <c r="AK466" s="531"/>
      <c r="AL466" s="531"/>
      <c r="AM466" s="531"/>
      <c r="AN466" s="531"/>
      <c r="AO466" s="531"/>
      <c r="AP466" s="531"/>
      <c r="AQ466" s="531"/>
      <c r="AR466" s="531"/>
      <c r="AS466" s="531"/>
      <c r="AT466" s="531"/>
    </row>
    <row r="467" spans="1:46" ht="11.25">
      <c r="A467" s="528">
        <v>336</v>
      </c>
      <c r="B467" s="652" t="s">
        <v>1238</v>
      </c>
      <c r="C467" s="535" t="s">
        <v>1265</v>
      </c>
      <c r="E467" s="637" t="s">
        <v>153</v>
      </c>
      <c r="F467" s="530">
        <f aca="true" t="shared" si="168" ref="F467:AB467">(F$191+F$369+F$396)</f>
        <v>82711947.82089616</v>
      </c>
      <c r="G467" s="537">
        <f t="shared" si="168"/>
        <v>56560754.86235092</v>
      </c>
      <c r="H467" s="537">
        <f t="shared" si="168"/>
        <v>9588221.197119499</v>
      </c>
      <c r="I467" s="537">
        <f t="shared" si="168"/>
        <v>6913625.6637237035</v>
      </c>
      <c r="J467" s="537">
        <f t="shared" si="168"/>
        <v>3152991.621942094</v>
      </c>
      <c r="K467" s="537">
        <f t="shared" si="168"/>
        <v>4060586.1863268428</v>
      </c>
      <c r="L467" s="537">
        <f t="shared" si="168"/>
        <v>371252.25312349293</v>
      </c>
      <c r="M467" s="564">
        <f t="shared" si="168"/>
        <v>260855.68569271715</v>
      </c>
      <c r="N467" s="537">
        <f t="shared" si="168"/>
        <v>2216451.433716576</v>
      </c>
      <c r="O467" s="537">
        <f t="shared" si="168"/>
        <v>115860.20544111503</v>
      </c>
      <c r="P467" s="537">
        <f t="shared" si="168"/>
        <v>56560754.86235092</v>
      </c>
      <c r="Q467" s="537">
        <f t="shared" si="168"/>
        <v>9588221.197119499</v>
      </c>
      <c r="R467" s="537">
        <f t="shared" si="168"/>
        <v>6913625.6637237035</v>
      </c>
      <c r="S467" s="537">
        <f t="shared" si="168"/>
        <v>3152991.621942094</v>
      </c>
      <c r="T467" s="537">
        <f t="shared" si="168"/>
        <v>2810836.8277599453</v>
      </c>
      <c r="U467" s="537">
        <f t="shared" si="168"/>
        <v>25667.17184355179</v>
      </c>
      <c r="V467" s="537">
        <f t="shared" si="168"/>
        <v>1168709.9858153588</v>
      </c>
      <c r="W467" s="537">
        <f t="shared" si="168"/>
        <v>103054.24212917796</v>
      </c>
      <c r="X467" s="537">
        <f t="shared" si="168"/>
        <v>260855.68569271715</v>
      </c>
      <c r="Y467" s="537">
        <f t="shared" si="168"/>
        <v>252218.64499875813</v>
      </c>
      <c r="Z467" s="537">
        <f t="shared" si="168"/>
        <v>2216451.433716576</v>
      </c>
      <c r="AA467" s="537">
        <f t="shared" si="168"/>
        <v>67752.20721714123</v>
      </c>
      <c r="AB467" s="653">
        <f t="shared" si="168"/>
        <v>48331.54189355663</v>
      </c>
      <c r="AC467" s="531"/>
      <c r="AD467" s="531"/>
      <c r="AE467" s="531"/>
      <c r="AF467" s="531"/>
      <c r="AG467" s="531"/>
      <c r="AH467" s="531"/>
      <c r="AI467" s="531"/>
      <c r="AJ467" s="531"/>
      <c r="AK467" s="531"/>
      <c r="AL467" s="531"/>
      <c r="AM467" s="531"/>
      <c r="AN467" s="531"/>
      <c r="AO467" s="531"/>
      <c r="AP467" s="531"/>
      <c r="AQ467" s="531"/>
      <c r="AR467" s="531"/>
      <c r="AS467" s="531"/>
      <c r="AT467" s="531"/>
    </row>
    <row r="468" spans="1:46" ht="11.25">
      <c r="A468" s="528">
        <v>337</v>
      </c>
      <c r="B468" s="534" t="s">
        <v>1266</v>
      </c>
      <c r="C468" s="535" t="s">
        <v>1267</v>
      </c>
      <c r="E468" s="637" t="s">
        <v>153</v>
      </c>
      <c r="F468" s="530">
        <f aca="true" t="shared" si="169" ref="F468:AB468">(F$465+F$466+F$467)</f>
        <v>400015643.60045594</v>
      </c>
      <c r="G468" s="537">
        <f t="shared" si="169"/>
        <v>271135625.30710304</v>
      </c>
      <c r="H468" s="537">
        <f t="shared" si="169"/>
        <v>46554880.72709544</v>
      </c>
      <c r="I468" s="537">
        <f t="shared" si="169"/>
        <v>35263089.96296805</v>
      </c>
      <c r="J468" s="537">
        <f t="shared" si="169"/>
        <v>14956211.406348351</v>
      </c>
      <c r="K468" s="537">
        <f t="shared" si="169"/>
        <v>19187402.727786113</v>
      </c>
      <c r="L468" s="537">
        <f t="shared" si="169"/>
        <v>665377.1736384409</v>
      </c>
      <c r="M468" s="564">
        <f t="shared" si="169"/>
        <v>169751.6980355546</v>
      </c>
      <c r="N468" s="537">
        <f t="shared" si="169"/>
        <v>10249322.476775855</v>
      </c>
      <c r="O468" s="537">
        <f t="shared" si="169"/>
        <v>663852.0003555004</v>
      </c>
      <c r="P468" s="537">
        <f t="shared" si="169"/>
        <v>271135625.30710304</v>
      </c>
      <c r="Q468" s="537">
        <f t="shared" si="169"/>
        <v>46554880.72709544</v>
      </c>
      <c r="R468" s="537">
        <f t="shared" si="169"/>
        <v>35263089.96296805</v>
      </c>
      <c r="S468" s="537">
        <f t="shared" si="169"/>
        <v>14956211.406348351</v>
      </c>
      <c r="T468" s="537">
        <f t="shared" si="169"/>
        <v>12902425.088730114</v>
      </c>
      <c r="U468" s="537">
        <f t="shared" si="169"/>
        <v>119517.33703966526</v>
      </c>
      <c r="V468" s="537">
        <f t="shared" si="169"/>
        <v>6067867.170951931</v>
      </c>
      <c r="W468" s="537">
        <f t="shared" si="169"/>
        <v>676433.5497476584</v>
      </c>
      <c r="X468" s="537">
        <f t="shared" si="169"/>
        <v>169751.6980355546</v>
      </c>
      <c r="Y468" s="537">
        <f t="shared" si="169"/>
        <v>-75666.61574159414</v>
      </c>
      <c r="Z468" s="537">
        <f t="shared" si="169"/>
        <v>10249322.476775855</v>
      </c>
      <c r="AA468" s="537">
        <f t="shared" si="169"/>
        <v>436929.628375645</v>
      </c>
      <c r="AB468" s="653">
        <f t="shared" si="169"/>
        <v>218158.91246371958</v>
      </c>
      <c r="AC468" s="531"/>
      <c r="AD468" s="531"/>
      <c r="AE468" s="531"/>
      <c r="AF468" s="531"/>
      <c r="AG468" s="531"/>
      <c r="AH468" s="531"/>
      <c r="AI468" s="531"/>
      <c r="AJ468" s="531"/>
      <c r="AK468" s="531"/>
      <c r="AL468" s="531"/>
      <c r="AM468" s="531"/>
      <c r="AN468" s="531"/>
      <c r="AO468" s="531"/>
      <c r="AP468" s="531"/>
      <c r="AQ468" s="531"/>
      <c r="AR468" s="531"/>
      <c r="AS468" s="531"/>
      <c r="AT468" s="531"/>
    </row>
    <row r="469" spans="7:46" ht="11.25">
      <c r="G469" s="537"/>
      <c r="H469" s="537"/>
      <c r="I469" s="537"/>
      <c r="J469" s="537"/>
      <c r="K469" s="537"/>
      <c r="L469" s="537"/>
      <c r="M469" s="564"/>
      <c r="N469" s="537"/>
      <c r="O469" s="537"/>
      <c r="P469" s="537"/>
      <c r="Q469" s="537"/>
      <c r="R469" s="537"/>
      <c r="S469" s="537"/>
      <c r="T469" s="537"/>
      <c r="U469" s="537"/>
      <c r="V469" s="537"/>
      <c r="W469" s="537"/>
      <c r="X469" s="537"/>
      <c r="Y469" s="537"/>
      <c r="Z469" s="537"/>
      <c r="AA469" s="537"/>
      <c r="AB469" s="531"/>
      <c r="AC469" s="531"/>
      <c r="AD469" s="531"/>
      <c r="AE469" s="531"/>
      <c r="AF469" s="531"/>
      <c r="AG469" s="531"/>
      <c r="AH469" s="531"/>
      <c r="AI469" s="531"/>
      <c r="AJ469" s="531"/>
      <c r="AK469" s="531"/>
      <c r="AL469" s="531"/>
      <c r="AM469" s="531"/>
      <c r="AN469" s="531"/>
      <c r="AO469" s="531"/>
      <c r="AP469" s="531"/>
      <c r="AQ469" s="531"/>
      <c r="AR469" s="531"/>
      <c r="AS469" s="531"/>
      <c r="AT469" s="531"/>
    </row>
    <row r="470" spans="7:46" ht="11.25">
      <c r="G470" s="537"/>
      <c r="H470" s="537"/>
      <c r="I470" s="537"/>
      <c r="J470" s="537"/>
      <c r="K470" s="537"/>
      <c r="L470" s="537"/>
      <c r="M470" s="564"/>
      <c r="N470" s="537"/>
      <c r="O470" s="537"/>
      <c r="P470" s="537"/>
      <c r="Q470" s="537"/>
      <c r="R470" s="537"/>
      <c r="S470" s="537"/>
      <c r="T470" s="537"/>
      <c r="U470" s="537"/>
      <c r="V470" s="537"/>
      <c r="W470" s="537"/>
      <c r="X470" s="537"/>
      <c r="Y470" s="537"/>
      <c r="Z470" s="537"/>
      <c r="AA470" s="537"/>
      <c r="AB470" s="531"/>
      <c r="AC470" s="531"/>
      <c r="AD470" s="531"/>
      <c r="AE470" s="531"/>
      <c r="AF470" s="531"/>
      <c r="AG470" s="531"/>
      <c r="AH470" s="531"/>
      <c r="AI470" s="531"/>
      <c r="AJ470" s="531"/>
      <c r="AK470" s="531"/>
      <c r="AL470" s="531"/>
      <c r="AM470" s="531"/>
      <c r="AN470" s="531"/>
      <c r="AO470" s="531"/>
      <c r="AP470" s="531"/>
      <c r="AQ470" s="531"/>
      <c r="AR470" s="531"/>
      <c r="AS470" s="531"/>
      <c r="AT470" s="531"/>
    </row>
    <row r="471" spans="1:46" ht="11.25">
      <c r="A471" s="528">
        <v>338</v>
      </c>
      <c r="B471" s="534" t="s">
        <v>1268</v>
      </c>
      <c r="C471" s="535" t="s">
        <v>1269</v>
      </c>
      <c r="E471" s="637" t="s">
        <v>153</v>
      </c>
      <c r="F471" s="530">
        <f aca="true" t="shared" si="170" ref="F471:AB471">(F$446+F$452+F$458+F$468)</f>
        <v>1454827376.8953114</v>
      </c>
      <c r="G471" s="537">
        <f t="shared" si="170"/>
        <v>809854760.0559739</v>
      </c>
      <c r="H471" s="537">
        <f t="shared" si="170"/>
        <v>180588024.7882855</v>
      </c>
      <c r="I471" s="537">
        <f t="shared" si="170"/>
        <v>197927107.78471082</v>
      </c>
      <c r="J471" s="537">
        <f t="shared" si="170"/>
        <v>113830507.49516626</v>
      </c>
      <c r="K471" s="537">
        <f t="shared" si="170"/>
        <v>108539414.72015579</v>
      </c>
      <c r="L471" s="537">
        <f t="shared" si="170"/>
        <v>5787310.528329158</v>
      </c>
      <c r="M471" s="564">
        <f t="shared" si="170"/>
        <v>22584574.81692161</v>
      </c>
      <c r="N471" s="537">
        <f t="shared" si="170"/>
        <v>14292067.241968319</v>
      </c>
      <c r="O471" s="537">
        <f t="shared" si="170"/>
        <v>1423609.4638000932</v>
      </c>
      <c r="P471" s="537">
        <f t="shared" si="170"/>
        <v>809854760.0559739</v>
      </c>
      <c r="Q471" s="537">
        <f t="shared" si="170"/>
        <v>180588024.7882855</v>
      </c>
      <c r="R471" s="537">
        <f t="shared" si="170"/>
        <v>197927107.78471082</v>
      </c>
      <c r="S471" s="537">
        <f t="shared" si="170"/>
        <v>113830507.49516626</v>
      </c>
      <c r="T471" s="537">
        <f t="shared" si="170"/>
        <v>93057341.05636477</v>
      </c>
      <c r="U471" s="537">
        <f t="shared" si="170"/>
        <v>341963.9120080292</v>
      </c>
      <c r="V471" s="537">
        <f t="shared" si="170"/>
        <v>15140109.75178302</v>
      </c>
      <c r="W471" s="537">
        <f t="shared" si="170"/>
        <v>916786.1126933454</v>
      </c>
      <c r="X471" s="537">
        <f t="shared" si="170"/>
        <v>22584574.81692161</v>
      </c>
      <c r="Y471" s="537">
        <f t="shared" si="170"/>
        <v>4870524.415635812</v>
      </c>
      <c r="Z471" s="537">
        <f t="shared" si="170"/>
        <v>14292067.241968319</v>
      </c>
      <c r="AA471" s="537">
        <f t="shared" si="170"/>
        <v>768193.0566866422</v>
      </c>
      <c r="AB471" s="653">
        <f t="shared" si="170"/>
        <v>655416.407113451</v>
      </c>
      <c r="AC471" s="531"/>
      <c r="AD471" s="531"/>
      <c r="AE471" s="531"/>
      <c r="AF471" s="531"/>
      <c r="AG471" s="531"/>
      <c r="AH471" s="531"/>
      <c r="AI471" s="531"/>
      <c r="AJ471" s="531"/>
      <c r="AK471" s="531"/>
      <c r="AL471" s="531"/>
      <c r="AM471" s="531"/>
      <c r="AN471" s="531"/>
      <c r="AO471" s="531"/>
      <c r="AP471" s="531"/>
      <c r="AQ471" s="531"/>
      <c r="AR471" s="531"/>
      <c r="AS471" s="531"/>
      <c r="AT471" s="531"/>
    </row>
    <row r="472" spans="7:46" ht="11.25">
      <c r="G472" s="537"/>
      <c r="H472" s="537"/>
      <c r="I472" s="537"/>
      <c r="J472" s="537"/>
      <c r="K472" s="537"/>
      <c r="L472" s="537"/>
      <c r="M472" s="564"/>
      <c r="N472" s="537"/>
      <c r="O472" s="537"/>
      <c r="P472" s="537"/>
      <c r="Q472" s="537"/>
      <c r="R472" s="537"/>
      <c r="S472" s="537"/>
      <c r="T472" s="537"/>
      <c r="U472" s="537"/>
      <c r="V472" s="537"/>
      <c r="W472" s="537"/>
      <c r="X472" s="537"/>
      <c r="Y472" s="537"/>
      <c r="Z472" s="537"/>
      <c r="AA472" s="537"/>
      <c r="AB472" s="531"/>
      <c r="AC472" s="531"/>
      <c r="AD472" s="531"/>
      <c r="AE472" s="531"/>
      <c r="AF472" s="531"/>
      <c r="AG472" s="531"/>
      <c r="AH472" s="531"/>
      <c r="AI472" s="531"/>
      <c r="AJ472" s="531"/>
      <c r="AK472" s="531"/>
      <c r="AL472" s="531"/>
      <c r="AM472" s="531"/>
      <c r="AN472" s="531"/>
      <c r="AO472" s="531"/>
      <c r="AP472" s="531"/>
      <c r="AQ472" s="531"/>
      <c r="AR472" s="531"/>
      <c r="AS472" s="531"/>
      <c r="AT472" s="531"/>
    </row>
    <row r="473" spans="7:46" ht="11.25">
      <c r="G473" s="537"/>
      <c r="H473" s="537"/>
      <c r="I473" s="537"/>
      <c r="J473" s="537"/>
      <c r="K473" s="537"/>
      <c r="L473" s="537"/>
      <c r="M473" s="564"/>
      <c r="N473" s="537"/>
      <c r="O473" s="537"/>
      <c r="P473" s="537"/>
      <c r="Q473" s="537"/>
      <c r="R473" s="537"/>
      <c r="S473" s="537"/>
      <c r="T473" s="537"/>
      <c r="U473" s="537"/>
      <c r="V473" s="537"/>
      <c r="W473" s="537"/>
      <c r="X473" s="537"/>
      <c r="Y473" s="537"/>
      <c r="Z473" s="537"/>
      <c r="AA473" s="537"/>
      <c r="AB473" s="531"/>
      <c r="AC473" s="531"/>
      <c r="AD473" s="531"/>
      <c r="AE473" s="531"/>
      <c r="AF473" s="531"/>
      <c r="AG473" s="531"/>
      <c r="AH473" s="531"/>
      <c r="AI473" s="531"/>
      <c r="AJ473" s="531"/>
      <c r="AK473" s="531"/>
      <c r="AL473" s="531"/>
      <c r="AM473" s="531"/>
      <c r="AN473" s="531"/>
      <c r="AO473" s="531"/>
      <c r="AP473" s="531"/>
      <c r="AQ473" s="531"/>
      <c r="AR473" s="531"/>
      <c r="AS473" s="531"/>
      <c r="AT473" s="531"/>
    </row>
    <row r="474" spans="1:46" ht="11.25">
      <c r="A474" s="528">
        <v>339</v>
      </c>
      <c r="B474" s="534" t="s">
        <v>351</v>
      </c>
      <c r="C474" s="535" t="s">
        <v>1270</v>
      </c>
      <c r="E474" s="637" t="s">
        <v>153</v>
      </c>
      <c r="F474" s="530">
        <f aca="true" t="shared" si="171" ref="F474:AB474">(F$471-F$433)</f>
        <v>0</v>
      </c>
      <c r="G474" s="537">
        <f t="shared" si="171"/>
        <v>1.1920928955078125E-07</v>
      </c>
      <c r="H474" s="537">
        <f t="shared" si="171"/>
        <v>0</v>
      </c>
      <c r="I474" s="537">
        <f t="shared" si="171"/>
        <v>0</v>
      </c>
      <c r="J474" s="537">
        <f t="shared" si="171"/>
        <v>0</v>
      </c>
      <c r="K474" s="537">
        <f t="shared" si="171"/>
        <v>0</v>
      </c>
      <c r="L474" s="537">
        <f t="shared" si="171"/>
        <v>0</v>
      </c>
      <c r="M474" s="564">
        <f t="shared" si="171"/>
        <v>-7.450580596923828E-09</v>
      </c>
      <c r="N474" s="537">
        <f t="shared" si="171"/>
        <v>1.862645149230957E-09</v>
      </c>
      <c r="O474" s="537">
        <f t="shared" si="171"/>
        <v>0</v>
      </c>
      <c r="P474" s="537">
        <f t="shared" si="171"/>
        <v>1.1920928955078125E-07</v>
      </c>
      <c r="Q474" s="537">
        <f t="shared" si="171"/>
        <v>0</v>
      </c>
      <c r="R474" s="537">
        <f t="shared" si="171"/>
        <v>0</v>
      </c>
      <c r="S474" s="537">
        <f t="shared" si="171"/>
        <v>0</v>
      </c>
      <c r="T474" s="537">
        <f t="shared" si="171"/>
        <v>0</v>
      </c>
      <c r="U474" s="537">
        <f t="shared" si="171"/>
        <v>-5.820766091346741E-11</v>
      </c>
      <c r="V474" s="537">
        <f t="shared" si="171"/>
        <v>0</v>
      </c>
      <c r="W474" s="537">
        <f t="shared" si="171"/>
        <v>-1.1641532182693481E-10</v>
      </c>
      <c r="X474" s="537">
        <f t="shared" si="171"/>
        <v>-7.450580596923828E-09</v>
      </c>
      <c r="Y474" s="537">
        <f t="shared" si="171"/>
        <v>-9.313225746154785E-10</v>
      </c>
      <c r="Z474" s="537">
        <f t="shared" si="171"/>
        <v>1.862645149230957E-09</v>
      </c>
      <c r="AA474" s="537">
        <f t="shared" si="171"/>
        <v>0</v>
      </c>
      <c r="AB474" s="653">
        <f t="shared" si="171"/>
        <v>2.3283064365386963E-10</v>
      </c>
      <c r="AC474" s="531"/>
      <c r="AD474" s="531"/>
      <c r="AE474" s="531"/>
      <c r="AF474" s="531"/>
      <c r="AG474" s="531"/>
      <c r="AH474" s="531"/>
      <c r="AI474" s="531"/>
      <c r="AJ474" s="531"/>
      <c r="AK474" s="531"/>
      <c r="AL474" s="531"/>
      <c r="AM474" s="531"/>
      <c r="AN474" s="531"/>
      <c r="AO474" s="531"/>
      <c r="AP474" s="531"/>
      <c r="AQ474" s="531"/>
      <c r="AR474" s="531"/>
      <c r="AS474" s="531"/>
      <c r="AT474" s="531"/>
    </row>
    <row r="475" spans="5:46" ht="11.25">
      <c r="E475" s="637"/>
      <c r="F475" s="655"/>
      <c r="G475" s="656"/>
      <c r="H475" s="656"/>
      <c r="I475" s="656"/>
      <c r="J475" s="656"/>
      <c r="K475" s="656"/>
      <c r="L475" s="656"/>
      <c r="M475" s="569"/>
      <c r="N475" s="656"/>
      <c r="O475" s="656"/>
      <c r="P475" s="656"/>
      <c r="Q475" s="656"/>
      <c r="R475" s="656"/>
      <c r="S475" s="656"/>
      <c r="T475" s="656"/>
      <c r="U475" s="656"/>
      <c r="V475" s="604"/>
      <c r="W475" s="604"/>
      <c r="X475" s="604"/>
      <c r="Y475" s="531"/>
      <c r="Z475" s="531"/>
      <c r="AA475" s="531"/>
      <c r="AB475" s="531"/>
      <c r="AC475" s="531"/>
      <c r="AD475" s="531"/>
      <c r="AE475" s="531"/>
      <c r="AF475" s="531"/>
      <c r="AG475" s="531"/>
      <c r="AH475" s="531"/>
      <c r="AI475" s="531"/>
      <c r="AJ475" s="531"/>
      <c r="AK475" s="531"/>
      <c r="AL475" s="531"/>
      <c r="AM475" s="531"/>
      <c r="AN475" s="531"/>
      <c r="AO475" s="531"/>
      <c r="AP475" s="531"/>
      <c r="AQ475" s="531"/>
      <c r="AR475" s="531"/>
      <c r="AS475" s="531"/>
      <c r="AT475" s="531"/>
    </row>
    <row r="476" spans="5:46" ht="11.25">
      <c r="E476" s="637"/>
      <c r="F476" s="655"/>
      <c r="G476" s="656"/>
      <c r="H476" s="656"/>
      <c r="I476" s="656"/>
      <c r="J476" s="656"/>
      <c r="K476" s="656"/>
      <c r="L476" s="656"/>
      <c r="M476" s="569"/>
      <c r="N476" s="656"/>
      <c r="O476" s="656"/>
      <c r="P476" s="656"/>
      <c r="Q476" s="656"/>
      <c r="R476" s="656"/>
      <c r="S476" s="656"/>
      <c r="T476" s="656"/>
      <c r="U476" s="656"/>
      <c r="V476" s="604"/>
      <c r="W476" s="604"/>
      <c r="X476" s="604"/>
      <c r="Y476" s="531"/>
      <c r="Z476" s="531"/>
      <c r="AA476" s="531"/>
      <c r="AB476" s="531"/>
      <c r="AC476" s="531"/>
      <c r="AD476" s="531"/>
      <c r="AE476" s="531"/>
      <c r="AF476" s="531"/>
      <c r="AG476" s="531"/>
      <c r="AH476" s="531"/>
      <c r="AI476" s="531"/>
      <c r="AJ476" s="531"/>
      <c r="AK476" s="531"/>
      <c r="AL476" s="531"/>
      <c r="AM476" s="531"/>
      <c r="AN476" s="531"/>
      <c r="AO476" s="531"/>
      <c r="AP476" s="531"/>
      <c r="AQ476" s="531"/>
      <c r="AR476" s="531"/>
      <c r="AS476" s="531"/>
      <c r="AT476" s="531"/>
    </row>
    <row r="477" spans="5:46" ht="11.25">
      <c r="E477" s="637"/>
      <c r="F477" s="655"/>
      <c r="G477" s="656"/>
      <c r="H477" s="656"/>
      <c r="I477" s="656"/>
      <c r="J477" s="656"/>
      <c r="K477" s="656"/>
      <c r="L477" s="656"/>
      <c r="M477" s="569"/>
      <c r="N477" s="656"/>
      <c r="O477" s="656"/>
      <c r="P477" s="656"/>
      <c r="Q477" s="656"/>
      <c r="R477" s="656"/>
      <c r="S477" s="656"/>
      <c r="T477" s="656"/>
      <c r="U477" s="656"/>
      <c r="V477" s="604"/>
      <c r="W477" s="604"/>
      <c r="X477" s="604"/>
      <c r="Y477" s="531"/>
      <c r="Z477" s="531"/>
      <c r="AA477" s="531"/>
      <c r="AB477" s="531"/>
      <c r="AC477" s="531"/>
      <c r="AD477" s="531"/>
      <c r="AE477" s="531"/>
      <c r="AF477" s="531"/>
      <c r="AG477" s="531"/>
      <c r="AH477" s="531"/>
      <c r="AI477" s="531"/>
      <c r="AJ477" s="531"/>
      <c r="AK477" s="531"/>
      <c r="AL477" s="531"/>
      <c r="AM477" s="531"/>
      <c r="AN477" s="531"/>
      <c r="AO477" s="531"/>
      <c r="AP477" s="531"/>
      <c r="AQ477" s="531"/>
      <c r="AR477" s="531"/>
      <c r="AS477" s="531"/>
      <c r="AT477" s="531"/>
    </row>
    <row r="478" spans="1:46" ht="11.25">
      <c r="A478" s="528">
        <v>340</v>
      </c>
      <c r="B478" s="652" t="s">
        <v>1271</v>
      </c>
      <c r="C478" s="535" t="s">
        <v>1272</v>
      </c>
      <c r="E478" s="637" t="s">
        <v>153</v>
      </c>
      <c r="F478" s="530">
        <f aca="true" t="shared" si="172" ref="F478:AB478">(F$443)</f>
        <v>869068418.7852308</v>
      </c>
      <c r="G478" s="537">
        <f t="shared" si="172"/>
        <v>448094539.11429745</v>
      </c>
      <c r="H478" s="537">
        <f t="shared" si="172"/>
        <v>110980872.3285716</v>
      </c>
      <c r="I478" s="537">
        <f t="shared" si="172"/>
        <v>131401596.42867588</v>
      </c>
      <c r="J478" s="537">
        <f t="shared" si="172"/>
        <v>81083033.78731073</v>
      </c>
      <c r="K478" s="537">
        <f t="shared" si="172"/>
        <v>74944833.97162005</v>
      </c>
      <c r="L478" s="537">
        <f t="shared" si="172"/>
        <v>0</v>
      </c>
      <c r="M478" s="537">
        <f t="shared" si="172"/>
        <v>18825880.276376072</v>
      </c>
      <c r="N478" s="537">
        <f t="shared" si="172"/>
        <v>3345710.0463808337</v>
      </c>
      <c r="O478" s="537">
        <f t="shared" si="172"/>
        <v>391952.8319980146</v>
      </c>
      <c r="P478" s="537">
        <f t="shared" si="172"/>
        <v>448094539.11429745</v>
      </c>
      <c r="Q478" s="537">
        <f t="shared" si="172"/>
        <v>110980872.3285716</v>
      </c>
      <c r="R478" s="537">
        <f t="shared" si="172"/>
        <v>131401596.42867588</v>
      </c>
      <c r="S478" s="537">
        <f t="shared" si="172"/>
        <v>81083033.78731073</v>
      </c>
      <c r="T478" s="537">
        <f t="shared" si="172"/>
        <v>67082743.488225855</v>
      </c>
      <c r="U478" s="537">
        <f t="shared" si="172"/>
        <v>197108.9929542786</v>
      </c>
      <c r="V478" s="537">
        <f t="shared" si="172"/>
        <v>7664981.490439948</v>
      </c>
      <c r="W478" s="537">
        <f t="shared" si="172"/>
        <v>0</v>
      </c>
      <c r="X478" s="537">
        <f t="shared" si="172"/>
        <v>18825880.276376072</v>
      </c>
      <c r="Y478" s="537">
        <f t="shared" si="172"/>
        <v>0</v>
      </c>
      <c r="Z478" s="537">
        <f t="shared" si="172"/>
        <v>3345710.0463808337</v>
      </c>
      <c r="AA478" s="537">
        <f t="shared" si="172"/>
        <v>0</v>
      </c>
      <c r="AB478" s="653">
        <f t="shared" si="172"/>
        <v>391952.8319980146</v>
      </c>
      <c r="AC478" s="531"/>
      <c r="AD478" s="531"/>
      <c r="AE478" s="531"/>
      <c r="AF478" s="531"/>
      <c r="AG478" s="531"/>
      <c r="AH478" s="531"/>
      <c r="AI478" s="531"/>
      <c r="AJ478" s="531"/>
      <c r="AK478" s="531"/>
      <c r="AL478" s="531"/>
      <c r="AM478" s="531"/>
      <c r="AN478" s="531"/>
      <c r="AO478" s="531"/>
      <c r="AP478" s="531"/>
      <c r="AQ478" s="531"/>
      <c r="AR478" s="531"/>
      <c r="AS478" s="531"/>
      <c r="AT478" s="531"/>
    </row>
    <row r="479" spans="1:46" ht="11.25">
      <c r="A479" s="528">
        <v>341</v>
      </c>
      <c r="B479" s="534" t="s">
        <v>1273</v>
      </c>
      <c r="C479" s="535" t="s">
        <v>1274</v>
      </c>
      <c r="E479" s="637" t="s">
        <v>153</v>
      </c>
      <c r="F479" s="530">
        <f aca="true" t="shared" si="173" ref="F479:AB479">(F$445)</f>
        <v>28689407.0456322</v>
      </c>
      <c r="G479" s="537">
        <f t="shared" si="173"/>
        <v>15140682.036306947</v>
      </c>
      <c r="H479" s="537">
        <f t="shared" si="173"/>
        <v>3629897.980398318</v>
      </c>
      <c r="I479" s="537">
        <f t="shared" si="173"/>
        <v>4066132.8198636877</v>
      </c>
      <c r="J479" s="537">
        <f t="shared" si="173"/>
        <v>2516321.2586497497</v>
      </c>
      <c r="K479" s="537">
        <f t="shared" si="173"/>
        <v>2233797.1218590685</v>
      </c>
      <c r="L479" s="537">
        <f t="shared" si="173"/>
        <v>0</v>
      </c>
      <c r="M479" s="537">
        <f t="shared" si="173"/>
        <v>670179.9320292723</v>
      </c>
      <c r="N479" s="537">
        <f t="shared" si="173"/>
        <v>151434.02917661125</v>
      </c>
      <c r="O479" s="537">
        <f t="shared" si="173"/>
        <v>9057.059598237309</v>
      </c>
      <c r="P479" s="537">
        <f t="shared" si="173"/>
        <v>15140682.036306947</v>
      </c>
      <c r="Q479" s="537">
        <f t="shared" si="173"/>
        <v>3629897.980398318</v>
      </c>
      <c r="R479" s="537">
        <f t="shared" si="173"/>
        <v>4066132.8198636877</v>
      </c>
      <c r="S479" s="537">
        <f t="shared" si="173"/>
        <v>2516321.2586497497</v>
      </c>
      <c r="T479" s="537">
        <f t="shared" si="173"/>
        <v>2057655.246302804</v>
      </c>
      <c r="U479" s="537">
        <f t="shared" si="173"/>
        <v>5815.869530349221</v>
      </c>
      <c r="V479" s="537">
        <f t="shared" si="173"/>
        <v>208258.87579283203</v>
      </c>
      <c r="W479" s="537">
        <f t="shared" si="173"/>
        <v>0</v>
      </c>
      <c r="X479" s="537">
        <f t="shared" si="173"/>
        <v>670179.9320292723</v>
      </c>
      <c r="Y479" s="537">
        <f t="shared" si="173"/>
        <v>0</v>
      </c>
      <c r="Z479" s="537">
        <f t="shared" si="173"/>
        <v>151434.02917661125</v>
      </c>
      <c r="AA479" s="537">
        <f t="shared" si="173"/>
        <v>0</v>
      </c>
      <c r="AB479" s="653">
        <f t="shared" si="173"/>
        <v>9527.4897450645</v>
      </c>
      <c r="AC479" s="531"/>
      <c r="AD479" s="531"/>
      <c r="AE479" s="531"/>
      <c r="AF479" s="531"/>
      <c r="AG479" s="531"/>
      <c r="AH479" s="531"/>
      <c r="AI479" s="531"/>
      <c r="AJ479" s="531"/>
      <c r="AK479" s="531"/>
      <c r="AL479" s="531"/>
      <c r="AM479" s="531"/>
      <c r="AN479" s="531"/>
      <c r="AO479" s="531"/>
      <c r="AP479" s="531"/>
      <c r="AQ479" s="531"/>
      <c r="AR479" s="531"/>
      <c r="AS479" s="531"/>
      <c r="AT479" s="531"/>
    </row>
    <row r="480" spans="1:46" ht="11.25">
      <c r="A480" s="528">
        <v>342</v>
      </c>
      <c r="B480" s="534" t="s">
        <v>1275</v>
      </c>
      <c r="C480" s="535" t="s">
        <v>1276</v>
      </c>
      <c r="E480" s="637" t="s">
        <v>153</v>
      </c>
      <c r="F480" s="530">
        <f aca="true" t="shared" si="174" ref="F480:AB480">(F$444)</f>
        <v>61516700.1105192</v>
      </c>
      <c r="G480" s="537">
        <f t="shared" si="174"/>
        <v>29553551.651790425</v>
      </c>
      <c r="H480" s="537">
        <f t="shared" si="174"/>
        <v>7827183.364956759</v>
      </c>
      <c r="I480" s="537">
        <f t="shared" si="174"/>
        <v>12283571.174324173</v>
      </c>
      <c r="J480" s="537">
        <f t="shared" si="174"/>
        <v>6501288.082968749</v>
      </c>
      <c r="K480" s="537">
        <f t="shared" si="174"/>
        <v>4667841.735240085</v>
      </c>
      <c r="L480" s="537">
        <f t="shared" si="174"/>
        <v>0</v>
      </c>
      <c r="M480" s="537">
        <f t="shared" si="174"/>
        <v>1051792.3137864608</v>
      </c>
      <c r="N480" s="537">
        <f t="shared" si="174"/>
        <v>196113.29499986788</v>
      </c>
      <c r="O480" s="537">
        <f t="shared" si="174"/>
        <v>21788.01003333072</v>
      </c>
      <c r="P480" s="537">
        <f t="shared" si="174"/>
        <v>29553551.651790425</v>
      </c>
      <c r="Q480" s="537">
        <f t="shared" si="174"/>
        <v>7827183.364956759</v>
      </c>
      <c r="R480" s="537">
        <f t="shared" si="174"/>
        <v>12283571.174324173</v>
      </c>
      <c r="S480" s="537">
        <f t="shared" si="174"/>
        <v>6501288.082968749</v>
      </c>
      <c r="T480" s="537">
        <f t="shared" si="174"/>
        <v>4239626.617582161</v>
      </c>
      <c r="U480" s="537">
        <f t="shared" si="174"/>
        <v>3449.6332415284414</v>
      </c>
      <c r="V480" s="537">
        <f t="shared" si="174"/>
        <v>453066.6723163667</v>
      </c>
      <c r="W480" s="537">
        <f t="shared" si="174"/>
        <v>0</v>
      </c>
      <c r="X480" s="537">
        <f t="shared" si="174"/>
        <v>1051792.3137864608</v>
      </c>
      <c r="Y480" s="537">
        <f t="shared" si="174"/>
        <v>0</v>
      </c>
      <c r="Z480" s="537">
        <f t="shared" si="174"/>
        <v>196113.29499986788</v>
      </c>
      <c r="AA480" s="537">
        <f t="shared" si="174"/>
        <v>0</v>
      </c>
      <c r="AB480" s="653">
        <f t="shared" si="174"/>
        <v>3467.7151803436727</v>
      </c>
      <c r="AC480" s="531"/>
      <c r="AD480" s="531"/>
      <c r="AE480" s="531"/>
      <c r="AF480" s="531"/>
      <c r="AG480" s="531"/>
      <c r="AH480" s="531"/>
      <c r="AI480" s="531"/>
      <c r="AJ480" s="531"/>
      <c r="AK480" s="531"/>
      <c r="AL480" s="531"/>
      <c r="AM480" s="531"/>
      <c r="AN480" s="531"/>
      <c r="AO480" s="531"/>
      <c r="AP480" s="531"/>
      <c r="AQ480" s="531"/>
      <c r="AR480" s="531"/>
      <c r="AS480" s="531"/>
      <c r="AT480" s="531"/>
    </row>
    <row r="481" spans="1:46" s="666" customFormat="1" ht="11.25">
      <c r="A481" s="657">
        <v>343</v>
      </c>
      <c r="B481" s="658" t="s">
        <v>1277</v>
      </c>
      <c r="C481" s="659" t="s">
        <v>1278</v>
      </c>
      <c r="D481" s="660"/>
      <c r="E481" s="661" t="s">
        <v>153</v>
      </c>
      <c r="F481" s="662">
        <f aca="true" t="shared" si="175" ref="F481:AB481">(F$478+F$479+F$480)</f>
        <v>959274525.9413822</v>
      </c>
      <c r="G481" s="663">
        <f t="shared" si="175"/>
        <v>492788772.8023948</v>
      </c>
      <c r="H481" s="663">
        <f t="shared" si="175"/>
        <v>122437953.67392668</v>
      </c>
      <c r="I481" s="663">
        <f t="shared" si="175"/>
        <v>147751300.42286375</v>
      </c>
      <c r="J481" s="663">
        <f t="shared" si="175"/>
        <v>90100643.12892923</v>
      </c>
      <c r="K481" s="663">
        <f t="shared" si="175"/>
        <v>81846472.82871921</v>
      </c>
      <c r="L481" s="663">
        <f t="shared" si="175"/>
        <v>0</v>
      </c>
      <c r="M481" s="663">
        <f t="shared" si="175"/>
        <v>20547852.522191808</v>
      </c>
      <c r="N481" s="663">
        <f t="shared" si="175"/>
        <v>3693257.370557313</v>
      </c>
      <c r="O481" s="663">
        <f t="shared" si="175"/>
        <v>422797.90162958263</v>
      </c>
      <c r="P481" s="663">
        <f t="shared" si="175"/>
        <v>492788772.8023948</v>
      </c>
      <c r="Q481" s="663">
        <f t="shared" si="175"/>
        <v>122437953.67392668</v>
      </c>
      <c r="R481" s="663">
        <f t="shared" si="175"/>
        <v>147751300.42286375</v>
      </c>
      <c r="S481" s="663">
        <f t="shared" si="175"/>
        <v>90100643.12892923</v>
      </c>
      <c r="T481" s="663">
        <f t="shared" si="175"/>
        <v>73380025.35211082</v>
      </c>
      <c r="U481" s="663">
        <f t="shared" si="175"/>
        <v>206374.49572615625</v>
      </c>
      <c r="V481" s="663">
        <f t="shared" si="175"/>
        <v>8326307.038549147</v>
      </c>
      <c r="W481" s="663">
        <f t="shared" si="175"/>
        <v>0</v>
      </c>
      <c r="X481" s="663">
        <f t="shared" si="175"/>
        <v>20547852.522191808</v>
      </c>
      <c r="Y481" s="663">
        <f t="shared" si="175"/>
        <v>0</v>
      </c>
      <c r="Z481" s="663">
        <f t="shared" si="175"/>
        <v>3693257.370557313</v>
      </c>
      <c r="AA481" s="663">
        <f t="shared" si="175"/>
        <v>0</v>
      </c>
      <c r="AB481" s="664">
        <f t="shared" si="175"/>
        <v>404948.03692342277</v>
      </c>
      <c r="AC481" s="665"/>
      <c r="AD481" s="665"/>
      <c r="AE481" s="665"/>
      <c r="AF481" s="665"/>
      <c r="AG481" s="665"/>
      <c r="AH481" s="665"/>
      <c r="AI481" s="665"/>
      <c r="AJ481" s="665"/>
      <c r="AK481" s="665"/>
      <c r="AL481" s="665"/>
      <c r="AM481" s="665"/>
      <c r="AN481" s="665"/>
      <c r="AO481" s="665"/>
      <c r="AP481" s="665"/>
      <c r="AQ481" s="665"/>
      <c r="AR481" s="665"/>
      <c r="AS481" s="665"/>
      <c r="AT481" s="665"/>
    </row>
    <row r="482" spans="1:46" ht="11.25">
      <c r="A482" s="528">
        <v>344</v>
      </c>
      <c r="B482" s="534" t="s">
        <v>1279</v>
      </c>
      <c r="C482" s="535" t="s">
        <v>1280</v>
      </c>
      <c r="E482" s="637" t="s">
        <v>153</v>
      </c>
      <c r="F482" s="530">
        <f aca="true" t="shared" si="176" ref="F482:AB482">(F$449)</f>
        <v>13321029.131195728</v>
      </c>
      <c r="G482" s="537">
        <f t="shared" si="176"/>
        <v>6806009.692132286</v>
      </c>
      <c r="H482" s="537">
        <f t="shared" si="176"/>
        <v>1685553.5937859772</v>
      </c>
      <c r="I482" s="537">
        <f t="shared" si="176"/>
        <v>1995595.4811545582</v>
      </c>
      <c r="J482" s="537">
        <f t="shared" si="176"/>
        <v>1231447.0591337911</v>
      </c>
      <c r="K482" s="537">
        <f t="shared" si="176"/>
        <v>1138148.8375468408</v>
      </c>
      <c r="L482" s="537">
        <f t="shared" si="176"/>
        <v>114219.47429867683</v>
      </c>
      <c r="M482" s="537">
        <f t="shared" si="176"/>
        <v>285903.8047402486</v>
      </c>
      <c r="N482" s="537">
        <f t="shared" si="176"/>
        <v>50812.4265170262</v>
      </c>
      <c r="O482" s="537">
        <f t="shared" si="176"/>
        <v>13338.761886325148</v>
      </c>
      <c r="P482" s="537">
        <f t="shared" si="176"/>
        <v>6806009.692132286</v>
      </c>
      <c r="Q482" s="537">
        <f t="shared" si="176"/>
        <v>1685553.5937859772</v>
      </c>
      <c r="R482" s="537">
        <f t="shared" si="176"/>
        <v>1995595.4811545582</v>
      </c>
      <c r="S482" s="537">
        <f t="shared" si="176"/>
        <v>1231447.0591337911</v>
      </c>
      <c r="T482" s="537">
        <f t="shared" si="176"/>
        <v>1018785.1480305551</v>
      </c>
      <c r="U482" s="537">
        <f t="shared" si="176"/>
        <v>2992.5563998123657</v>
      </c>
      <c r="V482" s="537">
        <f t="shared" si="176"/>
        <v>116371.13311647317</v>
      </c>
      <c r="W482" s="537">
        <f t="shared" si="176"/>
        <v>5891.758578696068</v>
      </c>
      <c r="X482" s="537">
        <f t="shared" si="176"/>
        <v>285903.8047402486</v>
      </c>
      <c r="Y482" s="537">
        <f t="shared" si="176"/>
        <v>108327.71571998074</v>
      </c>
      <c r="Z482" s="537">
        <f t="shared" si="176"/>
        <v>50812.4265170262</v>
      </c>
      <c r="AA482" s="537">
        <f t="shared" si="176"/>
        <v>7385.630061606328</v>
      </c>
      <c r="AB482" s="653">
        <f t="shared" si="176"/>
        <v>5953.13182471882</v>
      </c>
      <c r="AC482" s="531"/>
      <c r="AD482" s="531"/>
      <c r="AE482" s="531"/>
      <c r="AF482" s="531"/>
      <c r="AG482" s="531"/>
      <c r="AH482" s="531"/>
      <c r="AI482" s="531"/>
      <c r="AJ482" s="531"/>
      <c r="AK482" s="531"/>
      <c r="AL482" s="531"/>
      <c r="AM482" s="531"/>
      <c r="AN482" s="531"/>
      <c r="AO482" s="531"/>
      <c r="AP482" s="531"/>
      <c r="AQ482" s="531"/>
      <c r="AR482" s="531"/>
      <c r="AS482" s="531"/>
      <c r="AT482" s="531"/>
    </row>
    <row r="483" spans="1:46" ht="11.25">
      <c r="A483" s="528">
        <v>345</v>
      </c>
      <c r="B483" s="534" t="s">
        <v>1273</v>
      </c>
      <c r="C483" s="535" t="s">
        <v>1281</v>
      </c>
      <c r="E483" s="637" t="s">
        <v>153</v>
      </c>
      <c r="F483" s="530">
        <f aca="true" t="shared" si="177" ref="F483:AB483">(F$451)</f>
        <v>26176.38227617602</v>
      </c>
      <c r="G483" s="537">
        <f t="shared" si="177"/>
        <v>14866.735245589238</v>
      </c>
      <c r="H483" s="537">
        <f t="shared" si="177"/>
        <v>2953.024592264137</v>
      </c>
      <c r="I483" s="537">
        <f t="shared" si="177"/>
        <v>4075.8774972377137</v>
      </c>
      <c r="J483" s="537">
        <f t="shared" si="177"/>
        <v>2166.3814016805336</v>
      </c>
      <c r="K483" s="537">
        <f t="shared" si="177"/>
        <v>1203.5992934103404</v>
      </c>
      <c r="L483" s="537">
        <f t="shared" si="177"/>
        <v>-1055.7998721137678</v>
      </c>
      <c r="M483" s="537">
        <f t="shared" si="177"/>
        <v>824.5388123680866</v>
      </c>
      <c r="N483" s="537">
        <f t="shared" si="177"/>
        <v>81.24527235255808</v>
      </c>
      <c r="O483" s="537">
        <f t="shared" si="177"/>
        <v>-0.14093022442862413</v>
      </c>
      <c r="P483" s="537">
        <f t="shared" si="177"/>
        <v>14866.735245589238</v>
      </c>
      <c r="Q483" s="537">
        <f t="shared" si="177"/>
        <v>2953.024592264137</v>
      </c>
      <c r="R483" s="537">
        <f t="shared" si="177"/>
        <v>4075.8774972377137</v>
      </c>
      <c r="S483" s="537">
        <f t="shared" si="177"/>
        <v>2166.3814016805336</v>
      </c>
      <c r="T483" s="537">
        <f t="shared" si="177"/>
        <v>979.1373706508424</v>
      </c>
      <c r="U483" s="537">
        <f t="shared" si="177"/>
        <v>7.731882922561109</v>
      </c>
      <c r="V483" s="537">
        <f t="shared" si="177"/>
        <v>191.42656224249646</v>
      </c>
      <c r="W483" s="537">
        <f t="shared" si="177"/>
        <v>-158.8672605287531</v>
      </c>
      <c r="X483" s="537">
        <f t="shared" si="177"/>
        <v>824.5388123680866</v>
      </c>
      <c r="Y483" s="537">
        <f t="shared" si="177"/>
        <v>-535.8643033749073</v>
      </c>
      <c r="Z483" s="537">
        <f t="shared" si="177"/>
        <v>81.24527235255808</v>
      </c>
      <c r="AA483" s="537">
        <f t="shared" si="177"/>
        <v>0</v>
      </c>
      <c r="AB483" s="653">
        <f t="shared" si="177"/>
        <v>-0.11081870845932135</v>
      </c>
      <c r="AC483" s="531"/>
      <c r="AD483" s="531"/>
      <c r="AE483" s="531"/>
      <c r="AF483" s="531"/>
      <c r="AG483" s="531"/>
      <c r="AH483" s="531"/>
      <c r="AI483" s="531"/>
      <c r="AJ483" s="531"/>
      <c r="AK483" s="531"/>
      <c r="AL483" s="531"/>
      <c r="AM483" s="531"/>
      <c r="AN483" s="531"/>
      <c r="AO483" s="531"/>
      <c r="AP483" s="531"/>
      <c r="AQ483" s="531"/>
      <c r="AR483" s="531"/>
      <c r="AS483" s="531"/>
      <c r="AT483" s="531"/>
    </row>
    <row r="484" spans="1:46" ht="11.25">
      <c r="A484" s="528">
        <v>346</v>
      </c>
      <c r="B484" s="534" t="s">
        <v>1275</v>
      </c>
      <c r="C484" s="535" t="s">
        <v>1282</v>
      </c>
      <c r="E484" s="637" t="s">
        <v>153</v>
      </c>
      <c r="F484" s="530">
        <f aca="true" t="shared" si="178" ref="F484:AB484">(F$450)</f>
        <v>585196.5465969865</v>
      </c>
      <c r="G484" s="537">
        <f t="shared" si="178"/>
        <v>291747.5741050334</v>
      </c>
      <c r="H484" s="537">
        <f t="shared" si="178"/>
        <v>73047.99236432112</v>
      </c>
      <c r="I484" s="537">
        <f t="shared" si="178"/>
        <v>98231.43560804229</v>
      </c>
      <c r="J484" s="537">
        <f t="shared" si="178"/>
        <v>55691.81795863479</v>
      </c>
      <c r="K484" s="537">
        <f t="shared" si="178"/>
        <v>46294.51762199815</v>
      </c>
      <c r="L484" s="537">
        <f t="shared" si="178"/>
        <v>15190.460268343679</v>
      </c>
      <c r="M484" s="537">
        <f t="shared" si="178"/>
        <v>11215.316230519064</v>
      </c>
      <c r="N484" s="537">
        <f t="shared" si="178"/>
        <v>2080.114767124841</v>
      </c>
      <c r="O484" s="537">
        <f t="shared" si="178"/>
        <v>223.07886396772372</v>
      </c>
      <c r="P484" s="537">
        <f t="shared" si="178"/>
        <v>291747.5741050334</v>
      </c>
      <c r="Q484" s="537">
        <f t="shared" si="178"/>
        <v>73047.99236432112</v>
      </c>
      <c r="R484" s="537">
        <f t="shared" si="178"/>
        <v>98231.43560804229</v>
      </c>
      <c r="S484" s="537">
        <f t="shared" si="178"/>
        <v>55691.81795863479</v>
      </c>
      <c r="T484" s="537">
        <f t="shared" si="178"/>
        <v>41648.281773717135</v>
      </c>
      <c r="U484" s="537">
        <f t="shared" si="178"/>
        <v>77.95083420864435</v>
      </c>
      <c r="V484" s="537">
        <f t="shared" si="178"/>
        <v>4620.8749991112645</v>
      </c>
      <c r="W484" s="537">
        <f t="shared" si="178"/>
        <v>427.5675640022409</v>
      </c>
      <c r="X484" s="537">
        <f t="shared" si="178"/>
        <v>11215.316230519064</v>
      </c>
      <c r="Y484" s="537">
        <f t="shared" si="178"/>
        <v>15994.044564545056</v>
      </c>
      <c r="Z484" s="537">
        <f t="shared" si="178"/>
        <v>2080.114767124841</v>
      </c>
      <c r="AA484" s="537">
        <f t="shared" si="178"/>
        <v>170.6323658560884</v>
      </c>
      <c r="AB484" s="653">
        <f t="shared" si="178"/>
        <v>70.62714208822347</v>
      </c>
      <c r="AC484" s="531"/>
      <c r="AD484" s="531"/>
      <c r="AE484" s="531"/>
      <c r="AF484" s="531"/>
      <c r="AG484" s="531"/>
      <c r="AH484" s="531"/>
      <c r="AI484" s="531"/>
      <c r="AJ484" s="531"/>
      <c r="AK484" s="531"/>
      <c r="AL484" s="531"/>
      <c r="AM484" s="531"/>
      <c r="AN484" s="531"/>
      <c r="AO484" s="531"/>
      <c r="AP484" s="531"/>
      <c r="AQ484" s="531"/>
      <c r="AR484" s="531"/>
      <c r="AS484" s="531"/>
      <c r="AT484" s="531"/>
    </row>
    <row r="485" spans="1:46" s="666" customFormat="1" ht="11.25">
      <c r="A485" s="657">
        <v>347</v>
      </c>
      <c r="B485" s="658" t="s">
        <v>1283</v>
      </c>
      <c r="C485" s="659" t="s">
        <v>1284</v>
      </c>
      <c r="D485" s="660"/>
      <c r="E485" s="661" t="s">
        <v>153</v>
      </c>
      <c r="F485" s="662">
        <f aca="true" t="shared" si="179" ref="F485:AB485">(F$482+F$483+F$484)</f>
        <v>13932402.06006889</v>
      </c>
      <c r="G485" s="663">
        <f t="shared" si="179"/>
        <v>7112624.001482909</v>
      </c>
      <c r="H485" s="663">
        <f t="shared" si="179"/>
        <v>1761554.6107425625</v>
      </c>
      <c r="I485" s="663">
        <f t="shared" si="179"/>
        <v>2097902.7942598383</v>
      </c>
      <c r="J485" s="663">
        <f t="shared" si="179"/>
        <v>1289305.2584941066</v>
      </c>
      <c r="K485" s="663">
        <f t="shared" si="179"/>
        <v>1185646.9544622493</v>
      </c>
      <c r="L485" s="663">
        <f t="shared" si="179"/>
        <v>128354.13469490674</v>
      </c>
      <c r="M485" s="663">
        <f t="shared" si="179"/>
        <v>297943.65978313575</v>
      </c>
      <c r="N485" s="663">
        <f t="shared" si="179"/>
        <v>52973.7865565036</v>
      </c>
      <c r="O485" s="663">
        <f t="shared" si="179"/>
        <v>13561.699820068443</v>
      </c>
      <c r="P485" s="663">
        <f t="shared" si="179"/>
        <v>7112624.001482909</v>
      </c>
      <c r="Q485" s="663">
        <f t="shared" si="179"/>
        <v>1761554.6107425625</v>
      </c>
      <c r="R485" s="663">
        <f t="shared" si="179"/>
        <v>2097902.7942598383</v>
      </c>
      <c r="S485" s="663">
        <f t="shared" si="179"/>
        <v>1289305.2584941066</v>
      </c>
      <c r="T485" s="663">
        <f t="shared" si="179"/>
        <v>1061412.5671749231</v>
      </c>
      <c r="U485" s="663">
        <f t="shared" si="179"/>
        <v>3078.239116943571</v>
      </c>
      <c r="V485" s="663">
        <f t="shared" si="179"/>
        <v>121183.43467782694</v>
      </c>
      <c r="W485" s="663">
        <f t="shared" si="179"/>
        <v>6160.458882169556</v>
      </c>
      <c r="X485" s="663">
        <f t="shared" si="179"/>
        <v>297943.65978313575</v>
      </c>
      <c r="Y485" s="663">
        <f t="shared" si="179"/>
        <v>123785.89598115088</v>
      </c>
      <c r="Z485" s="663">
        <f t="shared" si="179"/>
        <v>52973.7865565036</v>
      </c>
      <c r="AA485" s="663">
        <f t="shared" si="179"/>
        <v>7556.262427462417</v>
      </c>
      <c r="AB485" s="664">
        <f t="shared" si="179"/>
        <v>6023.648148098584</v>
      </c>
      <c r="AC485" s="665"/>
      <c r="AD485" s="665"/>
      <c r="AE485" s="665"/>
      <c r="AF485" s="665"/>
      <c r="AG485" s="665"/>
      <c r="AH485" s="665"/>
      <c r="AI485" s="665"/>
      <c r="AJ485" s="665"/>
      <c r="AK485" s="665"/>
      <c r="AL485" s="665"/>
      <c r="AM485" s="665"/>
      <c r="AN485" s="665"/>
      <c r="AO485" s="665"/>
      <c r="AP485" s="665"/>
      <c r="AQ485" s="665"/>
      <c r="AR485" s="665"/>
      <c r="AS485" s="665"/>
      <c r="AT485" s="665"/>
    </row>
    <row r="486" spans="1:46" ht="11.25">
      <c r="A486" s="528">
        <v>348</v>
      </c>
      <c r="B486" s="534" t="s">
        <v>1285</v>
      </c>
      <c r="C486" s="535" t="s">
        <v>1286</v>
      </c>
      <c r="E486" s="637" t="s">
        <v>153</v>
      </c>
      <c r="F486" s="530">
        <f aca="true" t="shared" si="180" ref="F486:AB486">(F$455)</f>
        <v>53084206.58755198</v>
      </c>
      <c r="G486" s="537">
        <f t="shared" si="180"/>
        <v>25731386.34321125</v>
      </c>
      <c r="H486" s="537">
        <f t="shared" si="180"/>
        <v>6370061.5392614305</v>
      </c>
      <c r="I486" s="537">
        <f t="shared" si="180"/>
        <v>7539441.85774764</v>
      </c>
      <c r="J486" s="537">
        <f t="shared" si="180"/>
        <v>4653343.807601695</v>
      </c>
      <c r="K486" s="537">
        <f t="shared" si="180"/>
        <v>4299117.136810981</v>
      </c>
      <c r="L486" s="537">
        <f t="shared" si="180"/>
        <v>3002179.8638432897</v>
      </c>
      <c r="M486" s="537">
        <f t="shared" si="180"/>
        <v>1080049.250623374</v>
      </c>
      <c r="N486" s="537">
        <f t="shared" si="180"/>
        <v>191997.14971552737</v>
      </c>
      <c r="O486" s="537">
        <f t="shared" si="180"/>
        <v>216629.63873679194</v>
      </c>
      <c r="P486" s="537">
        <f t="shared" si="180"/>
        <v>25731386.34321125</v>
      </c>
      <c r="Q486" s="537">
        <f t="shared" si="180"/>
        <v>6370061.5392614305</v>
      </c>
      <c r="R486" s="537">
        <f t="shared" si="180"/>
        <v>7539441.85774764</v>
      </c>
      <c r="S486" s="537">
        <f t="shared" si="180"/>
        <v>4653343.807601695</v>
      </c>
      <c r="T486" s="537">
        <f t="shared" si="180"/>
        <v>3849007.9532306404</v>
      </c>
      <c r="U486" s="537">
        <f t="shared" si="180"/>
        <v>11284.912181569545</v>
      </c>
      <c r="V486" s="537">
        <f t="shared" si="180"/>
        <v>438824.2713987722</v>
      </c>
      <c r="W486" s="537">
        <f t="shared" si="180"/>
        <v>154860.79826750007</v>
      </c>
      <c r="X486" s="537">
        <f t="shared" si="180"/>
        <v>1080049.250623374</v>
      </c>
      <c r="Y486" s="537">
        <f t="shared" si="180"/>
        <v>2847319.06557579</v>
      </c>
      <c r="Z486" s="537">
        <f t="shared" si="180"/>
        <v>191997.14971552737</v>
      </c>
      <c r="AA486" s="537">
        <f t="shared" si="180"/>
        <v>194126.1767215738</v>
      </c>
      <c r="AB486" s="653">
        <f t="shared" si="180"/>
        <v>22503.462015218127</v>
      </c>
      <c r="AC486" s="531"/>
      <c r="AD486" s="531"/>
      <c r="AE486" s="531"/>
      <c r="AF486" s="531"/>
      <c r="AG486" s="531"/>
      <c r="AH486" s="531"/>
      <c r="AI486" s="531"/>
      <c r="AJ486" s="531"/>
      <c r="AK486" s="531"/>
      <c r="AL486" s="531"/>
      <c r="AM486" s="531"/>
      <c r="AN486" s="531"/>
      <c r="AO486" s="531"/>
      <c r="AP486" s="531"/>
      <c r="AQ486" s="531"/>
      <c r="AR486" s="531"/>
      <c r="AS486" s="531"/>
      <c r="AT486" s="531"/>
    </row>
    <row r="487" spans="1:46" ht="11.25">
      <c r="A487" s="528">
        <v>349</v>
      </c>
      <c r="B487" s="534" t="s">
        <v>1273</v>
      </c>
      <c r="C487" s="535" t="s">
        <v>1287</v>
      </c>
      <c r="E487" s="637" t="s">
        <v>153</v>
      </c>
      <c r="F487" s="530">
        <f aca="true" t="shared" si="181" ref="F487:AB487">(F$457)</f>
        <v>12684834.387182085</v>
      </c>
      <c r="G487" s="537">
        <f t="shared" si="181"/>
        <v>6316142.575129029</v>
      </c>
      <c r="H487" s="537">
        <f t="shared" si="181"/>
        <v>1531110.708448195</v>
      </c>
      <c r="I487" s="537">
        <f t="shared" si="181"/>
        <v>1697654.8911574099</v>
      </c>
      <c r="J487" s="537">
        <f t="shared" si="181"/>
        <v>1060111.3632399952</v>
      </c>
      <c r="K487" s="537">
        <f t="shared" si="181"/>
        <v>958830.6882798522</v>
      </c>
      <c r="L487" s="537">
        <f t="shared" si="181"/>
        <v>491344.37828844204</v>
      </c>
      <c r="M487" s="537">
        <f t="shared" si="181"/>
        <v>275942.62316875445</v>
      </c>
      <c r="N487" s="537">
        <f t="shared" si="181"/>
        <v>64627.8367792054</v>
      </c>
      <c r="O487" s="537">
        <f t="shared" si="181"/>
        <v>33383.7628643305</v>
      </c>
      <c r="P487" s="537">
        <f t="shared" si="181"/>
        <v>6316142.575129029</v>
      </c>
      <c r="Q487" s="537">
        <f t="shared" si="181"/>
        <v>1531110.708448195</v>
      </c>
      <c r="R487" s="537">
        <f t="shared" si="181"/>
        <v>1697654.8911574099</v>
      </c>
      <c r="S487" s="537">
        <f t="shared" si="181"/>
        <v>1060111.3632399952</v>
      </c>
      <c r="T487" s="537">
        <f t="shared" si="181"/>
        <v>886704.2460797514</v>
      </c>
      <c r="U487" s="537">
        <f t="shared" si="181"/>
        <v>2375.2839904258612</v>
      </c>
      <c r="V487" s="537">
        <f t="shared" si="181"/>
        <v>87215.7928283405</v>
      </c>
      <c r="W487" s="537">
        <f t="shared" si="181"/>
        <v>20335.929223711155</v>
      </c>
      <c r="X487" s="537">
        <f t="shared" si="181"/>
        <v>275942.62316875445</v>
      </c>
      <c r="Y487" s="537">
        <f t="shared" si="181"/>
        <v>486626.74675207783</v>
      </c>
      <c r="Z487" s="537">
        <f t="shared" si="181"/>
        <v>64627.8367792054</v>
      </c>
      <c r="AA487" s="537">
        <f t="shared" si="181"/>
        <v>28463.170948079736</v>
      </c>
      <c r="AB487" s="653">
        <f t="shared" si="181"/>
        <v>4226.587988324792</v>
      </c>
      <c r="AC487" s="531"/>
      <c r="AD487" s="531"/>
      <c r="AE487" s="531"/>
      <c r="AF487" s="531"/>
      <c r="AG487" s="531"/>
      <c r="AH487" s="531"/>
      <c r="AI487" s="531"/>
      <c r="AJ487" s="531"/>
      <c r="AK487" s="531"/>
      <c r="AL487" s="531"/>
      <c r="AM487" s="531"/>
      <c r="AN487" s="531"/>
      <c r="AO487" s="531"/>
      <c r="AP487" s="531"/>
      <c r="AQ487" s="531"/>
      <c r="AR487" s="531"/>
      <c r="AS487" s="531"/>
      <c r="AT487" s="531"/>
    </row>
    <row r="488" spans="1:46" ht="11.25">
      <c r="A488" s="528">
        <v>350</v>
      </c>
      <c r="B488" s="534" t="s">
        <v>1275</v>
      </c>
      <c r="C488" s="535" t="s">
        <v>1288</v>
      </c>
      <c r="E488" s="637" t="s">
        <v>153</v>
      </c>
      <c r="F488" s="530">
        <f aca="true" t="shared" si="182" ref="F488:AB488">(F$456)</f>
        <v>15835764.31867043</v>
      </c>
      <c r="G488" s="537">
        <f t="shared" si="182"/>
        <v>6770209.026652816</v>
      </c>
      <c r="H488" s="537">
        <f t="shared" si="182"/>
        <v>1932463.528811173</v>
      </c>
      <c r="I488" s="537">
        <f t="shared" si="182"/>
        <v>3577717.8557141675</v>
      </c>
      <c r="J488" s="537">
        <f t="shared" si="182"/>
        <v>1770892.5305528648</v>
      </c>
      <c r="K488" s="537">
        <f t="shared" si="182"/>
        <v>1061944.3840973973</v>
      </c>
      <c r="L488" s="537">
        <f t="shared" si="182"/>
        <v>1500054.9778640785</v>
      </c>
      <c r="M488" s="537">
        <f t="shared" si="182"/>
        <v>213035.0631189865</v>
      </c>
      <c r="N488" s="537">
        <f t="shared" si="182"/>
        <v>39888.62158391398</v>
      </c>
      <c r="O488" s="537">
        <f t="shared" si="182"/>
        <v>73384.4603938194</v>
      </c>
      <c r="P488" s="537">
        <f t="shared" si="182"/>
        <v>6770209.026652816</v>
      </c>
      <c r="Q488" s="537">
        <f t="shared" si="182"/>
        <v>1932463.528811173</v>
      </c>
      <c r="R488" s="537">
        <f t="shared" si="182"/>
        <v>3577717.8557141675</v>
      </c>
      <c r="S488" s="537">
        <f t="shared" si="182"/>
        <v>1770892.5305528648</v>
      </c>
      <c r="T488" s="537">
        <f t="shared" si="182"/>
        <v>977765.8490385322</v>
      </c>
      <c r="U488" s="537">
        <f t="shared" si="182"/>
        <v>-666.356046731285</v>
      </c>
      <c r="V488" s="537">
        <f t="shared" si="182"/>
        <v>98712.04337700362</v>
      </c>
      <c r="W488" s="537">
        <f t="shared" si="182"/>
        <v>58995.37657230624</v>
      </c>
      <c r="X488" s="537">
        <f t="shared" si="182"/>
        <v>213035.0631189865</v>
      </c>
      <c r="Y488" s="537">
        <f t="shared" si="182"/>
        <v>1488459.3230683878</v>
      </c>
      <c r="Z488" s="537">
        <f t="shared" si="182"/>
        <v>39888.62158391398</v>
      </c>
      <c r="AA488" s="537">
        <f t="shared" si="182"/>
        <v>101117.81821388126</v>
      </c>
      <c r="AB488" s="653">
        <f t="shared" si="182"/>
        <v>-444.2404253328316</v>
      </c>
      <c r="AC488" s="531"/>
      <c r="AD488" s="531"/>
      <c r="AE488" s="531"/>
      <c r="AF488" s="531"/>
      <c r="AG488" s="531"/>
      <c r="AH488" s="531"/>
      <c r="AI488" s="531"/>
      <c r="AJ488" s="531"/>
      <c r="AK488" s="531"/>
      <c r="AL488" s="531"/>
      <c r="AM488" s="531"/>
      <c r="AN488" s="531"/>
      <c r="AO488" s="531"/>
      <c r="AP488" s="531"/>
      <c r="AQ488" s="531"/>
      <c r="AR488" s="531"/>
      <c r="AS488" s="531"/>
      <c r="AT488" s="531"/>
    </row>
    <row r="489" spans="1:46" s="666" customFormat="1" ht="11.25">
      <c r="A489" s="657">
        <v>351</v>
      </c>
      <c r="B489" s="658" t="s">
        <v>1289</v>
      </c>
      <c r="C489" s="659" t="s">
        <v>1290</v>
      </c>
      <c r="D489" s="660"/>
      <c r="E489" s="661" t="s">
        <v>153</v>
      </c>
      <c r="F489" s="662">
        <f aca="true" t="shared" si="183" ref="F489:AB489">(F$486+F$487+F$488)</f>
        <v>81604805.29340449</v>
      </c>
      <c r="G489" s="663">
        <f t="shared" si="183"/>
        <v>38817737.94499309</v>
      </c>
      <c r="H489" s="663">
        <f t="shared" si="183"/>
        <v>9833635.776520798</v>
      </c>
      <c r="I489" s="663">
        <f t="shared" si="183"/>
        <v>12814814.604619216</v>
      </c>
      <c r="J489" s="663">
        <f t="shared" si="183"/>
        <v>7484347.701394555</v>
      </c>
      <c r="K489" s="663">
        <f t="shared" si="183"/>
        <v>6319892.20918823</v>
      </c>
      <c r="L489" s="663">
        <f t="shared" si="183"/>
        <v>4993579.21999581</v>
      </c>
      <c r="M489" s="663">
        <f t="shared" si="183"/>
        <v>1569026.936911115</v>
      </c>
      <c r="N489" s="663">
        <f t="shared" si="183"/>
        <v>296513.6080786467</v>
      </c>
      <c r="O489" s="663">
        <f t="shared" si="183"/>
        <v>323397.86199494184</v>
      </c>
      <c r="P489" s="663">
        <f t="shared" si="183"/>
        <v>38817737.94499309</v>
      </c>
      <c r="Q489" s="663">
        <f t="shared" si="183"/>
        <v>9833635.776520798</v>
      </c>
      <c r="R489" s="663">
        <f t="shared" si="183"/>
        <v>12814814.604619216</v>
      </c>
      <c r="S489" s="663">
        <f t="shared" si="183"/>
        <v>7484347.701394555</v>
      </c>
      <c r="T489" s="663">
        <f t="shared" si="183"/>
        <v>5713478.048348924</v>
      </c>
      <c r="U489" s="663">
        <f t="shared" si="183"/>
        <v>12993.840125264122</v>
      </c>
      <c r="V489" s="663">
        <f t="shared" si="183"/>
        <v>624752.1076041163</v>
      </c>
      <c r="W489" s="663">
        <f t="shared" si="183"/>
        <v>234192.10406351747</v>
      </c>
      <c r="X489" s="663">
        <f t="shared" si="183"/>
        <v>1569026.936911115</v>
      </c>
      <c r="Y489" s="663">
        <f t="shared" si="183"/>
        <v>4822405.135396255</v>
      </c>
      <c r="Z489" s="663">
        <f t="shared" si="183"/>
        <v>296513.6080786467</v>
      </c>
      <c r="AA489" s="663">
        <f t="shared" si="183"/>
        <v>323707.1658835348</v>
      </c>
      <c r="AB489" s="664">
        <f t="shared" si="183"/>
        <v>26285.809578210086</v>
      </c>
      <c r="AC489" s="665"/>
      <c r="AD489" s="665"/>
      <c r="AE489" s="665"/>
      <c r="AF489" s="665"/>
      <c r="AG489" s="665"/>
      <c r="AH489" s="665"/>
      <c r="AI489" s="665"/>
      <c r="AJ489" s="665"/>
      <c r="AK489" s="665"/>
      <c r="AL489" s="665"/>
      <c r="AM489" s="665"/>
      <c r="AN489" s="665"/>
      <c r="AO489" s="665"/>
      <c r="AP489" s="665"/>
      <c r="AQ489" s="665"/>
      <c r="AR489" s="665"/>
      <c r="AS489" s="665"/>
      <c r="AT489" s="665"/>
    </row>
    <row r="490" spans="1:46" ht="11.25">
      <c r="A490" s="528">
        <v>352</v>
      </c>
      <c r="B490" s="534" t="s">
        <v>1291</v>
      </c>
      <c r="C490" s="535" t="s">
        <v>1292</v>
      </c>
      <c r="E490" s="637" t="s">
        <v>153</v>
      </c>
      <c r="F490" s="530">
        <f aca="true" t="shared" si="184" ref="F490:AB490">(F$465)</f>
        <v>260964869.7553463</v>
      </c>
      <c r="G490" s="537">
        <f t="shared" si="184"/>
        <v>180791813.14462182</v>
      </c>
      <c r="H490" s="537">
        <f t="shared" si="184"/>
        <v>30365139.601853255</v>
      </c>
      <c r="I490" s="537">
        <f t="shared" si="184"/>
        <v>20767734.191404086</v>
      </c>
      <c r="J490" s="537">
        <f t="shared" si="184"/>
        <v>9045627.105925918</v>
      </c>
      <c r="K490" s="537">
        <f t="shared" si="184"/>
        <v>12677258.547097657</v>
      </c>
      <c r="L490" s="537">
        <f t="shared" si="184"/>
        <v>-89367.45066577985</v>
      </c>
      <c r="M490" s="537">
        <f t="shared" si="184"/>
        <v>-170367.0363164929</v>
      </c>
      <c r="N490" s="537">
        <f t="shared" si="184"/>
        <v>7157825.374098027</v>
      </c>
      <c r="O490" s="537">
        <f t="shared" si="184"/>
        <v>419206.27732784</v>
      </c>
      <c r="P490" s="537">
        <f t="shared" si="184"/>
        <v>180791813.14462182</v>
      </c>
      <c r="Q490" s="537">
        <f t="shared" si="184"/>
        <v>30365139.601853255</v>
      </c>
      <c r="R490" s="537">
        <f t="shared" si="184"/>
        <v>20767734.191404086</v>
      </c>
      <c r="S490" s="537">
        <f t="shared" si="184"/>
        <v>9045627.105925918</v>
      </c>
      <c r="T490" s="537">
        <f t="shared" si="184"/>
        <v>8409798.416306684</v>
      </c>
      <c r="U490" s="537">
        <f t="shared" si="184"/>
        <v>95833.04495738112</v>
      </c>
      <c r="V490" s="537">
        <f t="shared" si="184"/>
        <v>4171627.085833594</v>
      </c>
      <c r="W490" s="537">
        <f t="shared" si="184"/>
        <v>429996.23463539436</v>
      </c>
      <c r="X490" s="537">
        <f t="shared" si="184"/>
        <v>-170367.0363164929</v>
      </c>
      <c r="Y490" s="537">
        <f t="shared" si="184"/>
        <v>-519363.68530117447</v>
      </c>
      <c r="Z490" s="537">
        <f t="shared" si="184"/>
        <v>7157825.374098027</v>
      </c>
      <c r="AA490" s="537">
        <f t="shared" si="184"/>
        <v>248700.77593605054</v>
      </c>
      <c r="AB490" s="653">
        <f t="shared" si="184"/>
        <v>170505.50139178947</v>
      </c>
      <c r="AC490" s="531"/>
      <c r="AD490" s="531"/>
      <c r="AE490" s="531"/>
      <c r="AF490" s="531"/>
      <c r="AG490" s="531"/>
      <c r="AH490" s="531"/>
      <c r="AI490" s="531"/>
      <c r="AJ490" s="531"/>
      <c r="AK490" s="531"/>
      <c r="AL490" s="531"/>
      <c r="AM490" s="531"/>
      <c r="AN490" s="531"/>
      <c r="AO490" s="531"/>
      <c r="AP490" s="531"/>
      <c r="AQ490" s="531"/>
      <c r="AR490" s="531"/>
      <c r="AS490" s="531"/>
      <c r="AT490" s="531"/>
    </row>
    <row r="491" spans="1:46" ht="11.25">
      <c r="A491" s="528">
        <v>353</v>
      </c>
      <c r="B491" s="534" t="s">
        <v>1273</v>
      </c>
      <c r="C491" s="535" t="s">
        <v>1293</v>
      </c>
      <c r="E491" s="637" t="s">
        <v>153</v>
      </c>
      <c r="F491" s="530">
        <f aca="true" t="shared" si="185" ref="F491:AB491">(F$467)</f>
        <v>82711947.82089616</v>
      </c>
      <c r="G491" s="537">
        <f t="shared" si="185"/>
        <v>56560754.86235092</v>
      </c>
      <c r="H491" s="537">
        <f t="shared" si="185"/>
        <v>9588221.197119499</v>
      </c>
      <c r="I491" s="537">
        <f t="shared" si="185"/>
        <v>6913625.6637237035</v>
      </c>
      <c r="J491" s="537">
        <f t="shared" si="185"/>
        <v>3152991.621942094</v>
      </c>
      <c r="K491" s="537">
        <f t="shared" si="185"/>
        <v>4060586.1863268428</v>
      </c>
      <c r="L491" s="537">
        <f t="shared" si="185"/>
        <v>371252.25312349293</v>
      </c>
      <c r="M491" s="537">
        <f t="shared" si="185"/>
        <v>260855.68569271715</v>
      </c>
      <c r="N491" s="537">
        <f t="shared" si="185"/>
        <v>2216451.433716576</v>
      </c>
      <c r="O491" s="537">
        <f t="shared" si="185"/>
        <v>115860.20544111503</v>
      </c>
      <c r="P491" s="537">
        <f t="shared" si="185"/>
        <v>56560754.86235092</v>
      </c>
      <c r="Q491" s="537">
        <f t="shared" si="185"/>
        <v>9588221.197119499</v>
      </c>
      <c r="R491" s="537">
        <f t="shared" si="185"/>
        <v>6913625.6637237035</v>
      </c>
      <c r="S491" s="537">
        <f t="shared" si="185"/>
        <v>3152991.621942094</v>
      </c>
      <c r="T491" s="537">
        <f t="shared" si="185"/>
        <v>2810836.8277599453</v>
      </c>
      <c r="U491" s="537">
        <f t="shared" si="185"/>
        <v>25667.17184355179</v>
      </c>
      <c r="V491" s="537">
        <f t="shared" si="185"/>
        <v>1168709.9858153588</v>
      </c>
      <c r="W491" s="537">
        <f t="shared" si="185"/>
        <v>103054.24212917796</v>
      </c>
      <c r="X491" s="537">
        <f t="shared" si="185"/>
        <v>260855.68569271715</v>
      </c>
      <c r="Y491" s="537">
        <f t="shared" si="185"/>
        <v>252218.64499875813</v>
      </c>
      <c r="Z491" s="537">
        <f t="shared" si="185"/>
        <v>2216451.433716576</v>
      </c>
      <c r="AA491" s="537">
        <f t="shared" si="185"/>
        <v>67752.20721714123</v>
      </c>
      <c r="AB491" s="653">
        <f t="shared" si="185"/>
        <v>48331.54189355663</v>
      </c>
      <c r="AC491" s="531"/>
      <c r="AD491" s="531"/>
      <c r="AE491" s="531"/>
      <c r="AF491" s="531"/>
      <c r="AG491" s="531"/>
      <c r="AH491" s="531"/>
      <c r="AI491" s="531"/>
      <c r="AJ491" s="531"/>
      <c r="AK491" s="531"/>
      <c r="AL491" s="531"/>
      <c r="AM491" s="531"/>
      <c r="AN491" s="531"/>
      <c r="AO491" s="531"/>
      <c r="AP491" s="531"/>
      <c r="AQ491" s="531"/>
      <c r="AR491" s="531"/>
      <c r="AS491" s="531"/>
      <c r="AT491" s="531"/>
    </row>
    <row r="492" spans="1:46" ht="11.25">
      <c r="A492" s="528">
        <v>354</v>
      </c>
      <c r="B492" s="534" t="s">
        <v>1275</v>
      </c>
      <c r="C492" s="535" t="s">
        <v>1294</v>
      </c>
      <c r="E492" s="637" t="s">
        <v>153</v>
      </c>
      <c r="F492" s="530">
        <f aca="true" t="shared" si="186" ref="F492:AB492">(F$466)</f>
        <v>56338826.02421348</v>
      </c>
      <c r="G492" s="537">
        <f t="shared" si="186"/>
        <v>33783057.30013026</v>
      </c>
      <c r="H492" s="537">
        <f t="shared" si="186"/>
        <v>6601519.928122687</v>
      </c>
      <c r="I492" s="537">
        <f t="shared" si="186"/>
        <v>7581730.107840259</v>
      </c>
      <c r="J492" s="537">
        <f t="shared" si="186"/>
        <v>2757592.6784803397</v>
      </c>
      <c r="K492" s="537">
        <f t="shared" si="186"/>
        <v>2449557.994361613</v>
      </c>
      <c r="L492" s="537">
        <f t="shared" si="186"/>
        <v>383492.37118072785</v>
      </c>
      <c r="M492" s="537">
        <f t="shared" si="186"/>
        <v>79263.04865933034</v>
      </c>
      <c r="N492" s="537">
        <f t="shared" si="186"/>
        <v>875045.6689612521</v>
      </c>
      <c r="O492" s="537">
        <f t="shared" si="186"/>
        <v>128785.51758654535</v>
      </c>
      <c r="P492" s="537">
        <f t="shared" si="186"/>
        <v>33783057.30013026</v>
      </c>
      <c r="Q492" s="537">
        <f t="shared" si="186"/>
        <v>6601519.928122687</v>
      </c>
      <c r="R492" s="537">
        <f t="shared" si="186"/>
        <v>7581730.107840259</v>
      </c>
      <c r="S492" s="537">
        <f t="shared" si="186"/>
        <v>2757592.6784803397</v>
      </c>
      <c r="T492" s="537">
        <f t="shared" si="186"/>
        <v>1681789.8446634847</v>
      </c>
      <c r="U492" s="537">
        <f t="shared" si="186"/>
        <v>-1982.8797612676426</v>
      </c>
      <c r="V492" s="537">
        <f t="shared" si="186"/>
        <v>727530.0993029785</v>
      </c>
      <c r="W492" s="537">
        <f t="shared" si="186"/>
        <v>143383.07298308614</v>
      </c>
      <c r="X492" s="537">
        <f t="shared" si="186"/>
        <v>79263.04865933034</v>
      </c>
      <c r="Y492" s="537">
        <f t="shared" si="186"/>
        <v>191478.4245608222</v>
      </c>
      <c r="Z492" s="537">
        <f t="shared" si="186"/>
        <v>875045.6689612521</v>
      </c>
      <c r="AA492" s="537">
        <f t="shared" si="186"/>
        <v>120476.64522245327</v>
      </c>
      <c r="AB492" s="653">
        <f t="shared" si="186"/>
        <v>-678.1308216265222</v>
      </c>
      <c r="AC492" s="531"/>
      <c r="AD492" s="531"/>
      <c r="AE492" s="531"/>
      <c r="AF492" s="531"/>
      <c r="AG492" s="531"/>
      <c r="AH492" s="531"/>
      <c r="AI492" s="531"/>
      <c r="AJ492" s="531"/>
      <c r="AK492" s="531"/>
      <c r="AL492" s="531"/>
      <c r="AM492" s="531"/>
      <c r="AN492" s="531"/>
      <c r="AO492" s="531"/>
      <c r="AP492" s="531"/>
      <c r="AQ492" s="531"/>
      <c r="AR492" s="531"/>
      <c r="AS492" s="531"/>
      <c r="AT492" s="531"/>
    </row>
    <row r="493" spans="1:46" s="666" customFormat="1" ht="11.25">
      <c r="A493" s="657">
        <v>355</v>
      </c>
      <c r="B493" s="658" t="s">
        <v>1295</v>
      </c>
      <c r="C493" s="659" t="s">
        <v>1296</v>
      </c>
      <c r="D493" s="660"/>
      <c r="E493" s="661" t="s">
        <v>153</v>
      </c>
      <c r="F493" s="662">
        <f aca="true" t="shared" si="187" ref="F493:AB493">(F$490+F$491+F$492)</f>
        <v>400015643.60045594</v>
      </c>
      <c r="G493" s="663">
        <f t="shared" si="187"/>
        <v>271135625.307103</v>
      </c>
      <c r="H493" s="663">
        <f t="shared" si="187"/>
        <v>46554880.72709544</v>
      </c>
      <c r="I493" s="663">
        <f t="shared" si="187"/>
        <v>35263089.96296805</v>
      </c>
      <c r="J493" s="663">
        <f t="shared" si="187"/>
        <v>14956211.406348351</v>
      </c>
      <c r="K493" s="663">
        <f t="shared" si="187"/>
        <v>19187402.727786113</v>
      </c>
      <c r="L493" s="663">
        <f t="shared" si="187"/>
        <v>665377.1736384409</v>
      </c>
      <c r="M493" s="663">
        <f t="shared" si="187"/>
        <v>169751.6980355546</v>
      </c>
      <c r="N493" s="663">
        <f t="shared" si="187"/>
        <v>10249322.476775855</v>
      </c>
      <c r="O493" s="663">
        <f t="shared" si="187"/>
        <v>663852.0003555004</v>
      </c>
      <c r="P493" s="663">
        <f t="shared" si="187"/>
        <v>271135625.307103</v>
      </c>
      <c r="Q493" s="663">
        <f t="shared" si="187"/>
        <v>46554880.72709544</v>
      </c>
      <c r="R493" s="663">
        <f t="shared" si="187"/>
        <v>35263089.96296805</v>
      </c>
      <c r="S493" s="663">
        <f t="shared" si="187"/>
        <v>14956211.406348351</v>
      </c>
      <c r="T493" s="663">
        <f t="shared" si="187"/>
        <v>12902425.088730114</v>
      </c>
      <c r="U493" s="663">
        <f t="shared" si="187"/>
        <v>119517.33703966528</v>
      </c>
      <c r="V493" s="663">
        <f t="shared" si="187"/>
        <v>6067867.170951932</v>
      </c>
      <c r="W493" s="663">
        <f t="shared" si="187"/>
        <v>676433.5497476584</v>
      </c>
      <c r="X493" s="663">
        <f t="shared" si="187"/>
        <v>169751.6980355546</v>
      </c>
      <c r="Y493" s="663">
        <f t="shared" si="187"/>
        <v>-75666.61574159411</v>
      </c>
      <c r="Z493" s="663">
        <f t="shared" si="187"/>
        <v>10249322.476775855</v>
      </c>
      <c r="AA493" s="663">
        <f t="shared" si="187"/>
        <v>436929.628375645</v>
      </c>
      <c r="AB493" s="664">
        <f t="shared" si="187"/>
        <v>218158.91246371958</v>
      </c>
      <c r="AC493" s="665"/>
      <c r="AD493" s="665"/>
      <c r="AE493" s="665"/>
      <c r="AF493" s="665"/>
      <c r="AG493" s="665"/>
      <c r="AH493" s="665"/>
      <c r="AI493" s="665"/>
      <c r="AJ493" s="665"/>
      <c r="AK493" s="665"/>
      <c r="AL493" s="665"/>
      <c r="AM493" s="665"/>
      <c r="AN493" s="665"/>
      <c r="AO493" s="665"/>
      <c r="AP493" s="665"/>
      <c r="AQ493" s="665"/>
      <c r="AR493" s="665"/>
      <c r="AS493" s="665"/>
      <c r="AT493" s="665"/>
    </row>
    <row r="494" spans="1:46" s="666" customFormat="1" ht="11.25">
      <c r="A494" s="667"/>
      <c r="B494" s="668"/>
      <c r="C494" s="669"/>
      <c r="D494" s="669"/>
      <c r="E494" s="637"/>
      <c r="F494" s="670"/>
      <c r="G494" s="671"/>
      <c r="H494" s="671"/>
      <c r="I494" s="671"/>
      <c r="J494" s="671"/>
      <c r="K494" s="671"/>
      <c r="L494" s="671"/>
      <c r="M494" s="671"/>
      <c r="N494" s="671"/>
      <c r="O494" s="671"/>
      <c r="P494" s="671"/>
      <c r="Q494" s="671"/>
      <c r="R494" s="671"/>
      <c r="S494" s="671"/>
      <c r="T494" s="671"/>
      <c r="U494" s="671"/>
      <c r="V494" s="672"/>
      <c r="W494" s="672"/>
      <c r="X494" s="672"/>
      <c r="Y494" s="672"/>
      <c r="Z494" s="672"/>
      <c r="AA494" s="672"/>
      <c r="AB494" s="665"/>
      <c r="AC494" s="665"/>
      <c r="AD494" s="665"/>
      <c r="AE494" s="665"/>
      <c r="AF494" s="665"/>
      <c r="AG494" s="665"/>
      <c r="AH494" s="665"/>
      <c r="AI494" s="665"/>
      <c r="AJ494" s="665"/>
      <c r="AK494" s="665"/>
      <c r="AL494" s="665"/>
      <c r="AM494" s="665"/>
      <c r="AN494" s="665"/>
      <c r="AO494" s="665"/>
      <c r="AP494" s="665"/>
      <c r="AQ494" s="665"/>
      <c r="AR494" s="665"/>
      <c r="AS494" s="665"/>
      <c r="AT494" s="665"/>
    </row>
    <row r="495" spans="1:46" s="666" customFormat="1" ht="11.25">
      <c r="A495" s="657">
        <v>357</v>
      </c>
      <c r="B495" s="673" t="s">
        <v>1297</v>
      </c>
      <c r="C495" s="659" t="s">
        <v>1298</v>
      </c>
      <c r="D495" s="660"/>
      <c r="E495" s="661" t="s">
        <v>153</v>
      </c>
      <c r="F495" s="662">
        <f aca="true" t="shared" si="188" ref="F495:AB495">(F$481+F$485+F$489+F$493)</f>
        <v>1454827376.8953114</v>
      </c>
      <c r="G495" s="663">
        <f t="shared" si="188"/>
        <v>809854760.0559738</v>
      </c>
      <c r="H495" s="663">
        <f t="shared" si="188"/>
        <v>180588024.7882855</v>
      </c>
      <c r="I495" s="663">
        <f t="shared" si="188"/>
        <v>197927107.78471085</v>
      </c>
      <c r="J495" s="663">
        <f t="shared" si="188"/>
        <v>113830507.49516624</v>
      </c>
      <c r="K495" s="663">
        <f t="shared" si="188"/>
        <v>108539414.72015579</v>
      </c>
      <c r="L495" s="663">
        <f t="shared" si="188"/>
        <v>5787310.528329157</v>
      </c>
      <c r="M495" s="663">
        <f t="shared" si="188"/>
        <v>22584574.81692161</v>
      </c>
      <c r="N495" s="663">
        <f t="shared" si="188"/>
        <v>14292067.241968319</v>
      </c>
      <c r="O495" s="663">
        <f t="shared" si="188"/>
        <v>1423609.4638000932</v>
      </c>
      <c r="P495" s="663">
        <f t="shared" si="188"/>
        <v>809854760.0559738</v>
      </c>
      <c r="Q495" s="663">
        <f t="shared" si="188"/>
        <v>180588024.7882855</v>
      </c>
      <c r="R495" s="663">
        <f t="shared" si="188"/>
        <v>197927107.78471085</v>
      </c>
      <c r="S495" s="663">
        <f t="shared" si="188"/>
        <v>113830507.49516624</v>
      </c>
      <c r="T495" s="663">
        <f t="shared" si="188"/>
        <v>93057341.05636477</v>
      </c>
      <c r="U495" s="663">
        <f t="shared" si="188"/>
        <v>341963.91200802923</v>
      </c>
      <c r="V495" s="663">
        <f t="shared" si="188"/>
        <v>15140109.75178302</v>
      </c>
      <c r="W495" s="663">
        <f t="shared" si="188"/>
        <v>916786.1126933454</v>
      </c>
      <c r="X495" s="663">
        <f t="shared" si="188"/>
        <v>22584574.81692161</v>
      </c>
      <c r="Y495" s="663">
        <f t="shared" si="188"/>
        <v>4870524.415635812</v>
      </c>
      <c r="Z495" s="663">
        <f t="shared" si="188"/>
        <v>14292067.241968319</v>
      </c>
      <c r="AA495" s="663">
        <f t="shared" si="188"/>
        <v>768193.0566866423</v>
      </c>
      <c r="AB495" s="664">
        <f t="shared" si="188"/>
        <v>655416.407113451</v>
      </c>
      <c r="AC495" s="665"/>
      <c r="AD495" s="665"/>
      <c r="AE495" s="665"/>
      <c r="AF495" s="665"/>
      <c r="AG495" s="665"/>
      <c r="AH495" s="665"/>
      <c r="AI495" s="665"/>
      <c r="AJ495" s="665"/>
      <c r="AK495" s="665"/>
      <c r="AL495" s="665"/>
      <c r="AM495" s="665"/>
      <c r="AN495" s="665"/>
      <c r="AO495" s="665"/>
      <c r="AP495" s="665"/>
      <c r="AQ495" s="665"/>
      <c r="AR495" s="665"/>
      <c r="AS495" s="665"/>
      <c r="AT495" s="665"/>
    </row>
    <row r="496" spans="2:46" ht="11.25">
      <c r="B496" s="674"/>
      <c r="G496" s="537"/>
      <c r="H496" s="537"/>
      <c r="I496" s="537"/>
      <c r="J496" s="537"/>
      <c r="K496" s="537"/>
      <c r="L496" s="537"/>
      <c r="M496" s="537"/>
      <c r="N496" s="537"/>
      <c r="O496" s="537"/>
      <c r="P496" s="537"/>
      <c r="Q496" s="537"/>
      <c r="R496" s="537"/>
      <c r="S496" s="537"/>
      <c r="T496" s="537"/>
      <c r="U496" s="537"/>
      <c r="V496" s="537"/>
      <c r="W496" s="537"/>
      <c r="X496" s="537"/>
      <c r="Y496" s="537"/>
      <c r="Z496" s="537"/>
      <c r="AA496" s="537"/>
      <c r="AB496" s="531"/>
      <c r="AC496" s="531"/>
      <c r="AD496" s="531"/>
      <c r="AE496" s="531"/>
      <c r="AF496" s="531"/>
      <c r="AG496" s="531"/>
      <c r="AH496" s="531"/>
      <c r="AI496" s="531"/>
      <c r="AJ496" s="531"/>
      <c r="AK496" s="531"/>
      <c r="AL496" s="531"/>
      <c r="AM496" s="531"/>
      <c r="AN496" s="531"/>
      <c r="AO496" s="531"/>
      <c r="AP496" s="531"/>
      <c r="AQ496" s="531"/>
      <c r="AR496" s="531"/>
      <c r="AS496" s="531"/>
      <c r="AT496" s="531"/>
    </row>
    <row r="497" spans="1:46" s="666" customFormat="1" ht="11.25">
      <c r="A497" s="675">
        <v>358</v>
      </c>
      <c r="B497" s="676" t="s">
        <v>1218</v>
      </c>
      <c r="C497" s="677" t="s">
        <v>0</v>
      </c>
      <c r="D497" s="678"/>
      <c r="E497" s="637" t="s">
        <v>153</v>
      </c>
      <c r="F497" s="679">
        <f aca="true" t="shared" si="189" ref="F497:AB497">(F$480+F$484+F$488+F$492)</f>
        <v>134276487.00000012</v>
      </c>
      <c r="G497" s="672">
        <f t="shared" si="189"/>
        <v>70398565.55267853</v>
      </c>
      <c r="H497" s="672">
        <f t="shared" si="189"/>
        <v>16434214.81425494</v>
      </c>
      <c r="I497" s="672">
        <f t="shared" si="189"/>
        <v>23541250.57348664</v>
      </c>
      <c r="J497" s="672">
        <f t="shared" si="189"/>
        <v>11085465.109960588</v>
      </c>
      <c r="K497" s="672">
        <f t="shared" si="189"/>
        <v>8225638.631321093</v>
      </c>
      <c r="L497" s="672">
        <f t="shared" si="189"/>
        <v>1898737.80931315</v>
      </c>
      <c r="M497" s="672">
        <f t="shared" si="189"/>
        <v>1355305.7417952965</v>
      </c>
      <c r="N497" s="672">
        <f t="shared" si="189"/>
        <v>1113127.7003121588</v>
      </c>
      <c r="O497" s="672">
        <f t="shared" si="189"/>
        <v>224181.0668776632</v>
      </c>
      <c r="P497" s="672">
        <f t="shared" si="189"/>
        <v>70398565.55267853</v>
      </c>
      <c r="Q497" s="672">
        <f t="shared" si="189"/>
        <v>16434214.81425494</v>
      </c>
      <c r="R497" s="672">
        <f t="shared" si="189"/>
        <v>23541250.57348664</v>
      </c>
      <c r="S497" s="672">
        <f t="shared" si="189"/>
        <v>11085465.109960588</v>
      </c>
      <c r="T497" s="672">
        <f t="shared" si="189"/>
        <v>6940830.593057895</v>
      </c>
      <c r="U497" s="672">
        <f t="shared" si="189"/>
        <v>878.348267738158</v>
      </c>
      <c r="V497" s="672">
        <f t="shared" si="189"/>
        <v>1283929.6899954602</v>
      </c>
      <c r="W497" s="672">
        <f t="shared" si="189"/>
        <v>202806.01711939462</v>
      </c>
      <c r="X497" s="672">
        <f t="shared" si="189"/>
        <v>1355305.7417952965</v>
      </c>
      <c r="Y497" s="672">
        <f t="shared" si="189"/>
        <v>1695931.792193755</v>
      </c>
      <c r="Z497" s="672">
        <f t="shared" si="189"/>
        <v>1113127.7003121588</v>
      </c>
      <c r="AA497" s="672">
        <f t="shared" si="189"/>
        <v>221765.0958021906</v>
      </c>
      <c r="AB497" s="664">
        <f t="shared" si="189"/>
        <v>2415.971075472542</v>
      </c>
      <c r="AC497" s="665"/>
      <c r="AD497" s="665"/>
      <c r="AE497" s="665"/>
      <c r="AF497" s="665"/>
      <c r="AG497" s="665"/>
      <c r="AH497" s="665"/>
      <c r="AI497" s="665"/>
      <c r="AJ497" s="665"/>
      <c r="AK497" s="665"/>
      <c r="AL497" s="665"/>
      <c r="AM497" s="665"/>
      <c r="AN497" s="665"/>
      <c r="AO497" s="665"/>
      <c r="AP497" s="665"/>
      <c r="AQ497" s="665"/>
      <c r="AR497" s="665"/>
      <c r="AS497" s="665"/>
      <c r="AT497" s="665"/>
    </row>
    <row r="498" spans="1:46" s="666" customFormat="1" ht="11.25">
      <c r="A498" s="675">
        <v>359</v>
      </c>
      <c r="B498" s="676" t="s">
        <v>1</v>
      </c>
      <c r="C498" s="677" t="s">
        <v>2</v>
      </c>
      <c r="D498" s="678"/>
      <c r="E498" s="637" t="s">
        <v>153</v>
      </c>
      <c r="F498" s="679">
        <f aca="true" t="shared" si="190" ref="F498:AB498">(F$479+F$483+F$487+F$491)</f>
        <v>124112365.63598663</v>
      </c>
      <c r="G498" s="672">
        <f t="shared" si="190"/>
        <v>78032446.20903248</v>
      </c>
      <c r="H498" s="672">
        <f t="shared" si="190"/>
        <v>14752182.910558276</v>
      </c>
      <c r="I498" s="672">
        <f t="shared" si="190"/>
        <v>12681489.25224204</v>
      </c>
      <c r="J498" s="672">
        <f t="shared" si="190"/>
        <v>6731590.62523352</v>
      </c>
      <c r="K498" s="672">
        <f t="shared" si="190"/>
        <v>7254417.595759174</v>
      </c>
      <c r="L498" s="672">
        <f t="shared" si="190"/>
        <v>861540.8315398212</v>
      </c>
      <c r="M498" s="672">
        <f t="shared" si="190"/>
        <v>1207802.7797031119</v>
      </c>
      <c r="N498" s="672">
        <f t="shared" si="190"/>
        <v>2432594.5449447455</v>
      </c>
      <c r="O498" s="672">
        <f t="shared" si="190"/>
        <v>158300.8869734584</v>
      </c>
      <c r="P498" s="672">
        <f t="shared" si="190"/>
        <v>78032446.20903248</v>
      </c>
      <c r="Q498" s="672">
        <f t="shared" si="190"/>
        <v>14752182.910558276</v>
      </c>
      <c r="R498" s="672">
        <f t="shared" si="190"/>
        <v>12681489.25224204</v>
      </c>
      <c r="S498" s="672">
        <f t="shared" si="190"/>
        <v>6731590.62523352</v>
      </c>
      <c r="T498" s="672">
        <f t="shared" si="190"/>
        <v>5756175.457513152</v>
      </c>
      <c r="U498" s="672">
        <f t="shared" si="190"/>
        <v>33866.05724724944</v>
      </c>
      <c r="V498" s="672">
        <f t="shared" si="190"/>
        <v>1464376.080998774</v>
      </c>
      <c r="W498" s="672">
        <f t="shared" si="190"/>
        <v>123231.30409236037</v>
      </c>
      <c r="X498" s="672">
        <f t="shared" si="190"/>
        <v>1207802.7797031119</v>
      </c>
      <c r="Y498" s="672">
        <f t="shared" si="190"/>
        <v>738309.527447461</v>
      </c>
      <c r="Z498" s="672">
        <f t="shared" si="190"/>
        <v>2432594.5449447455</v>
      </c>
      <c r="AA498" s="672">
        <f t="shared" si="190"/>
        <v>96215.37816522096</v>
      </c>
      <c r="AB498" s="664">
        <f t="shared" si="190"/>
        <v>62085.50880823746</v>
      </c>
      <c r="AC498" s="665"/>
      <c r="AD498" s="665"/>
      <c r="AE498" s="665"/>
      <c r="AF498" s="665"/>
      <c r="AG498" s="665"/>
      <c r="AH498" s="665"/>
      <c r="AI498" s="665"/>
      <c r="AJ498" s="665"/>
      <c r="AK498" s="665"/>
      <c r="AL498" s="665"/>
      <c r="AM498" s="665"/>
      <c r="AN498" s="665"/>
      <c r="AO498" s="665"/>
      <c r="AP498" s="665"/>
      <c r="AQ498" s="665"/>
      <c r="AR498" s="665"/>
      <c r="AS498" s="665"/>
      <c r="AT498" s="665"/>
    </row>
    <row r="499" spans="1:46" s="666" customFormat="1" ht="11.25">
      <c r="A499" s="675"/>
      <c r="B499" s="676"/>
      <c r="C499" s="678"/>
      <c r="D499" s="678"/>
      <c r="E499" s="637"/>
      <c r="F499" s="680"/>
      <c r="G499" s="681"/>
      <c r="H499" s="681"/>
      <c r="I499" s="681"/>
      <c r="J499" s="681"/>
      <c r="K499" s="681"/>
      <c r="L499" s="681"/>
      <c r="M499" s="569"/>
      <c r="N499" s="681"/>
      <c r="O499" s="681"/>
      <c r="P499" s="681"/>
      <c r="Q499" s="681"/>
      <c r="R499" s="681"/>
      <c r="S499" s="681"/>
      <c r="T499" s="681"/>
      <c r="U499" s="681"/>
      <c r="V499" s="682"/>
      <c r="W499" s="682"/>
      <c r="X499" s="682"/>
      <c r="Y499" s="665"/>
      <c r="Z499" s="665"/>
      <c r="AA499" s="665"/>
      <c r="AB499" s="665"/>
      <c r="AC499" s="665"/>
      <c r="AD499" s="665"/>
      <c r="AE499" s="665"/>
      <c r="AF499" s="665"/>
      <c r="AG499" s="665"/>
      <c r="AH499" s="665"/>
      <c r="AI499" s="665"/>
      <c r="AJ499" s="665"/>
      <c r="AK499" s="665"/>
      <c r="AL499" s="665"/>
      <c r="AM499" s="665"/>
      <c r="AN499" s="665"/>
      <c r="AO499" s="665"/>
      <c r="AP499" s="665"/>
      <c r="AQ499" s="665"/>
      <c r="AR499" s="665"/>
      <c r="AS499" s="665"/>
      <c r="AT499" s="665"/>
    </row>
    <row r="500" spans="2:46" ht="11.25">
      <c r="B500" s="599"/>
      <c r="E500" s="637"/>
      <c r="F500" s="655"/>
      <c r="G500" s="604"/>
      <c r="H500" s="604"/>
      <c r="I500" s="604"/>
      <c r="J500" s="604"/>
      <c r="K500" s="604"/>
      <c r="L500" s="604"/>
      <c r="M500" s="569"/>
      <c r="N500" s="604"/>
      <c r="O500" s="604"/>
      <c r="P500" s="604"/>
      <c r="Q500" s="604"/>
      <c r="R500" s="604"/>
      <c r="S500" s="604"/>
      <c r="T500" s="604"/>
      <c r="U500" s="604"/>
      <c r="V500" s="604"/>
      <c r="W500" s="604"/>
      <c r="X500" s="604"/>
      <c r="Y500" s="531"/>
      <c r="Z500" s="531"/>
      <c r="AA500" s="531"/>
      <c r="AB500" s="531"/>
      <c r="AC500" s="531"/>
      <c r="AD500" s="531"/>
      <c r="AE500" s="531"/>
      <c r="AF500" s="531"/>
      <c r="AG500" s="531"/>
      <c r="AH500" s="531"/>
      <c r="AI500" s="531"/>
      <c r="AJ500" s="531"/>
      <c r="AK500" s="531"/>
      <c r="AL500" s="531"/>
      <c r="AM500" s="531"/>
      <c r="AN500" s="531"/>
      <c r="AO500" s="531"/>
      <c r="AP500" s="531"/>
      <c r="AQ500" s="531"/>
      <c r="AR500" s="531"/>
      <c r="AS500" s="531"/>
      <c r="AT500" s="531"/>
    </row>
    <row r="501" spans="6:46" ht="11.25">
      <c r="F501" s="655"/>
      <c r="G501" s="604"/>
      <c r="H501" s="683"/>
      <c r="I501" s="604"/>
      <c r="J501" s="604"/>
      <c r="K501" s="604"/>
      <c r="L501" s="604"/>
      <c r="M501" s="569"/>
      <c r="N501" s="604"/>
      <c r="O501" s="604"/>
      <c r="P501" s="604"/>
      <c r="Q501" s="604"/>
      <c r="R501" s="604"/>
      <c r="S501" s="604"/>
      <c r="T501" s="604"/>
      <c r="U501" s="604"/>
      <c r="V501" s="604"/>
      <c r="W501" s="604"/>
      <c r="X501" s="604"/>
      <c r="Y501" s="531"/>
      <c r="Z501" s="531"/>
      <c r="AA501" s="531"/>
      <c r="AB501" s="531"/>
      <c r="AC501" s="531"/>
      <c r="AD501" s="531"/>
      <c r="AE501" s="531"/>
      <c r="AF501" s="531"/>
      <c r="AG501" s="531"/>
      <c r="AH501" s="531"/>
      <c r="AI501" s="531"/>
      <c r="AJ501" s="531"/>
      <c r="AK501" s="531"/>
      <c r="AL501" s="531"/>
      <c r="AM501" s="531"/>
      <c r="AN501" s="531"/>
      <c r="AO501" s="531"/>
      <c r="AP501" s="531"/>
      <c r="AQ501" s="531"/>
      <c r="AR501" s="531"/>
      <c r="AS501" s="531"/>
      <c r="AT501" s="531"/>
    </row>
    <row r="502" spans="2:46" ht="11.25">
      <c r="B502" s="674" t="s">
        <v>3</v>
      </c>
      <c r="F502" s="655"/>
      <c r="G502" s="604"/>
      <c r="H502" s="604"/>
      <c r="I502" s="604"/>
      <c r="J502" s="604"/>
      <c r="K502" s="604"/>
      <c r="L502" s="604"/>
      <c r="M502" s="569"/>
      <c r="N502" s="604"/>
      <c r="O502" s="604"/>
      <c r="P502" s="604"/>
      <c r="Q502" s="604"/>
      <c r="R502" s="604"/>
      <c r="S502" s="604"/>
      <c r="T502" s="604"/>
      <c r="U502" s="604"/>
      <c r="V502" s="604"/>
      <c r="W502" s="604"/>
      <c r="X502" s="604"/>
      <c r="Y502" s="531"/>
      <c r="Z502" s="531"/>
      <c r="AA502" s="531"/>
      <c r="AB502" s="531"/>
      <c r="AC502" s="531"/>
      <c r="AD502" s="531"/>
      <c r="AE502" s="531"/>
      <c r="AF502" s="531"/>
      <c r="AG502" s="531"/>
      <c r="AH502" s="531"/>
      <c r="AI502" s="531"/>
      <c r="AJ502" s="531"/>
      <c r="AK502" s="531"/>
      <c r="AL502" s="531"/>
      <c r="AM502" s="531"/>
      <c r="AN502" s="531"/>
      <c r="AO502" s="531"/>
      <c r="AP502" s="531"/>
      <c r="AQ502" s="531"/>
      <c r="AR502" s="531"/>
      <c r="AS502" s="531"/>
      <c r="AT502" s="531"/>
    </row>
    <row r="503" spans="1:46" ht="11.25">
      <c r="A503" s="528">
        <v>360</v>
      </c>
      <c r="B503" s="652" t="s">
        <v>4</v>
      </c>
      <c r="C503" s="529" t="s">
        <v>801</v>
      </c>
      <c r="D503" s="637" t="s">
        <v>153</v>
      </c>
      <c r="E503" s="529" t="s">
        <v>801</v>
      </c>
      <c r="F503" s="530">
        <v>22309230000</v>
      </c>
      <c r="G503" s="537">
        <v>10137089324</v>
      </c>
      <c r="H503" s="537">
        <v>2594418404</v>
      </c>
      <c r="I503" s="537">
        <v>3150332384</v>
      </c>
      <c r="J503" s="537">
        <v>1914126870</v>
      </c>
      <c r="K503" s="537">
        <v>1825602507.9999998</v>
      </c>
      <c r="L503" s="537">
        <v>2014683560</v>
      </c>
      <c r="M503" s="564">
        <v>454951974</v>
      </c>
      <c r="N503" s="537">
        <v>79347471</v>
      </c>
      <c r="O503" s="537">
        <v>138677505</v>
      </c>
      <c r="P503" s="537">
        <v>10137089324</v>
      </c>
      <c r="Q503" s="537">
        <v>2594418404</v>
      </c>
      <c r="R503" s="537">
        <v>3150332384</v>
      </c>
      <c r="S503" s="537">
        <v>1914126870</v>
      </c>
      <c r="T503" s="537">
        <v>1608441654.9999998</v>
      </c>
      <c r="U503" s="537">
        <v>5435481</v>
      </c>
      <c r="V503" s="537">
        <v>211725372</v>
      </c>
      <c r="W503" s="537">
        <v>105052869</v>
      </c>
      <c r="X503" s="537">
        <v>454951974</v>
      </c>
      <c r="Y503" s="537">
        <v>1909630691</v>
      </c>
      <c r="Z503" s="537">
        <v>79347471</v>
      </c>
      <c r="AA503" s="537">
        <v>129693991</v>
      </c>
      <c r="AB503" s="531">
        <v>8983514</v>
      </c>
      <c r="AC503" s="531"/>
      <c r="AD503" s="531"/>
      <c r="AE503" s="531"/>
      <c r="AF503" s="531"/>
      <c r="AG503" s="531"/>
      <c r="AH503" s="531"/>
      <c r="AI503" s="531"/>
      <c r="AJ503" s="531"/>
      <c r="AK503" s="531"/>
      <c r="AL503" s="531"/>
      <c r="AM503" s="531"/>
      <c r="AN503" s="531"/>
      <c r="AO503" s="531"/>
      <c r="AP503" s="531"/>
      <c r="AQ503" s="531"/>
      <c r="AR503" s="531"/>
      <c r="AS503" s="531"/>
      <c r="AT503" s="531"/>
    </row>
    <row r="504" spans="7:46" ht="11.25">
      <c r="G504" s="531"/>
      <c r="H504" s="531"/>
      <c r="I504" s="531"/>
      <c r="J504" s="531"/>
      <c r="K504" s="531"/>
      <c r="L504" s="531"/>
      <c r="M504" s="564"/>
      <c r="N504" s="531"/>
      <c r="O504" s="531"/>
      <c r="P504" s="531"/>
      <c r="Q504" s="531"/>
      <c r="R504" s="531"/>
      <c r="S504" s="531"/>
      <c r="T504" s="531"/>
      <c r="U504" s="531"/>
      <c r="V504" s="531"/>
      <c r="W504" s="531"/>
      <c r="X504" s="531"/>
      <c r="Y504" s="531"/>
      <c r="Z504" s="531"/>
      <c r="AA504" s="531"/>
      <c r="AB504" s="531"/>
      <c r="AC504" s="531"/>
      <c r="AD504" s="531"/>
      <c r="AE504" s="531"/>
      <c r="AF504" s="531"/>
      <c r="AG504" s="531"/>
      <c r="AH504" s="531"/>
      <c r="AI504" s="531"/>
      <c r="AJ504" s="531"/>
      <c r="AK504" s="531"/>
      <c r="AL504" s="531"/>
      <c r="AM504" s="531"/>
      <c r="AN504" s="531"/>
      <c r="AO504" s="531"/>
      <c r="AP504" s="531"/>
      <c r="AQ504" s="531"/>
      <c r="AR504" s="531"/>
      <c r="AS504" s="531"/>
      <c r="AT504" s="531"/>
    </row>
    <row r="505" spans="1:46" ht="11.25">
      <c r="A505" s="528">
        <v>361</v>
      </c>
      <c r="B505" s="652" t="s">
        <v>1271</v>
      </c>
      <c r="C505" s="535" t="s">
        <v>5</v>
      </c>
      <c r="E505" s="637" t="s">
        <v>153</v>
      </c>
      <c r="F505" s="684">
        <f aca="true" t="shared" si="191" ref="F505:AB505">(F$478/F$503)</f>
        <v>0.03895555421613524</v>
      </c>
      <c r="G505" s="685">
        <f t="shared" si="191"/>
        <v>0.044203471508672036</v>
      </c>
      <c r="H505" s="685">
        <f t="shared" si="191"/>
        <v>0.04277678271070868</v>
      </c>
      <c r="I505" s="685">
        <f t="shared" si="191"/>
        <v>0.04171039128951667</v>
      </c>
      <c r="J505" s="685">
        <f t="shared" si="191"/>
        <v>0.04236032368497639</v>
      </c>
      <c r="K505" s="685">
        <f t="shared" si="191"/>
        <v>0.041052109450553</v>
      </c>
      <c r="L505" s="685">
        <f t="shared" si="191"/>
        <v>0</v>
      </c>
      <c r="M505" s="685">
        <f t="shared" si="191"/>
        <v>0.041379928766670376</v>
      </c>
      <c r="N505" s="685">
        <f t="shared" si="191"/>
        <v>0.04216530160590542</v>
      </c>
      <c r="O505" s="685">
        <f t="shared" si="191"/>
        <v>0.002826362011618356</v>
      </c>
      <c r="P505" s="685">
        <f t="shared" si="191"/>
        <v>0.044203471508672036</v>
      </c>
      <c r="Q505" s="685">
        <f t="shared" si="191"/>
        <v>0.04277678271070868</v>
      </c>
      <c r="R505" s="685">
        <f t="shared" si="191"/>
        <v>0.04171039128951667</v>
      </c>
      <c r="S505" s="685">
        <f t="shared" si="191"/>
        <v>0.04236032368497639</v>
      </c>
      <c r="T505" s="685">
        <f t="shared" si="191"/>
        <v>0.04170666886156083</v>
      </c>
      <c r="U505" s="685">
        <f t="shared" si="191"/>
        <v>0.03626339471231315</v>
      </c>
      <c r="V505" s="685">
        <f t="shared" si="191"/>
        <v>0.03620247029458495</v>
      </c>
      <c r="W505" s="685">
        <f t="shared" si="191"/>
        <v>0</v>
      </c>
      <c r="X505" s="685">
        <f t="shared" si="191"/>
        <v>0.041379928766670376</v>
      </c>
      <c r="Y505" s="685">
        <f t="shared" si="191"/>
        <v>0</v>
      </c>
      <c r="Z505" s="685">
        <f t="shared" si="191"/>
        <v>0.04216530160590542</v>
      </c>
      <c r="AA505" s="685">
        <f t="shared" si="191"/>
        <v>0</v>
      </c>
      <c r="AB505" s="531">
        <f t="shared" si="191"/>
        <v>0.04363023556238846</v>
      </c>
      <c r="AC505" s="531"/>
      <c r="AD505" s="531"/>
      <c r="AE505" s="531"/>
      <c r="AF505" s="531"/>
      <c r="AG505" s="531"/>
      <c r="AH505" s="531"/>
      <c r="AI505" s="531"/>
      <c r="AJ505" s="531"/>
      <c r="AK505" s="531"/>
      <c r="AL505" s="531"/>
      <c r="AM505" s="531"/>
      <c r="AN505" s="531"/>
      <c r="AO505" s="531"/>
      <c r="AP505" s="531"/>
      <c r="AQ505" s="531"/>
      <c r="AR505" s="531"/>
      <c r="AS505" s="531"/>
      <c r="AT505" s="531"/>
    </row>
    <row r="506" spans="1:46" ht="11.25">
      <c r="A506" s="528">
        <v>362</v>
      </c>
      <c r="B506" s="534" t="s">
        <v>1273</v>
      </c>
      <c r="C506" s="535" t="s">
        <v>6</v>
      </c>
      <c r="E506" s="637" t="s">
        <v>153</v>
      </c>
      <c r="F506" s="684">
        <f aca="true" t="shared" si="192" ref="F506:AB506">(F$479/F$503)</f>
        <v>0.0012859882230642741</v>
      </c>
      <c r="G506" s="685">
        <f t="shared" si="192"/>
        <v>0.001493592643053931</v>
      </c>
      <c r="H506" s="685">
        <f t="shared" si="192"/>
        <v>0.0013991181895726013</v>
      </c>
      <c r="I506" s="685">
        <f t="shared" si="192"/>
        <v>0.0012906996228445233</v>
      </c>
      <c r="J506" s="685">
        <f t="shared" si="192"/>
        <v>0.001314605263678133</v>
      </c>
      <c r="K506" s="685">
        <f t="shared" si="192"/>
        <v>0.0012235944637840456</v>
      </c>
      <c r="L506" s="685">
        <f t="shared" si="192"/>
        <v>0</v>
      </c>
      <c r="M506" s="685">
        <f t="shared" si="192"/>
        <v>0.001473078413391547</v>
      </c>
      <c r="N506" s="685">
        <f t="shared" si="192"/>
        <v>0.0019084921960097663</v>
      </c>
      <c r="O506" s="685">
        <f t="shared" si="192"/>
        <v>6.531022892456357E-05</v>
      </c>
      <c r="P506" s="685">
        <f t="shared" si="192"/>
        <v>0.001493592643053931</v>
      </c>
      <c r="Q506" s="685">
        <f t="shared" si="192"/>
        <v>0.0013991181895726013</v>
      </c>
      <c r="R506" s="685">
        <f t="shared" si="192"/>
        <v>0.0012906996228445233</v>
      </c>
      <c r="S506" s="685">
        <f t="shared" si="192"/>
        <v>0.001314605263678133</v>
      </c>
      <c r="T506" s="685">
        <f t="shared" si="192"/>
        <v>0.001279284977422948</v>
      </c>
      <c r="U506" s="685">
        <f t="shared" si="192"/>
        <v>0.0010699824965535196</v>
      </c>
      <c r="V506" s="685">
        <f t="shared" si="192"/>
        <v>0.000983627393474751</v>
      </c>
      <c r="W506" s="685">
        <f t="shared" si="192"/>
        <v>0</v>
      </c>
      <c r="X506" s="685">
        <f t="shared" si="192"/>
        <v>0.001473078413391547</v>
      </c>
      <c r="Y506" s="685">
        <f t="shared" si="192"/>
        <v>0</v>
      </c>
      <c r="Z506" s="685">
        <f t="shared" si="192"/>
        <v>0.0019084921960097663</v>
      </c>
      <c r="AA506" s="685">
        <f t="shared" si="192"/>
        <v>0</v>
      </c>
      <c r="AB506" s="531">
        <f t="shared" si="192"/>
        <v>0.0010605526684841255</v>
      </c>
      <c r="AC506" s="531"/>
      <c r="AD506" s="531"/>
      <c r="AE506" s="531"/>
      <c r="AF506" s="531"/>
      <c r="AG506" s="531"/>
      <c r="AH506" s="531"/>
      <c r="AI506" s="531"/>
      <c r="AJ506" s="531"/>
      <c r="AK506" s="531"/>
      <c r="AL506" s="531"/>
      <c r="AM506" s="531"/>
      <c r="AN506" s="531"/>
      <c r="AO506" s="531"/>
      <c r="AP506" s="531"/>
      <c r="AQ506" s="531"/>
      <c r="AR506" s="531"/>
      <c r="AS506" s="531"/>
      <c r="AT506" s="531"/>
    </row>
    <row r="507" spans="1:46" ht="11.25">
      <c r="A507" s="528">
        <v>363</v>
      </c>
      <c r="B507" s="534" t="s">
        <v>1275</v>
      </c>
      <c r="C507" s="535" t="s">
        <v>7</v>
      </c>
      <c r="E507" s="637" t="s">
        <v>153</v>
      </c>
      <c r="F507" s="684">
        <f aca="true" t="shared" si="193" ref="F507:AB507">(F$480/F$503)</f>
        <v>0.002757455103135303</v>
      </c>
      <c r="G507" s="685">
        <f t="shared" si="193"/>
        <v>0.002915388303999759</v>
      </c>
      <c r="H507" s="685">
        <f t="shared" si="193"/>
        <v>0.003016931792069094</v>
      </c>
      <c r="I507" s="685">
        <f t="shared" si="193"/>
        <v>0.0038991349727763116</v>
      </c>
      <c r="J507" s="685">
        <f t="shared" si="193"/>
        <v>0.0033964771013160425</v>
      </c>
      <c r="K507" s="685">
        <f t="shared" si="193"/>
        <v>0.0025568773677649252</v>
      </c>
      <c r="L507" s="685">
        <f t="shared" si="193"/>
        <v>0</v>
      </c>
      <c r="M507" s="685">
        <f t="shared" si="193"/>
        <v>0.0023118754811391603</v>
      </c>
      <c r="N507" s="685">
        <f t="shared" si="193"/>
        <v>0.002471575874168288</v>
      </c>
      <c r="O507" s="685">
        <f t="shared" si="193"/>
        <v>0.00015711279225373085</v>
      </c>
      <c r="P507" s="685">
        <f t="shared" si="193"/>
        <v>0.002915388303999759</v>
      </c>
      <c r="Q507" s="685">
        <f t="shared" si="193"/>
        <v>0.003016931792069094</v>
      </c>
      <c r="R507" s="685">
        <f t="shared" si="193"/>
        <v>0.0038991349727763116</v>
      </c>
      <c r="S507" s="685">
        <f t="shared" si="193"/>
        <v>0.0033964771013160425</v>
      </c>
      <c r="T507" s="685">
        <f t="shared" si="193"/>
        <v>0.0026358597493436353</v>
      </c>
      <c r="U507" s="685">
        <f t="shared" si="193"/>
        <v>0.0006346509612541083</v>
      </c>
      <c r="V507" s="685">
        <f t="shared" si="193"/>
        <v>0.0021398789764146297</v>
      </c>
      <c r="W507" s="685">
        <f t="shared" si="193"/>
        <v>0</v>
      </c>
      <c r="X507" s="685">
        <f t="shared" si="193"/>
        <v>0.0023118754811391603</v>
      </c>
      <c r="Y507" s="685">
        <f t="shared" si="193"/>
        <v>0</v>
      </c>
      <c r="Z507" s="685">
        <f t="shared" si="193"/>
        <v>0.002471575874168288</v>
      </c>
      <c r="AA507" s="685">
        <f t="shared" si="193"/>
        <v>0</v>
      </c>
      <c r="AB507" s="531">
        <f t="shared" si="193"/>
        <v>0.0003860087689899156</v>
      </c>
      <c r="AC507" s="531"/>
      <c r="AD507" s="531"/>
      <c r="AE507" s="531"/>
      <c r="AF507" s="531"/>
      <c r="AG507" s="531"/>
      <c r="AH507" s="531"/>
      <c r="AI507" s="531"/>
      <c r="AJ507" s="531"/>
      <c r="AK507" s="531"/>
      <c r="AL507" s="531"/>
      <c r="AM507" s="531"/>
      <c r="AN507" s="531"/>
      <c r="AO507" s="531"/>
      <c r="AP507" s="531"/>
      <c r="AQ507" s="531"/>
      <c r="AR507" s="531"/>
      <c r="AS507" s="531"/>
      <c r="AT507" s="531"/>
    </row>
    <row r="508" spans="1:46" ht="11.25">
      <c r="A508" s="686">
        <v>364</v>
      </c>
      <c r="B508" s="658" t="s">
        <v>1277</v>
      </c>
      <c r="C508" s="687" t="s">
        <v>8</v>
      </c>
      <c r="D508" s="688"/>
      <c r="E508" s="661" t="s">
        <v>153</v>
      </c>
      <c r="F508" s="689">
        <f aca="true" t="shared" si="194" ref="F508:AB508">(F$505+F$506+F$507)</f>
        <v>0.04299899754233482</v>
      </c>
      <c r="G508" s="690">
        <f t="shared" si="194"/>
        <v>0.04861245245572573</v>
      </c>
      <c r="H508" s="690">
        <f t="shared" si="194"/>
        <v>0.04719283269235037</v>
      </c>
      <c r="I508" s="690">
        <f t="shared" si="194"/>
        <v>0.0469002258851375</v>
      </c>
      <c r="J508" s="690">
        <f t="shared" si="194"/>
        <v>0.047071406049970566</v>
      </c>
      <c r="K508" s="690">
        <f t="shared" si="194"/>
        <v>0.04483258128210198</v>
      </c>
      <c r="L508" s="690">
        <f t="shared" si="194"/>
        <v>0</v>
      </c>
      <c r="M508" s="690">
        <f t="shared" si="194"/>
        <v>0.04516488266120108</v>
      </c>
      <c r="N508" s="690">
        <f t="shared" si="194"/>
        <v>0.04654536967608348</v>
      </c>
      <c r="O508" s="690">
        <f t="shared" si="194"/>
        <v>0.0030487850327966504</v>
      </c>
      <c r="P508" s="690">
        <f t="shared" si="194"/>
        <v>0.04861245245572573</v>
      </c>
      <c r="Q508" s="690">
        <f t="shared" si="194"/>
        <v>0.04719283269235037</v>
      </c>
      <c r="R508" s="690">
        <f t="shared" si="194"/>
        <v>0.0469002258851375</v>
      </c>
      <c r="S508" s="690">
        <f t="shared" si="194"/>
        <v>0.047071406049970566</v>
      </c>
      <c r="T508" s="690">
        <f t="shared" si="194"/>
        <v>0.04562181358832741</v>
      </c>
      <c r="U508" s="690">
        <f t="shared" si="194"/>
        <v>0.03796802817012078</v>
      </c>
      <c r="V508" s="685">
        <f t="shared" si="194"/>
        <v>0.03932597666447433</v>
      </c>
      <c r="W508" s="685">
        <f t="shared" si="194"/>
        <v>0</v>
      </c>
      <c r="X508" s="685">
        <f t="shared" si="194"/>
        <v>0.04516488266120108</v>
      </c>
      <c r="Y508" s="685">
        <f t="shared" si="194"/>
        <v>0</v>
      </c>
      <c r="Z508" s="685">
        <f t="shared" si="194"/>
        <v>0.04654536967608348</v>
      </c>
      <c r="AA508" s="685">
        <f t="shared" si="194"/>
        <v>0</v>
      </c>
      <c r="AB508" s="691">
        <f t="shared" si="194"/>
        <v>0.0450767969998625</v>
      </c>
      <c r="AC508" s="531"/>
      <c r="AD508" s="531"/>
      <c r="AE508" s="531"/>
      <c r="AF508" s="531"/>
      <c r="AG508" s="531"/>
      <c r="AH508" s="531"/>
      <c r="AI508" s="531"/>
      <c r="AJ508" s="531"/>
      <c r="AK508" s="531"/>
      <c r="AL508" s="531"/>
      <c r="AM508" s="531"/>
      <c r="AN508" s="531"/>
      <c r="AO508" s="531"/>
      <c r="AP508" s="531"/>
      <c r="AQ508" s="531"/>
      <c r="AR508" s="531"/>
      <c r="AS508" s="531"/>
      <c r="AT508" s="531"/>
    </row>
    <row r="509" spans="1:46" ht="11.25">
      <c r="A509" s="528">
        <v>365</v>
      </c>
      <c r="B509" s="534" t="s">
        <v>1279</v>
      </c>
      <c r="C509" s="535" t="s">
        <v>9</v>
      </c>
      <c r="E509" s="637" t="s">
        <v>153</v>
      </c>
      <c r="F509" s="684">
        <f aca="true" t="shared" si="195" ref="F509:AB509">(F$482/F$503)</f>
        <v>0.0005971084224419995</v>
      </c>
      <c r="G509" s="685">
        <f t="shared" si="195"/>
        <v>0.0006713968353833839</v>
      </c>
      <c r="H509" s="685">
        <f t="shared" si="195"/>
        <v>0.0006496845655994572</v>
      </c>
      <c r="I509" s="685">
        <f t="shared" si="195"/>
        <v>0.0006334555335461892</v>
      </c>
      <c r="J509" s="685">
        <f t="shared" si="195"/>
        <v>0.0006433466236926036</v>
      </c>
      <c r="K509" s="685">
        <f t="shared" si="195"/>
        <v>0.0006234373761864053</v>
      </c>
      <c r="L509" s="685">
        <f t="shared" si="195"/>
        <v>5.6693505901580306E-05</v>
      </c>
      <c r="M509" s="685">
        <f t="shared" si="195"/>
        <v>0.0006284263418543791</v>
      </c>
      <c r="N509" s="685">
        <f t="shared" si="195"/>
        <v>0.0006403786519803032</v>
      </c>
      <c r="O509" s="685">
        <f t="shared" si="195"/>
        <v>9.618547641396598E-05</v>
      </c>
      <c r="P509" s="685">
        <f t="shared" si="195"/>
        <v>0.0006713968353833839</v>
      </c>
      <c r="Q509" s="685">
        <f t="shared" si="195"/>
        <v>0.0006496845655994572</v>
      </c>
      <c r="R509" s="685">
        <f t="shared" si="195"/>
        <v>0.0006334555335461892</v>
      </c>
      <c r="S509" s="685">
        <f t="shared" si="195"/>
        <v>0.0006433466236926036</v>
      </c>
      <c r="T509" s="685">
        <f t="shared" si="195"/>
        <v>0.0006333988832380465</v>
      </c>
      <c r="U509" s="685">
        <f t="shared" si="195"/>
        <v>0.0005505596284509809</v>
      </c>
      <c r="V509" s="685">
        <f t="shared" si="195"/>
        <v>0.0005496324413895618</v>
      </c>
      <c r="W509" s="685">
        <f t="shared" si="195"/>
        <v>5.6083747495711594E-05</v>
      </c>
      <c r="X509" s="685">
        <f t="shared" si="195"/>
        <v>0.0006284263418543791</v>
      </c>
      <c r="Y509" s="685">
        <f t="shared" si="195"/>
        <v>5.672705001575655E-05</v>
      </c>
      <c r="Z509" s="685">
        <f t="shared" si="195"/>
        <v>0.0006403786519803032</v>
      </c>
      <c r="AA509" s="685">
        <f t="shared" si="195"/>
        <v>5.694658638121737E-05</v>
      </c>
      <c r="AB509" s="531">
        <f t="shared" si="195"/>
        <v>0.0006626729612397576</v>
      </c>
      <c r="AC509" s="531"/>
      <c r="AD509" s="531"/>
      <c r="AE509" s="531"/>
      <c r="AF509" s="531"/>
      <c r="AG509" s="531"/>
      <c r="AH509" s="531"/>
      <c r="AI509" s="531"/>
      <c r="AJ509" s="531"/>
      <c r="AK509" s="531"/>
      <c r="AL509" s="531"/>
      <c r="AM509" s="531"/>
      <c r="AN509" s="531"/>
      <c r="AO509" s="531"/>
      <c r="AP509" s="531"/>
      <c r="AQ509" s="531"/>
      <c r="AR509" s="531"/>
      <c r="AS509" s="531"/>
      <c r="AT509" s="531"/>
    </row>
    <row r="510" spans="1:46" ht="11.25">
      <c r="A510" s="528">
        <v>366</v>
      </c>
      <c r="B510" s="534" t="s">
        <v>1273</v>
      </c>
      <c r="C510" s="535" t="s">
        <v>10</v>
      </c>
      <c r="E510" s="637" t="s">
        <v>153</v>
      </c>
      <c r="F510" s="684">
        <f aca="true" t="shared" si="196" ref="F510:AB510">(F$483/F$503)</f>
        <v>1.1733431533125984E-06</v>
      </c>
      <c r="G510" s="685">
        <f t="shared" si="196"/>
        <v>1.4665684369961695E-06</v>
      </c>
      <c r="H510" s="685">
        <f t="shared" si="196"/>
        <v>1.1382221879521238E-06</v>
      </c>
      <c r="I510" s="685">
        <f t="shared" si="196"/>
        <v>1.2937928448243745E-06</v>
      </c>
      <c r="J510" s="685">
        <f t="shared" si="196"/>
        <v>1.1317856907157537E-06</v>
      </c>
      <c r="K510" s="685">
        <f t="shared" si="196"/>
        <v>6.592888036338853E-07</v>
      </c>
      <c r="L510" s="685">
        <f t="shared" si="196"/>
        <v>-5.24052458200318E-07</v>
      </c>
      <c r="M510" s="685">
        <f t="shared" si="196"/>
        <v>1.8123645120574564E-06</v>
      </c>
      <c r="N510" s="685">
        <f t="shared" si="196"/>
        <v>1.0239176035309061E-06</v>
      </c>
      <c r="O510" s="685">
        <f t="shared" si="196"/>
        <v>-1.0162443031306637E-09</v>
      </c>
      <c r="P510" s="685">
        <f t="shared" si="196"/>
        <v>1.4665684369961695E-06</v>
      </c>
      <c r="Q510" s="685">
        <f t="shared" si="196"/>
        <v>1.1382221879521238E-06</v>
      </c>
      <c r="R510" s="685">
        <f t="shared" si="196"/>
        <v>1.2937928448243745E-06</v>
      </c>
      <c r="S510" s="685">
        <f t="shared" si="196"/>
        <v>1.1317856907157537E-06</v>
      </c>
      <c r="T510" s="685">
        <f t="shared" si="196"/>
        <v>6.087490756081187E-07</v>
      </c>
      <c r="U510" s="685">
        <f t="shared" si="196"/>
        <v>1.4224836629106254E-06</v>
      </c>
      <c r="V510" s="685">
        <f t="shared" si="196"/>
        <v>9.041267016524427E-07</v>
      </c>
      <c r="W510" s="685">
        <f t="shared" si="196"/>
        <v>-1.5122600842891124E-06</v>
      </c>
      <c r="X510" s="685">
        <f t="shared" si="196"/>
        <v>1.8123645120574564E-06</v>
      </c>
      <c r="Y510" s="685">
        <f t="shared" si="196"/>
        <v>-2.80611484671047E-07</v>
      </c>
      <c r="Z510" s="685">
        <f t="shared" si="196"/>
        <v>1.0239176035309061E-06</v>
      </c>
      <c r="AA510" s="685">
        <f t="shared" si="196"/>
        <v>0</v>
      </c>
      <c r="AB510" s="531">
        <f t="shared" si="196"/>
        <v>-1.2335786247933864E-08</v>
      </c>
      <c r="AC510" s="531"/>
      <c r="AD510" s="531"/>
      <c r="AE510" s="531"/>
      <c r="AF510" s="531"/>
      <c r="AG510" s="531"/>
      <c r="AH510" s="531"/>
      <c r="AI510" s="531"/>
      <c r="AJ510" s="531"/>
      <c r="AK510" s="531"/>
      <c r="AL510" s="531"/>
      <c r="AM510" s="531"/>
      <c r="AN510" s="531"/>
      <c r="AO510" s="531"/>
      <c r="AP510" s="531"/>
      <c r="AQ510" s="531"/>
      <c r="AR510" s="531"/>
      <c r="AS510" s="531"/>
      <c r="AT510" s="531"/>
    </row>
    <row r="511" spans="1:46" ht="11.25">
      <c r="A511" s="528">
        <v>367</v>
      </c>
      <c r="B511" s="534" t="s">
        <v>1275</v>
      </c>
      <c r="C511" s="535" t="s">
        <v>11</v>
      </c>
      <c r="E511" s="637" t="s">
        <v>153</v>
      </c>
      <c r="F511" s="684">
        <f aca="true" t="shared" si="197" ref="F511:AB511">(F$484/F$503)</f>
        <v>2.6231140500904175E-05</v>
      </c>
      <c r="G511" s="685">
        <f t="shared" si="197"/>
        <v>2.8780211437449636E-05</v>
      </c>
      <c r="H511" s="685">
        <f t="shared" si="197"/>
        <v>2.8155825695538476E-05</v>
      </c>
      <c r="I511" s="685">
        <f t="shared" si="197"/>
        <v>3.1181292522320174E-05</v>
      </c>
      <c r="J511" s="685">
        <f t="shared" si="197"/>
        <v>2.9095154992853108E-05</v>
      </c>
      <c r="K511" s="685">
        <f t="shared" si="197"/>
        <v>2.5358487085293903E-05</v>
      </c>
      <c r="L511" s="685">
        <f t="shared" si="197"/>
        <v>7.539874037758902E-06</v>
      </c>
      <c r="M511" s="685">
        <f t="shared" si="197"/>
        <v>2.4651648682634495E-05</v>
      </c>
      <c r="N511" s="685">
        <f t="shared" si="197"/>
        <v>2.6215262325434933E-05</v>
      </c>
      <c r="O511" s="685">
        <f t="shared" si="197"/>
        <v>1.6086160763255997E-06</v>
      </c>
      <c r="P511" s="685">
        <f t="shared" si="197"/>
        <v>2.8780211437449636E-05</v>
      </c>
      <c r="Q511" s="685">
        <f t="shared" si="197"/>
        <v>2.8155825695538476E-05</v>
      </c>
      <c r="R511" s="685">
        <f t="shared" si="197"/>
        <v>3.1181292522320174E-05</v>
      </c>
      <c r="S511" s="685">
        <f t="shared" si="197"/>
        <v>2.9095154992853108E-05</v>
      </c>
      <c r="T511" s="685">
        <f t="shared" si="197"/>
        <v>2.5893560791744816E-05</v>
      </c>
      <c r="U511" s="685">
        <f t="shared" si="197"/>
        <v>1.4341110604313464E-05</v>
      </c>
      <c r="V511" s="685">
        <f t="shared" si="197"/>
        <v>2.1824852427753743E-05</v>
      </c>
      <c r="W511" s="685">
        <f t="shared" si="197"/>
        <v>4.0700227235321E-06</v>
      </c>
      <c r="X511" s="685">
        <f t="shared" si="197"/>
        <v>2.4651648682634495E-05</v>
      </c>
      <c r="Y511" s="685">
        <f t="shared" si="197"/>
        <v>8.37546476390657E-06</v>
      </c>
      <c r="Z511" s="685">
        <f t="shared" si="197"/>
        <v>2.6215262325434933E-05</v>
      </c>
      <c r="AA511" s="685">
        <f t="shared" si="197"/>
        <v>1.315653597675843E-06</v>
      </c>
      <c r="AB511" s="531">
        <f t="shared" si="197"/>
        <v>7.8618614150569E-06</v>
      </c>
      <c r="AC511" s="531"/>
      <c r="AD511" s="531"/>
      <c r="AE511" s="531"/>
      <c r="AF511" s="531"/>
      <c r="AG511" s="531"/>
      <c r="AH511" s="531"/>
      <c r="AI511" s="531"/>
      <c r="AJ511" s="531"/>
      <c r="AK511" s="531"/>
      <c r="AL511" s="531"/>
      <c r="AM511" s="531"/>
      <c r="AN511" s="531"/>
      <c r="AO511" s="531"/>
      <c r="AP511" s="531"/>
      <c r="AQ511" s="531"/>
      <c r="AR511" s="531"/>
      <c r="AS511" s="531"/>
      <c r="AT511" s="531"/>
    </row>
    <row r="512" spans="1:46" ht="11.25">
      <c r="A512" s="686">
        <v>368</v>
      </c>
      <c r="B512" s="658" t="s">
        <v>1283</v>
      </c>
      <c r="C512" s="687" t="s">
        <v>12</v>
      </c>
      <c r="D512" s="688"/>
      <c r="E512" s="661" t="s">
        <v>153</v>
      </c>
      <c r="F512" s="689">
        <f aca="true" t="shared" si="198" ref="F512:AB512">(F$509+F$510+F$511)</f>
        <v>0.0006245129060962162</v>
      </c>
      <c r="G512" s="690">
        <f t="shared" si="198"/>
        <v>0.0007016436152578297</v>
      </c>
      <c r="H512" s="690">
        <f t="shared" si="198"/>
        <v>0.0006789786134829478</v>
      </c>
      <c r="I512" s="690">
        <f t="shared" si="198"/>
        <v>0.0006659306189133338</v>
      </c>
      <c r="J512" s="690">
        <f t="shared" si="198"/>
        <v>0.0006735735643761724</v>
      </c>
      <c r="K512" s="690">
        <f t="shared" si="198"/>
        <v>0.0006494551520753331</v>
      </c>
      <c r="L512" s="690">
        <f t="shared" si="198"/>
        <v>6.37093274811389E-05</v>
      </c>
      <c r="M512" s="690">
        <f t="shared" si="198"/>
        <v>0.0006548903550490711</v>
      </c>
      <c r="N512" s="690">
        <f t="shared" si="198"/>
        <v>0.000667617831909269</v>
      </c>
      <c r="O512" s="690">
        <f t="shared" si="198"/>
        <v>9.779307624598845E-05</v>
      </c>
      <c r="P512" s="690">
        <f t="shared" si="198"/>
        <v>0.0007016436152578297</v>
      </c>
      <c r="Q512" s="690">
        <f t="shared" si="198"/>
        <v>0.0006789786134829478</v>
      </c>
      <c r="R512" s="690">
        <f t="shared" si="198"/>
        <v>0.0006659306189133338</v>
      </c>
      <c r="S512" s="690">
        <f t="shared" si="198"/>
        <v>0.0006735735643761724</v>
      </c>
      <c r="T512" s="690">
        <f t="shared" si="198"/>
        <v>0.0006599011931053994</v>
      </c>
      <c r="U512" s="690">
        <f t="shared" si="198"/>
        <v>0.000566323222718205</v>
      </c>
      <c r="V512" s="685">
        <f t="shared" si="198"/>
        <v>0.000572361420518968</v>
      </c>
      <c r="W512" s="685">
        <f t="shared" si="198"/>
        <v>5.864151013495458E-05</v>
      </c>
      <c r="X512" s="685">
        <f t="shared" si="198"/>
        <v>0.0006548903550490711</v>
      </c>
      <c r="Y512" s="685">
        <f t="shared" si="198"/>
        <v>6.482190329499208E-05</v>
      </c>
      <c r="Z512" s="685">
        <f t="shared" si="198"/>
        <v>0.000667617831909269</v>
      </c>
      <c r="AA512" s="685">
        <f t="shared" si="198"/>
        <v>5.8262239978893215E-05</v>
      </c>
      <c r="AB512" s="691">
        <f t="shared" si="198"/>
        <v>0.0006705224868685665</v>
      </c>
      <c r="AC512" s="531"/>
      <c r="AD512" s="531"/>
      <c r="AE512" s="531"/>
      <c r="AF512" s="531"/>
      <c r="AG512" s="531"/>
      <c r="AH512" s="531"/>
      <c r="AI512" s="531"/>
      <c r="AJ512" s="531"/>
      <c r="AK512" s="531"/>
      <c r="AL512" s="531"/>
      <c r="AM512" s="531"/>
      <c r="AN512" s="531"/>
      <c r="AO512" s="531"/>
      <c r="AP512" s="531"/>
      <c r="AQ512" s="531"/>
      <c r="AR512" s="531"/>
      <c r="AS512" s="531"/>
      <c r="AT512" s="531"/>
    </row>
    <row r="513" spans="1:46" ht="11.25">
      <c r="A513" s="528">
        <v>369</v>
      </c>
      <c r="B513" s="534" t="s">
        <v>1285</v>
      </c>
      <c r="C513" s="535" t="s">
        <v>13</v>
      </c>
      <c r="E513" s="637" t="s">
        <v>153</v>
      </c>
      <c r="F513" s="684">
        <f aca="true" t="shared" si="199" ref="F513:AB513">(F$486/F$503)</f>
        <v>0.0023794728275046686</v>
      </c>
      <c r="G513" s="685">
        <f t="shared" si="199"/>
        <v>0.00253834069334785</v>
      </c>
      <c r="H513" s="685">
        <f t="shared" si="199"/>
        <v>0.0024552946161036523</v>
      </c>
      <c r="I513" s="685">
        <f t="shared" si="199"/>
        <v>0.0023932210759852446</v>
      </c>
      <c r="J513" s="685">
        <f t="shared" si="199"/>
        <v>0.002431052967560972</v>
      </c>
      <c r="K513" s="685">
        <f t="shared" si="199"/>
        <v>0.002354903171951044</v>
      </c>
      <c r="L513" s="685">
        <f t="shared" si="199"/>
        <v>0.0014901495815269816</v>
      </c>
      <c r="M513" s="685">
        <f t="shared" si="199"/>
        <v>0.0023739851948051424</v>
      </c>
      <c r="N513" s="685">
        <f t="shared" si="199"/>
        <v>0.0024197009343313205</v>
      </c>
      <c r="O513" s="685">
        <f t="shared" si="199"/>
        <v>0.0015621108754213017</v>
      </c>
      <c r="P513" s="685">
        <f t="shared" si="199"/>
        <v>0.00253834069334785</v>
      </c>
      <c r="Q513" s="685">
        <f t="shared" si="199"/>
        <v>0.0024552946161036523</v>
      </c>
      <c r="R513" s="685">
        <f t="shared" si="199"/>
        <v>0.0023932210759852446</v>
      </c>
      <c r="S513" s="685">
        <f t="shared" si="199"/>
        <v>0.002431052967560972</v>
      </c>
      <c r="T513" s="685">
        <f t="shared" si="199"/>
        <v>0.00239300439730942</v>
      </c>
      <c r="U513" s="685">
        <f t="shared" si="199"/>
        <v>0.0020761570469236385</v>
      </c>
      <c r="V513" s="685">
        <f t="shared" si="199"/>
        <v>0.0020726106996698168</v>
      </c>
      <c r="W513" s="685">
        <f t="shared" si="199"/>
        <v>0.0014741225036652742</v>
      </c>
      <c r="X513" s="685">
        <f t="shared" si="199"/>
        <v>0.0023739851948051424</v>
      </c>
      <c r="Y513" s="685">
        <f t="shared" si="199"/>
        <v>0.0014910312653619736</v>
      </c>
      <c r="Z513" s="685">
        <f t="shared" si="199"/>
        <v>0.0024197009343313205</v>
      </c>
      <c r="AA513" s="685">
        <f t="shared" si="199"/>
        <v>0.0014968016268508061</v>
      </c>
      <c r="AB513" s="531">
        <f t="shared" si="199"/>
        <v>0.002504973222640731</v>
      </c>
      <c r="AC513" s="531"/>
      <c r="AD513" s="531"/>
      <c r="AE513" s="531"/>
      <c r="AF513" s="531"/>
      <c r="AG513" s="531"/>
      <c r="AH513" s="531"/>
      <c r="AI513" s="531"/>
      <c r="AJ513" s="531"/>
      <c r="AK513" s="531"/>
      <c r="AL513" s="531"/>
      <c r="AM513" s="531"/>
      <c r="AN513" s="531"/>
      <c r="AO513" s="531"/>
      <c r="AP513" s="531"/>
      <c r="AQ513" s="531"/>
      <c r="AR513" s="531"/>
      <c r="AS513" s="531"/>
      <c r="AT513" s="531"/>
    </row>
    <row r="514" spans="1:46" ht="11.25">
      <c r="A514" s="528">
        <v>370</v>
      </c>
      <c r="B514" s="534" t="s">
        <v>1273</v>
      </c>
      <c r="C514" s="535" t="s">
        <v>14</v>
      </c>
      <c r="E514" s="637" t="s">
        <v>153</v>
      </c>
      <c r="F514" s="684">
        <f aca="true" t="shared" si="200" ref="F514:AB514">(F$487/F$503)</f>
        <v>0.0005685913134241784</v>
      </c>
      <c r="G514" s="685">
        <f t="shared" si="200"/>
        <v>0.0006230725973949235</v>
      </c>
      <c r="H514" s="685">
        <f t="shared" si="200"/>
        <v>0.0005901556611252727</v>
      </c>
      <c r="I514" s="685">
        <f t="shared" si="200"/>
        <v>0.0005388811986251067</v>
      </c>
      <c r="J514" s="685">
        <f t="shared" si="200"/>
        <v>0.0005538354744688346</v>
      </c>
      <c r="K514" s="685">
        <f t="shared" si="200"/>
        <v>0.0005252132838764989</v>
      </c>
      <c r="L514" s="685">
        <f t="shared" si="200"/>
        <v>0.00024388166362386064</v>
      </c>
      <c r="M514" s="685">
        <f t="shared" si="200"/>
        <v>0.0006065313240486225</v>
      </c>
      <c r="N514" s="685">
        <f t="shared" si="200"/>
        <v>0.0008144914508895362</v>
      </c>
      <c r="O514" s="685">
        <f t="shared" si="200"/>
        <v>0.0002407294742166763</v>
      </c>
      <c r="P514" s="685">
        <f t="shared" si="200"/>
        <v>0.0006230725973949235</v>
      </c>
      <c r="Q514" s="685">
        <f t="shared" si="200"/>
        <v>0.0005901556611252727</v>
      </c>
      <c r="R514" s="685">
        <f t="shared" si="200"/>
        <v>0.0005388811986251067</v>
      </c>
      <c r="S514" s="685">
        <f t="shared" si="200"/>
        <v>0.0005538354744688346</v>
      </c>
      <c r="T514" s="685">
        <f t="shared" si="200"/>
        <v>0.0005512815732689736</v>
      </c>
      <c r="U514" s="685">
        <f t="shared" si="200"/>
        <v>0.0004369960984917179</v>
      </c>
      <c r="V514" s="685">
        <f t="shared" si="200"/>
        <v>0.00041192886806376946</v>
      </c>
      <c r="W514" s="685">
        <f t="shared" si="200"/>
        <v>0.0001935780471041791</v>
      </c>
      <c r="X514" s="685">
        <f t="shared" si="200"/>
        <v>0.0006065313240486225</v>
      </c>
      <c r="Y514" s="685">
        <f t="shared" si="200"/>
        <v>0.00025482767377248746</v>
      </c>
      <c r="Z514" s="685">
        <f t="shared" si="200"/>
        <v>0.0008144914508895362</v>
      </c>
      <c r="AA514" s="685">
        <f t="shared" si="200"/>
        <v>0.0002194640686790164</v>
      </c>
      <c r="AB514" s="531">
        <f t="shared" si="200"/>
        <v>0.00047048270735981394</v>
      </c>
      <c r="AC514" s="531"/>
      <c r="AD514" s="531"/>
      <c r="AE514" s="531"/>
      <c r="AF514" s="531"/>
      <c r="AG514" s="531"/>
      <c r="AH514" s="531"/>
      <c r="AI514" s="531"/>
      <c r="AJ514" s="531"/>
      <c r="AK514" s="531"/>
      <c r="AL514" s="531"/>
      <c r="AM514" s="531"/>
      <c r="AN514" s="531"/>
      <c r="AO514" s="531"/>
      <c r="AP514" s="531"/>
      <c r="AQ514" s="531"/>
      <c r="AR514" s="531"/>
      <c r="AS514" s="531"/>
      <c r="AT514" s="531"/>
    </row>
    <row r="515" spans="1:46" ht="11.25">
      <c r="A515" s="528">
        <v>371</v>
      </c>
      <c r="B515" s="534" t="s">
        <v>1275</v>
      </c>
      <c r="C515" s="535" t="s">
        <v>15</v>
      </c>
      <c r="E515" s="637" t="s">
        <v>153</v>
      </c>
      <c r="F515" s="684">
        <f aca="true" t="shared" si="201" ref="F515:AB515">(F$488/F$503)</f>
        <v>0.0007098301608200028</v>
      </c>
      <c r="G515" s="685">
        <f t="shared" si="201"/>
        <v>0.0006678651840054374</v>
      </c>
      <c r="H515" s="685">
        <f t="shared" si="201"/>
        <v>0.0007448542323904873</v>
      </c>
      <c r="I515" s="685">
        <f t="shared" si="201"/>
        <v>0.0011356636124761899</v>
      </c>
      <c r="J515" s="685">
        <f t="shared" si="201"/>
        <v>0.0009251698820532543</v>
      </c>
      <c r="K515" s="685">
        <f t="shared" si="201"/>
        <v>0.0005816952920714313</v>
      </c>
      <c r="L515" s="685">
        <f t="shared" si="201"/>
        <v>0.0007445610852475902</v>
      </c>
      <c r="M515" s="685">
        <f t="shared" si="201"/>
        <v>0.0004682583553731025</v>
      </c>
      <c r="N515" s="685">
        <f t="shared" si="201"/>
        <v>0.0005027081655055392</v>
      </c>
      <c r="O515" s="685">
        <f t="shared" si="201"/>
        <v>0.0005291734978489799</v>
      </c>
      <c r="P515" s="685">
        <f t="shared" si="201"/>
        <v>0.0006678651840054374</v>
      </c>
      <c r="Q515" s="685">
        <f t="shared" si="201"/>
        <v>0.0007448542323904873</v>
      </c>
      <c r="R515" s="685">
        <f t="shared" si="201"/>
        <v>0.0011356636124761899</v>
      </c>
      <c r="S515" s="685">
        <f t="shared" si="201"/>
        <v>0.0009251698820532543</v>
      </c>
      <c r="T515" s="685">
        <f t="shared" si="201"/>
        <v>0.000607896373486132</v>
      </c>
      <c r="U515" s="685">
        <f t="shared" si="201"/>
        <v>-0.0001225937588101743</v>
      </c>
      <c r="V515" s="685">
        <f t="shared" si="201"/>
        <v>0.00046622680335639517</v>
      </c>
      <c r="W515" s="685">
        <f t="shared" si="201"/>
        <v>0.0005615779667312678</v>
      </c>
      <c r="X515" s="685">
        <f t="shared" si="201"/>
        <v>0.0004682583553731025</v>
      </c>
      <c r="Y515" s="685">
        <f t="shared" si="201"/>
        <v>0.0007794487856125411</v>
      </c>
      <c r="Z515" s="685">
        <f t="shared" si="201"/>
        <v>0.0005027081655055392</v>
      </c>
      <c r="AA515" s="685">
        <f t="shared" si="201"/>
        <v>0.0007796646354562507</v>
      </c>
      <c r="AB515" s="531">
        <f t="shared" si="201"/>
        <v>-4.945062982401225E-05</v>
      </c>
      <c r="AC515" s="531"/>
      <c r="AD515" s="531"/>
      <c r="AE515" s="531"/>
      <c r="AF515" s="531"/>
      <c r="AG515" s="531"/>
      <c r="AH515" s="531"/>
      <c r="AI515" s="531"/>
      <c r="AJ515" s="531"/>
      <c r="AK515" s="531"/>
      <c r="AL515" s="531"/>
      <c r="AM515" s="531"/>
      <c r="AN515" s="531"/>
      <c r="AO515" s="531"/>
      <c r="AP515" s="531"/>
      <c r="AQ515" s="531"/>
      <c r="AR515" s="531"/>
      <c r="AS515" s="531"/>
      <c r="AT515" s="531"/>
    </row>
    <row r="516" spans="1:46" ht="11.25">
      <c r="A516" s="686">
        <v>372</v>
      </c>
      <c r="B516" s="658" t="s">
        <v>1289</v>
      </c>
      <c r="C516" s="687" t="s">
        <v>16</v>
      </c>
      <c r="D516" s="688"/>
      <c r="E516" s="661" t="s">
        <v>153</v>
      </c>
      <c r="F516" s="689">
        <f aca="true" t="shared" si="202" ref="F516:AB516">(F$513+F$514+F$515)</f>
        <v>0.00365789430174885</v>
      </c>
      <c r="G516" s="690">
        <f t="shared" si="202"/>
        <v>0.003829278474748211</v>
      </c>
      <c r="H516" s="690">
        <f t="shared" si="202"/>
        <v>0.003790304509619412</v>
      </c>
      <c r="I516" s="690">
        <f t="shared" si="202"/>
        <v>0.004067765887086541</v>
      </c>
      <c r="J516" s="690">
        <f t="shared" si="202"/>
        <v>0.003910058324083061</v>
      </c>
      <c r="K516" s="690">
        <f t="shared" si="202"/>
        <v>0.003461811747898974</v>
      </c>
      <c r="L516" s="690">
        <f t="shared" si="202"/>
        <v>0.0024785923303984325</v>
      </c>
      <c r="M516" s="690">
        <f t="shared" si="202"/>
        <v>0.0034487748742268675</v>
      </c>
      <c r="N516" s="690">
        <f t="shared" si="202"/>
        <v>0.003736900550726396</v>
      </c>
      <c r="O516" s="690">
        <f t="shared" si="202"/>
        <v>0.0023320138474869577</v>
      </c>
      <c r="P516" s="690">
        <f t="shared" si="202"/>
        <v>0.003829278474748211</v>
      </c>
      <c r="Q516" s="690">
        <f t="shared" si="202"/>
        <v>0.003790304509619412</v>
      </c>
      <c r="R516" s="690">
        <f t="shared" si="202"/>
        <v>0.004067765887086541</v>
      </c>
      <c r="S516" s="690">
        <f t="shared" si="202"/>
        <v>0.003910058324083061</v>
      </c>
      <c r="T516" s="690">
        <f t="shared" si="202"/>
        <v>0.0035521823440645252</v>
      </c>
      <c r="U516" s="690">
        <f t="shared" si="202"/>
        <v>0.0023905593866051823</v>
      </c>
      <c r="V516" s="685">
        <f t="shared" si="202"/>
        <v>0.0029507663710899813</v>
      </c>
      <c r="W516" s="685">
        <f t="shared" si="202"/>
        <v>0.002229278517500721</v>
      </c>
      <c r="X516" s="685">
        <f t="shared" si="202"/>
        <v>0.0034487748742268675</v>
      </c>
      <c r="Y516" s="685">
        <f t="shared" si="202"/>
        <v>0.002525307724747002</v>
      </c>
      <c r="Z516" s="685">
        <f t="shared" si="202"/>
        <v>0.003736900550726396</v>
      </c>
      <c r="AA516" s="685">
        <f t="shared" si="202"/>
        <v>0.002495930330986073</v>
      </c>
      <c r="AB516" s="691">
        <f t="shared" si="202"/>
        <v>0.0029260053001765327</v>
      </c>
      <c r="AC516" s="531"/>
      <c r="AD516" s="531"/>
      <c r="AE516" s="531"/>
      <c r="AF516" s="531"/>
      <c r="AG516" s="531"/>
      <c r="AH516" s="531"/>
      <c r="AI516" s="531"/>
      <c r="AJ516" s="531"/>
      <c r="AK516" s="531"/>
      <c r="AL516" s="531"/>
      <c r="AM516" s="531"/>
      <c r="AN516" s="531"/>
      <c r="AO516" s="531"/>
      <c r="AP516" s="531"/>
      <c r="AQ516" s="531"/>
      <c r="AR516" s="531"/>
      <c r="AS516" s="531"/>
      <c r="AT516" s="531"/>
    </row>
    <row r="517" spans="1:46" ht="11.25">
      <c r="A517" s="528">
        <v>373</v>
      </c>
      <c r="B517" s="534" t="s">
        <v>1291</v>
      </c>
      <c r="C517" s="535" t="s">
        <v>17</v>
      </c>
      <c r="E517" s="637" t="s">
        <v>153</v>
      </c>
      <c r="F517" s="684">
        <f aca="true" t="shared" si="203" ref="F517:AB517">(F$490/F$503)</f>
        <v>0.011697618866959832</v>
      </c>
      <c r="G517" s="685">
        <f t="shared" si="203"/>
        <v>0.01783468679876277</v>
      </c>
      <c r="H517" s="685">
        <f t="shared" si="203"/>
        <v>0.011704025671047181</v>
      </c>
      <c r="I517" s="685">
        <f t="shared" si="203"/>
        <v>0.006592235884975141</v>
      </c>
      <c r="J517" s="685">
        <f t="shared" si="203"/>
        <v>0.004725719725112013</v>
      </c>
      <c r="K517" s="685">
        <f t="shared" si="203"/>
        <v>0.0069441504881508735</v>
      </c>
      <c r="L517" s="685">
        <f t="shared" si="203"/>
        <v>-4.435805822815165E-05</v>
      </c>
      <c r="M517" s="685">
        <f t="shared" si="203"/>
        <v>-0.0003744725730467825</v>
      </c>
      <c r="N517" s="685">
        <f t="shared" si="203"/>
        <v>0.09020861388383793</v>
      </c>
      <c r="O517" s="685">
        <f t="shared" si="203"/>
        <v>0.0030228859203072626</v>
      </c>
      <c r="P517" s="685">
        <f t="shared" si="203"/>
        <v>0.01783468679876277</v>
      </c>
      <c r="Q517" s="685">
        <f t="shared" si="203"/>
        <v>0.011704025671047181</v>
      </c>
      <c r="R517" s="685">
        <f t="shared" si="203"/>
        <v>0.006592235884975141</v>
      </c>
      <c r="S517" s="685">
        <f t="shared" si="203"/>
        <v>0.004725719725112013</v>
      </c>
      <c r="T517" s="685">
        <f t="shared" si="203"/>
        <v>0.005228538063636934</v>
      </c>
      <c r="U517" s="685">
        <f t="shared" si="203"/>
        <v>0.01763101461625588</v>
      </c>
      <c r="V517" s="685">
        <f t="shared" si="203"/>
        <v>0.019703009830270103</v>
      </c>
      <c r="W517" s="685">
        <f t="shared" si="203"/>
        <v>0.004093141279515121</v>
      </c>
      <c r="X517" s="685">
        <f t="shared" si="203"/>
        <v>-0.0003744725730467825</v>
      </c>
      <c r="Y517" s="685">
        <f t="shared" si="203"/>
        <v>-0.00027197074688258373</v>
      </c>
      <c r="Z517" s="685">
        <f t="shared" si="203"/>
        <v>0.09020861388383793</v>
      </c>
      <c r="AA517" s="685">
        <f t="shared" si="203"/>
        <v>0.0019175967523125303</v>
      </c>
      <c r="AB517" s="531">
        <f t="shared" si="203"/>
        <v>0.01897982252733056</v>
      </c>
      <c r="AC517" s="531"/>
      <c r="AD517" s="531"/>
      <c r="AE517" s="531"/>
      <c r="AF517" s="531"/>
      <c r="AG517" s="531"/>
      <c r="AH517" s="531"/>
      <c r="AI517" s="531"/>
      <c r="AJ517" s="531"/>
      <c r="AK517" s="531"/>
      <c r="AL517" s="531"/>
      <c r="AM517" s="531"/>
      <c r="AN517" s="531"/>
      <c r="AO517" s="531"/>
      <c r="AP517" s="531"/>
      <c r="AQ517" s="531"/>
      <c r="AR517" s="531"/>
      <c r="AS517" s="531"/>
      <c r="AT517" s="531"/>
    </row>
    <row r="518" spans="1:46" ht="11.25">
      <c r="A518" s="528">
        <v>374</v>
      </c>
      <c r="B518" s="534" t="s">
        <v>1273</v>
      </c>
      <c r="C518" s="535" t="s">
        <v>18</v>
      </c>
      <c r="E518" s="637" t="s">
        <v>153</v>
      </c>
      <c r="F518" s="684">
        <f aca="true" t="shared" si="204" ref="F518:AB518">(F$491/F$503)</f>
        <v>0.003707521407995532</v>
      </c>
      <c r="G518" s="685">
        <f t="shared" si="204"/>
        <v>0.005579585328151432</v>
      </c>
      <c r="H518" s="685">
        <f t="shared" si="204"/>
        <v>0.003695711216948143</v>
      </c>
      <c r="I518" s="685">
        <f t="shared" si="204"/>
        <v>0.002194570229743638</v>
      </c>
      <c r="J518" s="685">
        <f t="shared" si="204"/>
        <v>0.001647221859406892</v>
      </c>
      <c r="K518" s="685">
        <f t="shared" si="204"/>
        <v>0.0022242444171351036</v>
      </c>
      <c r="L518" s="685">
        <f t="shared" si="204"/>
        <v>0.00018427323302498826</v>
      </c>
      <c r="M518" s="685">
        <f t="shared" si="204"/>
        <v>0.0005733697194436553</v>
      </c>
      <c r="N518" s="685">
        <f t="shared" si="204"/>
        <v>0.027933485538771313</v>
      </c>
      <c r="O518" s="685">
        <f t="shared" si="204"/>
        <v>0.0008354650268701837</v>
      </c>
      <c r="P518" s="685">
        <f t="shared" si="204"/>
        <v>0.005579585328151432</v>
      </c>
      <c r="Q518" s="685">
        <f t="shared" si="204"/>
        <v>0.003695711216948143</v>
      </c>
      <c r="R518" s="685">
        <f t="shared" si="204"/>
        <v>0.002194570229743638</v>
      </c>
      <c r="S518" s="685">
        <f t="shared" si="204"/>
        <v>0.001647221859406892</v>
      </c>
      <c r="T518" s="685">
        <f t="shared" si="204"/>
        <v>0.001747552868344451</v>
      </c>
      <c r="U518" s="685">
        <f t="shared" si="204"/>
        <v>0.004722152803689644</v>
      </c>
      <c r="V518" s="685">
        <f t="shared" si="204"/>
        <v>0.005519933557209</v>
      </c>
      <c r="W518" s="685">
        <f t="shared" si="204"/>
        <v>0.0009809750377134199</v>
      </c>
      <c r="X518" s="685">
        <f t="shared" si="204"/>
        <v>0.0005733697194436553</v>
      </c>
      <c r="Y518" s="685">
        <f t="shared" si="204"/>
        <v>0.00013207718444589983</v>
      </c>
      <c r="Z518" s="685">
        <f t="shared" si="204"/>
        <v>0.027933485538771313</v>
      </c>
      <c r="AA518" s="685">
        <f t="shared" si="204"/>
        <v>0.0005224005113478328</v>
      </c>
      <c r="AB518" s="531">
        <f t="shared" si="204"/>
        <v>0.005380026334189119</v>
      </c>
      <c r="AC518" s="531"/>
      <c r="AD518" s="531"/>
      <c r="AE518" s="531"/>
      <c r="AF518" s="531"/>
      <c r="AG518" s="531"/>
      <c r="AH518" s="531"/>
      <c r="AI518" s="531"/>
      <c r="AJ518" s="531"/>
      <c r="AK518" s="531"/>
      <c r="AL518" s="531"/>
      <c r="AM518" s="531"/>
      <c r="AN518" s="531"/>
      <c r="AO518" s="531"/>
      <c r="AP518" s="531"/>
      <c r="AQ518" s="531"/>
      <c r="AR518" s="531"/>
      <c r="AS518" s="531"/>
      <c r="AT518" s="531"/>
    </row>
    <row r="519" spans="1:46" ht="11.25">
      <c r="A519" s="528">
        <v>375</v>
      </c>
      <c r="B519" s="534" t="s">
        <v>1275</v>
      </c>
      <c r="C519" s="535" t="s">
        <v>19</v>
      </c>
      <c r="E519" s="637" t="s">
        <v>153</v>
      </c>
      <c r="F519" s="684">
        <f aca="true" t="shared" si="205" ref="F519:AB519">(F$492/F$503)</f>
        <v>0.0025253595047526733</v>
      </c>
      <c r="G519" s="685">
        <f t="shared" si="205"/>
        <v>0.0033326190803258885</v>
      </c>
      <c r="H519" s="685">
        <f t="shared" si="205"/>
        <v>0.002544508595045677</v>
      </c>
      <c r="I519" s="685">
        <f t="shared" si="205"/>
        <v>0.002406644500861741</v>
      </c>
      <c r="J519" s="685">
        <f t="shared" si="205"/>
        <v>0.0014406530317817123</v>
      </c>
      <c r="K519" s="685">
        <f t="shared" si="205"/>
        <v>0.001341780581275151</v>
      </c>
      <c r="L519" s="685">
        <f t="shared" si="205"/>
        <v>0.00019034868740415385</v>
      </c>
      <c r="M519" s="685">
        <f t="shared" si="205"/>
        <v>0.00017422289206141643</v>
      </c>
      <c r="N519" s="685">
        <f t="shared" si="205"/>
        <v>0.011028022165460725</v>
      </c>
      <c r="O519" s="685">
        <f t="shared" si="205"/>
        <v>0.00092866912760325</v>
      </c>
      <c r="P519" s="685">
        <f t="shared" si="205"/>
        <v>0.0033326190803258885</v>
      </c>
      <c r="Q519" s="685">
        <f t="shared" si="205"/>
        <v>0.002544508595045677</v>
      </c>
      <c r="R519" s="685">
        <f t="shared" si="205"/>
        <v>0.002406644500861741</v>
      </c>
      <c r="S519" s="685">
        <f t="shared" si="205"/>
        <v>0.0014406530317817123</v>
      </c>
      <c r="T519" s="685">
        <f t="shared" si="205"/>
        <v>0.0010456020207108383</v>
      </c>
      <c r="U519" s="685">
        <f t="shared" si="205"/>
        <v>-0.00036480299742886466</v>
      </c>
      <c r="V519" s="685">
        <f t="shared" si="205"/>
        <v>0.003436197052958672</v>
      </c>
      <c r="W519" s="685">
        <f t="shared" si="205"/>
        <v>0.0013648658465775564</v>
      </c>
      <c r="X519" s="685">
        <f t="shared" si="205"/>
        <v>0.00017422289206141643</v>
      </c>
      <c r="Y519" s="685">
        <f t="shared" si="205"/>
        <v>0.00010026987179419091</v>
      </c>
      <c r="Z519" s="685">
        <f t="shared" si="205"/>
        <v>0.011028022165460725</v>
      </c>
      <c r="AA519" s="685">
        <f t="shared" si="205"/>
        <v>0.0009289300475181867</v>
      </c>
      <c r="AB519" s="531">
        <f t="shared" si="205"/>
        <v>-7.548614290872393E-05</v>
      </c>
      <c r="AC519" s="531"/>
      <c r="AD519" s="531"/>
      <c r="AE519" s="531"/>
      <c r="AF519" s="531"/>
      <c r="AG519" s="531"/>
      <c r="AH519" s="531"/>
      <c r="AI519" s="531"/>
      <c r="AJ519" s="531"/>
      <c r="AK519" s="531"/>
      <c r="AL519" s="531"/>
      <c r="AM519" s="531"/>
      <c r="AN519" s="531"/>
      <c r="AO519" s="531"/>
      <c r="AP519" s="531"/>
      <c r="AQ519" s="531"/>
      <c r="AR519" s="531"/>
      <c r="AS519" s="531"/>
      <c r="AT519" s="531"/>
    </row>
    <row r="520" spans="1:46" ht="11.25">
      <c r="A520" s="686">
        <v>376</v>
      </c>
      <c r="B520" s="658" t="s">
        <v>1295</v>
      </c>
      <c r="C520" s="687" t="s">
        <v>20</v>
      </c>
      <c r="D520" s="688"/>
      <c r="E520" s="661" t="s">
        <v>153</v>
      </c>
      <c r="F520" s="689">
        <f aca="true" t="shared" si="206" ref="F520:AB520">(F$517+F$518+F$519)</f>
        <v>0.017930499779708037</v>
      </c>
      <c r="G520" s="690">
        <f t="shared" si="206"/>
        <v>0.026746891207240088</v>
      </c>
      <c r="H520" s="690">
        <f t="shared" si="206"/>
        <v>0.017944245483041</v>
      </c>
      <c r="I520" s="690">
        <f t="shared" si="206"/>
        <v>0.01119345061558052</v>
      </c>
      <c r="J520" s="690">
        <f t="shared" si="206"/>
        <v>0.007813594616300617</v>
      </c>
      <c r="K520" s="690">
        <f t="shared" si="206"/>
        <v>0.010510175486561128</v>
      </c>
      <c r="L520" s="690">
        <f t="shared" si="206"/>
        <v>0.0003302638622009905</v>
      </c>
      <c r="M520" s="690">
        <f t="shared" si="206"/>
        <v>0.0003731200384582892</v>
      </c>
      <c r="N520" s="690">
        <f t="shared" si="206"/>
        <v>0.12917012158806995</v>
      </c>
      <c r="O520" s="690">
        <f t="shared" si="206"/>
        <v>0.004787020074780697</v>
      </c>
      <c r="P520" s="690">
        <f t="shared" si="206"/>
        <v>0.026746891207240088</v>
      </c>
      <c r="Q520" s="690">
        <f t="shared" si="206"/>
        <v>0.017944245483041</v>
      </c>
      <c r="R520" s="690">
        <f t="shared" si="206"/>
        <v>0.01119345061558052</v>
      </c>
      <c r="S520" s="690">
        <f t="shared" si="206"/>
        <v>0.007813594616300617</v>
      </c>
      <c r="T520" s="690">
        <f t="shared" si="206"/>
        <v>0.008021692952692224</v>
      </c>
      <c r="U520" s="690">
        <f t="shared" si="206"/>
        <v>0.021988364422516657</v>
      </c>
      <c r="V520" s="685">
        <f t="shared" si="206"/>
        <v>0.028659140440437773</v>
      </c>
      <c r="W520" s="685">
        <f t="shared" si="206"/>
        <v>0.0064389821638060965</v>
      </c>
      <c r="X520" s="685">
        <f t="shared" si="206"/>
        <v>0.0003731200384582892</v>
      </c>
      <c r="Y520" s="685">
        <f t="shared" si="206"/>
        <v>-3.9623690642492994E-05</v>
      </c>
      <c r="Z520" s="685">
        <f t="shared" si="206"/>
        <v>0.12917012158806995</v>
      </c>
      <c r="AA520" s="685">
        <f t="shared" si="206"/>
        <v>0.00336892731117855</v>
      </c>
      <c r="AB520" s="691">
        <f t="shared" si="206"/>
        <v>0.024284362718610956</v>
      </c>
      <c r="AC520" s="531"/>
      <c r="AD520" s="531"/>
      <c r="AE520" s="531"/>
      <c r="AF520" s="531"/>
      <c r="AG520" s="531"/>
      <c r="AH520" s="531"/>
      <c r="AI520" s="531"/>
      <c r="AJ520" s="531"/>
      <c r="AK520" s="531"/>
      <c r="AL520" s="531"/>
      <c r="AM520" s="531"/>
      <c r="AN520" s="531"/>
      <c r="AO520" s="531"/>
      <c r="AP520" s="531"/>
      <c r="AQ520" s="531"/>
      <c r="AR520" s="531"/>
      <c r="AS520" s="531"/>
      <c r="AT520" s="531"/>
    </row>
    <row r="521" spans="1:46" ht="11.25">
      <c r="A521" s="692"/>
      <c r="B521" s="668"/>
      <c r="C521" s="568"/>
      <c r="D521" s="615"/>
      <c r="E521" s="637"/>
      <c r="F521" s="693"/>
      <c r="G521" s="694"/>
      <c r="H521" s="694"/>
      <c r="I521" s="694"/>
      <c r="J521" s="694"/>
      <c r="K521" s="694"/>
      <c r="L521" s="694"/>
      <c r="M521" s="694"/>
      <c r="N521" s="694"/>
      <c r="O521" s="694"/>
      <c r="P521" s="694"/>
      <c r="Q521" s="694"/>
      <c r="R521" s="694"/>
      <c r="S521" s="694"/>
      <c r="T521" s="694"/>
      <c r="U521" s="694"/>
      <c r="V521" s="685"/>
      <c r="W521" s="685"/>
      <c r="X521" s="685"/>
      <c r="Y521" s="531"/>
      <c r="Z521" s="531"/>
      <c r="AA521" s="531"/>
      <c r="AB521" s="531"/>
      <c r="AC521" s="531"/>
      <c r="AD521" s="531"/>
      <c r="AE521" s="531"/>
      <c r="AF521" s="531"/>
      <c r="AG521" s="531"/>
      <c r="AH521" s="531"/>
      <c r="AI521" s="531"/>
      <c r="AJ521" s="531"/>
      <c r="AK521" s="531"/>
      <c r="AL521" s="531"/>
      <c r="AM521" s="531"/>
      <c r="AN521" s="531"/>
      <c r="AO521" s="531"/>
      <c r="AP521" s="531"/>
      <c r="AQ521" s="531"/>
      <c r="AR521" s="531"/>
      <c r="AS521" s="531"/>
      <c r="AT521" s="531"/>
    </row>
    <row r="522" spans="1:46" ht="11.25">
      <c r="A522" s="686">
        <v>377</v>
      </c>
      <c r="B522" s="658" t="s">
        <v>1297</v>
      </c>
      <c r="C522" s="687" t="s">
        <v>21</v>
      </c>
      <c r="D522" s="688"/>
      <c r="E522" s="661" t="s">
        <v>153</v>
      </c>
      <c r="F522" s="689">
        <f aca="true" t="shared" si="207" ref="F522:AB522">(F$495/F$503)</f>
        <v>0.06521190452988791</v>
      </c>
      <c r="G522" s="690">
        <f t="shared" si="207"/>
        <v>0.07989026575297185</v>
      </c>
      <c r="H522" s="690">
        <f t="shared" si="207"/>
        <v>0.06960636129849374</v>
      </c>
      <c r="I522" s="690">
        <f t="shared" si="207"/>
        <v>0.0628273730067179</v>
      </c>
      <c r="J522" s="690">
        <f t="shared" si="207"/>
        <v>0.05946863255473042</v>
      </c>
      <c r="K522" s="690">
        <f t="shared" si="207"/>
        <v>0.059454023668637404</v>
      </c>
      <c r="L522" s="690">
        <f t="shared" si="207"/>
        <v>0.0028725655200805616</v>
      </c>
      <c r="M522" s="690">
        <f t="shared" si="207"/>
        <v>0.04964166792893531</v>
      </c>
      <c r="N522" s="690">
        <f t="shared" si="207"/>
        <v>0.1801200096467891</v>
      </c>
      <c r="O522" s="690">
        <f t="shared" si="207"/>
        <v>0.010265612031310292</v>
      </c>
      <c r="P522" s="690">
        <f t="shared" si="207"/>
        <v>0.07989026575297185</v>
      </c>
      <c r="Q522" s="690">
        <f t="shared" si="207"/>
        <v>0.06960636129849374</v>
      </c>
      <c r="R522" s="690">
        <f t="shared" si="207"/>
        <v>0.0628273730067179</v>
      </c>
      <c r="S522" s="690">
        <f t="shared" si="207"/>
        <v>0.05946863255473042</v>
      </c>
      <c r="T522" s="690">
        <f t="shared" si="207"/>
        <v>0.05785559007818956</v>
      </c>
      <c r="U522" s="690">
        <f t="shared" si="207"/>
        <v>0.06291327520196083</v>
      </c>
      <c r="V522" s="685">
        <f t="shared" si="207"/>
        <v>0.07150824489652105</v>
      </c>
      <c r="W522" s="685">
        <f t="shared" si="207"/>
        <v>0.008726902191441772</v>
      </c>
      <c r="X522" s="685">
        <f t="shared" si="207"/>
        <v>0.04964166792893531</v>
      </c>
      <c r="Y522" s="685">
        <f t="shared" si="207"/>
        <v>0.002550505937399501</v>
      </c>
      <c r="Z522" s="685">
        <f t="shared" si="207"/>
        <v>0.1801200096467891</v>
      </c>
      <c r="AA522" s="685">
        <f t="shared" si="207"/>
        <v>0.005923119882143517</v>
      </c>
      <c r="AB522" s="531">
        <f t="shared" si="207"/>
        <v>0.07295768750551856</v>
      </c>
      <c r="AC522" s="531"/>
      <c r="AD522" s="531"/>
      <c r="AE522" s="531"/>
      <c r="AF522" s="531"/>
      <c r="AG522" s="531"/>
      <c r="AH522" s="531"/>
      <c r="AI522" s="531"/>
      <c r="AJ522" s="531"/>
      <c r="AK522" s="531"/>
      <c r="AL522" s="531"/>
      <c r="AM522" s="531"/>
      <c r="AN522" s="531"/>
      <c r="AO522" s="531"/>
      <c r="AP522" s="531"/>
      <c r="AQ522" s="531"/>
      <c r="AR522" s="531"/>
      <c r="AS522" s="531"/>
      <c r="AT522" s="531"/>
    </row>
    <row r="523" spans="6:46" ht="11.25">
      <c r="F523" s="684"/>
      <c r="G523" s="685"/>
      <c r="H523" s="685"/>
      <c r="I523" s="685"/>
      <c r="J523" s="685"/>
      <c r="K523" s="685"/>
      <c r="L523" s="685"/>
      <c r="M523" s="685"/>
      <c r="N523" s="685"/>
      <c r="O523" s="685"/>
      <c r="P523" s="685"/>
      <c r="Q523" s="685"/>
      <c r="R523" s="685"/>
      <c r="S523" s="685"/>
      <c r="T523" s="685"/>
      <c r="U523" s="685"/>
      <c r="V523" s="685"/>
      <c r="W523" s="685"/>
      <c r="X523" s="685"/>
      <c r="Y523" s="685"/>
      <c r="Z523" s="685"/>
      <c r="AA523" s="685"/>
      <c r="AB523" s="531"/>
      <c r="AC523" s="531"/>
      <c r="AD523" s="531"/>
      <c r="AE523" s="531"/>
      <c r="AF523" s="531"/>
      <c r="AG523" s="531"/>
      <c r="AH523" s="531"/>
      <c r="AI523" s="531"/>
      <c r="AJ523" s="531"/>
      <c r="AK523" s="531"/>
      <c r="AL523" s="531"/>
      <c r="AM523" s="531"/>
      <c r="AN523" s="531"/>
      <c r="AO523" s="531"/>
      <c r="AP523" s="531"/>
      <c r="AQ523" s="531"/>
      <c r="AR523" s="531"/>
      <c r="AS523" s="531"/>
      <c r="AT523" s="531"/>
    </row>
    <row r="524" spans="1:46" ht="11.25">
      <c r="A524" s="528">
        <v>378</v>
      </c>
      <c r="B524" s="676" t="s">
        <v>1</v>
      </c>
      <c r="C524" s="535" t="s">
        <v>22</v>
      </c>
      <c r="E524" s="637" t="s">
        <v>153</v>
      </c>
      <c r="F524" s="684">
        <f aca="true" t="shared" si="208" ref="F524:AB524">(F$498/F$503)</f>
        <v>0.005563274287637298</v>
      </c>
      <c r="G524" s="685">
        <f t="shared" si="208"/>
        <v>0.007697717137037282</v>
      </c>
      <c r="H524" s="685">
        <f t="shared" si="208"/>
        <v>0.005686123289833969</v>
      </c>
      <c r="I524" s="685">
        <f t="shared" si="208"/>
        <v>0.004025444844058093</v>
      </c>
      <c r="J524" s="685">
        <f t="shared" si="208"/>
        <v>0.0035167943832445756</v>
      </c>
      <c r="K524" s="685">
        <f t="shared" si="208"/>
        <v>0.003973711453599282</v>
      </c>
      <c r="L524" s="685">
        <f t="shared" si="208"/>
        <v>0.0004276308441906486</v>
      </c>
      <c r="M524" s="685">
        <f t="shared" si="208"/>
        <v>0.002654791821395882</v>
      </c>
      <c r="N524" s="685">
        <f t="shared" si="208"/>
        <v>0.030657493103274147</v>
      </c>
      <c r="O524" s="685">
        <f t="shared" si="208"/>
        <v>0.0011415037137671204</v>
      </c>
      <c r="P524" s="685">
        <f t="shared" si="208"/>
        <v>0.007697717137037282</v>
      </c>
      <c r="Q524" s="685">
        <f t="shared" si="208"/>
        <v>0.005686123289833969</v>
      </c>
      <c r="R524" s="685">
        <f t="shared" si="208"/>
        <v>0.004025444844058093</v>
      </c>
      <c r="S524" s="685">
        <f t="shared" si="208"/>
        <v>0.0035167943832445756</v>
      </c>
      <c r="T524" s="685">
        <f t="shared" si="208"/>
        <v>0.0035787281681119807</v>
      </c>
      <c r="U524" s="685">
        <f t="shared" si="208"/>
        <v>0.006230553882397793</v>
      </c>
      <c r="V524" s="685">
        <f t="shared" si="208"/>
        <v>0.006916393945449174</v>
      </c>
      <c r="W524" s="685">
        <f t="shared" si="208"/>
        <v>0.00117304082473331</v>
      </c>
      <c r="X524" s="685">
        <f t="shared" si="208"/>
        <v>0.002654791821395882</v>
      </c>
      <c r="Y524" s="685">
        <f t="shared" si="208"/>
        <v>0.0003866242467337162</v>
      </c>
      <c r="Z524" s="685">
        <f t="shared" si="208"/>
        <v>0.030657493103274147</v>
      </c>
      <c r="AA524" s="685">
        <f t="shared" si="208"/>
        <v>0.0007418645800268492</v>
      </c>
      <c r="AB524" s="531">
        <f t="shared" si="208"/>
        <v>0.00691104937424681</v>
      </c>
      <c r="AC524" s="531"/>
      <c r="AD524" s="531"/>
      <c r="AE524" s="531"/>
      <c r="AF524" s="531"/>
      <c r="AG524" s="531"/>
      <c r="AH524" s="531"/>
      <c r="AI524" s="531"/>
      <c r="AJ524" s="531"/>
      <c r="AK524" s="531"/>
      <c r="AL524" s="531"/>
      <c r="AM524" s="531"/>
      <c r="AN524" s="531"/>
      <c r="AO524" s="531"/>
      <c r="AP524" s="531"/>
      <c r="AQ524" s="531"/>
      <c r="AR524" s="531"/>
      <c r="AS524" s="531"/>
      <c r="AT524" s="531"/>
    </row>
    <row r="525" spans="1:46" ht="11.25">
      <c r="A525" s="528">
        <v>379</v>
      </c>
      <c r="B525" s="676" t="s">
        <v>1218</v>
      </c>
      <c r="C525" s="535" t="s">
        <v>23</v>
      </c>
      <c r="E525" s="637" t="s">
        <v>153</v>
      </c>
      <c r="F525" s="684">
        <f aca="true" t="shared" si="209" ref="F525:AB525">(F$497/F$503)</f>
        <v>0.006018875909208884</v>
      </c>
      <c r="G525" s="685">
        <f t="shared" si="209"/>
        <v>0.0069446527797685335</v>
      </c>
      <c r="H525" s="685">
        <f t="shared" si="209"/>
        <v>0.0063344504452007965</v>
      </c>
      <c r="I525" s="685">
        <f t="shared" si="209"/>
        <v>0.007472624378636563</v>
      </c>
      <c r="J525" s="685">
        <f t="shared" si="209"/>
        <v>0.005791395170143862</v>
      </c>
      <c r="K525" s="685">
        <f t="shared" si="209"/>
        <v>0.004505711728196801</v>
      </c>
      <c r="L525" s="685">
        <f t="shared" si="209"/>
        <v>0.0009424496466895029</v>
      </c>
      <c r="M525" s="685">
        <f t="shared" si="209"/>
        <v>0.0029790083772563134</v>
      </c>
      <c r="N525" s="685">
        <f t="shared" si="209"/>
        <v>0.014028521467459988</v>
      </c>
      <c r="O525" s="685">
        <f t="shared" si="209"/>
        <v>0.0016165640337822865</v>
      </c>
      <c r="P525" s="685">
        <f t="shared" si="209"/>
        <v>0.0069446527797685335</v>
      </c>
      <c r="Q525" s="685">
        <f t="shared" si="209"/>
        <v>0.0063344504452007965</v>
      </c>
      <c r="R525" s="685">
        <f t="shared" si="209"/>
        <v>0.007472624378636563</v>
      </c>
      <c r="S525" s="685">
        <f t="shared" si="209"/>
        <v>0.005791395170143862</v>
      </c>
      <c r="T525" s="685">
        <f t="shared" si="209"/>
        <v>0.00431525170433235</v>
      </c>
      <c r="U525" s="685">
        <f t="shared" si="209"/>
        <v>0.00016159531561938273</v>
      </c>
      <c r="V525" s="685">
        <f t="shared" si="209"/>
        <v>0.0060641276851574515</v>
      </c>
      <c r="W525" s="685">
        <f t="shared" si="209"/>
        <v>0.0019305138360323564</v>
      </c>
      <c r="X525" s="685">
        <f t="shared" si="209"/>
        <v>0.0029790083772563134</v>
      </c>
      <c r="Y525" s="685">
        <f t="shared" si="209"/>
        <v>0.0008880941221706386</v>
      </c>
      <c r="Z525" s="685">
        <f t="shared" si="209"/>
        <v>0.014028521467459988</v>
      </c>
      <c r="AA525" s="685">
        <f t="shared" si="209"/>
        <v>0.001709910336572113</v>
      </c>
      <c r="AB525" s="531">
        <f t="shared" si="209"/>
        <v>0.0002689338576722363</v>
      </c>
      <c r="AC525" s="531"/>
      <c r="AD525" s="531"/>
      <c r="AE525" s="531"/>
      <c r="AF525" s="531"/>
      <c r="AG525" s="531"/>
      <c r="AH525" s="531"/>
      <c r="AI525" s="531"/>
      <c r="AJ525" s="531"/>
      <c r="AK525" s="531"/>
      <c r="AL525" s="531"/>
      <c r="AM525" s="531"/>
      <c r="AN525" s="531"/>
      <c r="AO525" s="531"/>
      <c r="AP525" s="531"/>
      <c r="AQ525" s="531"/>
      <c r="AR525" s="531"/>
      <c r="AS525" s="531"/>
      <c r="AT525" s="531"/>
    </row>
    <row r="526" spans="2:46" ht="11.25">
      <c r="B526" s="610"/>
      <c r="F526" s="684"/>
      <c r="G526" s="685"/>
      <c r="H526" s="685"/>
      <c r="I526" s="685"/>
      <c r="J526" s="685"/>
      <c r="K526" s="685"/>
      <c r="L526" s="685"/>
      <c r="M526" s="695"/>
      <c r="N526" s="685"/>
      <c r="O526" s="685"/>
      <c r="P526" s="685"/>
      <c r="Q526" s="685"/>
      <c r="R526" s="685"/>
      <c r="S526" s="685"/>
      <c r="T526" s="685"/>
      <c r="U526" s="685"/>
      <c r="V526" s="685"/>
      <c r="W526" s="685"/>
      <c r="X526" s="685"/>
      <c r="Y526" s="685"/>
      <c r="Z526" s="685"/>
      <c r="AA526" s="685"/>
      <c r="AB526" s="531"/>
      <c r="AC526" s="531"/>
      <c r="AD526" s="531"/>
      <c r="AE526" s="531"/>
      <c r="AF526" s="531"/>
      <c r="AG526" s="531"/>
      <c r="AH526" s="531"/>
      <c r="AI526" s="531"/>
      <c r="AJ526" s="531"/>
      <c r="AK526" s="531"/>
      <c r="AL526" s="531"/>
      <c r="AM526" s="531"/>
      <c r="AN526" s="531"/>
      <c r="AO526" s="531"/>
      <c r="AP526" s="531"/>
      <c r="AQ526" s="531"/>
      <c r="AR526" s="531"/>
      <c r="AS526" s="531"/>
      <c r="AT526" s="531"/>
    </row>
    <row r="527" spans="2:46" ht="11.25">
      <c r="B527" s="610"/>
      <c r="F527" s="684"/>
      <c r="G527" s="685"/>
      <c r="H527" s="685"/>
      <c r="I527" s="685"/>
      <c r="J527" s="685"/>
      <c r="K527" s="685"/>
      <c r="L527" s="685"/>
      <c r="M527" s="695"/>
      <c r="N527" s="685"/>
      <c r="O527" s="685"/>
      <c r="P527" s="685"/>
      <c r="Q527" s="685"/>
      <c r="R527" s="685"/>
      <c r="S527" s="685"/>
      <c r="T527" s="685"/>
      <c r="U527" s="685"/>
      <c r="V527" s="685"/>
      <c r="W527" s="685"/>
      <c r="X527" s="685"/>
      <c r="Y527" s="685"/>
      <c r="Z527" s="685"/>
      <c r="AA527" s="685"/>
      <c r="AB527" s="531"/>
      <c r="AC527" s="531"/>
      <c r="AD527" s="531"/>
      <c r="AE527" s="531"/>
      <c r="AF527" s="531"/>
      <c r="AG527" s="531"/>
      <c r="AH527" s="531"/>
      <c r="AI527" s="531"/>
      <c r="AJ527" s="531"/>
      <c r="AK527" s="531"/>
      <c r="AL527" s="531"/>
      <c r="AM527" s="531"/>
      <c r="AN527" s="531"/>
      <c r="AO527" s="531"/>
      <c r="AP527" s="531"/>
      <c r="AQ527" s="531"/>
      <c r="AR527" s="531"/>
      <c r="AS527" s="531"/>
      <c r="AT527" s="531"/>
    </row>
    <row r="528" spans="6:46" ht="11.25">
      <c r="F528" s="684"/>
      <c r="G528" s="685"/>
      <c r="H528" s="685"/>
      <c r="I528" s="685"/>
      <c r="J528" s="685"/>
      <c r="K528" s="685"/>
      <c r="L528" s="685"/>
      <c r="M528" s="695"/>
      <c r="N528" s="685"/>
      <c r="O528" s="685"/>
      <c r="P528" s="685"/>
      <c r="Q528" s="685"/>
      <c r="R528" s="685"/>
      <c r="S528" s="685"/>
      <c r="T528" s="685"/>
      <c r="U528" s="685"/>
      <c r="V528" s="685"/>
      <c r="W528" s="685"/>
      <c r="X528" s="685"/>
      <c r="Y528" s="685"/>
      <c r="Z528" s="685"/>
      <c r="AA528" s="685"/>
      <c r="AB528" s="531"/>
      <c r="AC528" s="531"/>
      <c r="AD528" s="531"/>
      <c r="AE528" s="531"/>
      <c r="AF528" s="531"/>
      <c r="AG528" s="531"/>
      <c r="AH528" s="531"/>
      <c r="AI528" s="531"/>
      <c r="AJ528" s="531"/>
      <c r="AK528" s="531"/>
      <c r="AL528" s="531"/>
      <c r="AM528" s="531"/>
      <c r="AN528" s="531"/>
      <c r="AO528" s="531"/>
      <c r="AP528" s="531"/>
      <c r="AQ528" s="531"/>
      <c r="AR528" s="531"/>
      <c r="AS528" s="531"/>
      <c r="AT528" s="531"/>
    </row>
    <row r="529" spans="1:46" ht="11.25">
      <c r="A529" s="528">
        <v>380</v>
      </c>
      <c r="B529" s="696" t="s">
        <v>24</v>
      </c>
      <c r="C529" s="535" t="s">
        <v>25</v>
      </c>
      <c r="E529" s="637" t="s">
        <v>153</v>
      </c>
      <c r="F529" s="684">
        <f aca="true" t="shared" si="210" ref="F529:AB529">(F$508)</f>
        <v>0.04299899754233482</v>
      </c>
      <c r="G529" s="685">
        <f t="shared" si="210"/>
        <v>0.04861245245572573</v>
      </c>
      <c r="H529" s="685">
        <f t="shared" si="210"/>
        <v>0.04719283269235037</v>
      </c>
      <c r="I529" s="685">
        <f t="shared" si="210"/>
        <v>0.0469002258851375</v>
      </c>
      <c r="J529" s="685">
        <f t="shared" si="210"/>
        <v>0.047071406049970566</v>
      </c>
      <c r="K529" s="685">
        <f t="shared" si="210"/>
        <v>0.04483258128210198</v>
      </c>
      <c r="L529" s="685">
        <f t="shared" si="210"/>
        <v>0</v>
      </c>
      <c r="M529" s="685">
        <f t="shared" si="210"/>
        <v>0.04516488266120108</v>
      </c>
      <c r="N529" s="685">
        <f t="shared" si="210"/>
        <v>0.04654536967608348</v>
      </c>
      <c r="O529" s="685">
        <f t="shared" si="210"/>
        <v>0.0030487850327966504</v>
      </c>
      <c r="P529" s="685">
        <f t="shared" si="210"/>
        <v>0.04861245245572573</v>
      </c>
      <c r="Q529" s="685">
        <f t="shared" si="210"/>
        <v>0.04719283269235037</v>
      </c>
      <c r="R529" s="685">
        <f t="shared" si="210"/>
        <v>0.0469002258851375</v>
      </c>
      <c r="S529" s="685">
        <f t="shared" si="210"/>
        <v>0.047071406049970566</v>
      </c>
      <c r="T529" s="685">
        <f t="shared" si="210"/>
        <v>0.04562181358832741</v>
      </c>
      <c r="U529" s="685">
        <f t="shared" si="210"/>
        <v>0.03796802817012078</v>
      </c>
      <c r="V529" s="685">
        <f t="shared" si="210"/>
        <v>0.03932597666447433</v>
      </c>
      <c r="W529" s="685">
        <f t="shared" si="210"/>
        <v>0</v>
      </c>
      <c r="X529" s="685">
        <f t="shared" si="210"/>
        <v>0.04516488266120108</v>
      </c>
      <c r="Y529" s="685">
        <f t="shared" si="210"/>
        <v>0</v>
      </c>
      <c r="Z529" s="685">
        <f t="shared" si="210"/>
        <v>0.04654536967608348</v>
      </c>
      <c r="AA529" s="685">
        <f t="shared" si="210"/>
        <v>0</v>
      </c>
      <c r="AB529" s="691">
        <f t="shared" si="210"/>
        <v>0.0450767969998625</v>
      </c>
      <c r="AC529" s="531"/>
      <c r="AD529" s="531"/>
      <c r="AE529" s="531"/>
      <c r="AF529" s="531"/>
      <c r="AG529" s="531"/>
      <c r="AH529" s="531"/>
      <c r="AI529" s="531"/>
      <c r="AJ529" s="531"/>
      <c r="AK529" s="531"/>
      <c r="AL529" s="531"/>
      <c r="AM529" s="531"/>
      <c r="AN529" s="531"/>
      <c r="AO529" s="531"/>
      <c r="AP529" s="531"/>
      <c r="AQ529" s="531"/>
      <c r="AR529" s="531"/>
      <c r="AS529" s="531"/>
      <c r="AT529" s="531"/>
    </row>
    <row r="530" spans="3:46" ht="11.25">
      <c r="C530" s="535"/>
      <c r="E530" s="637"/>
      <c r="F530" s="684"/>
      <c r="G530" s="685"/>
      <c r="H530" s="685"/>
      <c r="I530" s="685"/>
      <c r="J530" s="685"/>
      <c r="K530" s="685"/>
      <c r="L530" s="685"/>
      <c r="M530" s="685"/>
      <c r="N530" s="685"/>
      <c r="O530" s="685"/>
      <c r="P530" s="685"/>
      <c r="Q530" s="685"/>
      <c r="R530" s="685"/>
      <c r="S530" s="685"/>
      <c r="T530" s="685"/>
      <c r="U530" s="685"/>
      <c r="V530" s="685"/>
      <c r="W530" s="685"/>
      <c r="X530" s="685"/>
      <c r="Y530" s="685"/>
      <c r="Z530" s="685"/>
      <c r="AA530" s="685"/>
      <c r="AB530" s="531"/>
      <c r="AC530" s="531"/>
      <c r="AD530" s="531"/>
      <c r="AE530" s="531"/>
      <c r="AF530" s="531"/>
      <c r="AG530" s="531"/>
      <c r="AH530" s="531"/>
      <c r="AI530" s="531"/>
      <c r="AJ530" s="531"/>
      <c r="AK530" s="531"/>
      <c r="AL530" s="531"/>
      <c r="AM530" s="531"/>
      <c r="AN530" s="531"/>
      <c r="AO530" s="531"/>
      <c r="AP530" s="531"/>
      <c r="AQ530" s="531"/>
      <c r="AR530" s="531"/>
      <c r="AS530" s="531"/>
      <c r="AT530" s="531"/>
    </row>
    <row r="531" spans="1:46" ht="11.25">
      <c r="A531" s="528">
        <v>381</v>
      </c>
      <c r="B531" s="697" t="s">
        <v>1283</v>
      </c>
      <c r="C531" s="535" t="s">
        <v>26</v>
      </c>
      <c r="E531" s="637" t="s">
        <v>153</v>
      </c>
      <c r="F531" s="684">
        <f aca="true" t="shared" si="211" ref="F531:AB531">(F$512)</f>
        <v>0.0006245129060962162</v>
      </c>
      <c r="G531" s="685">
        <f t="shared" si="211"/>
        <v>0.0007016436152578297</v>
      </c>
      <c r="H531" s="685">
        <f t="shared" si="211"/>
        <v>0.0006789786134829478</v>
      </c>
      <c r="I531" s="685">
        <f t="shared" si="211"/>
        <v>0.0006659306189133338</v>
      </c>
      <c r="J531" s="685">
        <f t="shared" si="211"/>
        <v>0.0006735735643761724</v>
      </c>
      <c r="K531" s="685">
        <f t="shared" si="211"/>
        <v>0.0006494551520753331</v>
      </c>
      <c r="L531" s="685">
        <f t="shared" si="211"/>
        <v>6.37093274811389E-05</v>
      </c>
      <c r="M531" s="685">
        <f t="shared" si="211"/>
        <v>0.0006548903550490711</v>
      </c>
      <c r="N531" s="685">
        <f t="shared" si="211"/>
        <v>0.000667617831909269</v>
      </c>
      <c r="O531" s="685">
        <f t="shared" si="211"/>
        <v>9.779307624598845E-05</v>
      </c>
      <c r="P531" s="685">
        <f t="shared" si="211"/>
        <v>0.0007016436152578297</v>
      </c>
      <c r="Q531" s="685">
        <f t="shared" si="211"/>
        <v>0.0006789786134829478</v>
      </c>
      <c r="R531" s="685">
        <f t="shared" si="211"/>
        <v>0.0006659306189133338</v>
      </c>
      <c r="S531" s="685">
        <f t="shared" si="211"/>
        <v>0.0006735735643761724</v>
      </c>
      <c r="T531" s="685">
        <f t="shared" si="211"/>
        <v>0.0006599011931053994</v>
      </c>
      <c r="U531" s="685">
        <f t="shared" si="211"/>
        <v>0.000566323222718205</v>
      </c>
      <c r="V531" s="685">
        <f t="shared" si="211"/>
        <v>0.000572361420518968</v>
      </c>
      <c r="W531" s="685">
        <f t="shared" si="211"/>
        <v>5.864151013495458E-05</v>
      </c>
      <c r="X531" s="685">
        <f t="shared" si="211"/>
        <v>0.0006548903550490711</v>
      </c>
      <c r="Y531" s="685">
        <f t="shared" si="211"/>
        <v>6.482190329499208E-05</v>
      </c>
      <c r="Z531" s="685">
        <f t="shared" si="211"/>
        <v>0.000667617831909269</v>
      </c>
      <c r="AA531" s="685">
        <f t="shared" si="211"/>
        <v>5.8262239978893215E-05</v>
      </c>
      <c r="AB531" s="691">
        <f t="shared" si="211"/>
        <v>0.0006705224868685665</v>
      </c>
      <c r="AC531" s="531"/>
      <c r="AD531" s="531"/>
      <c r="AE531" s="531"/>
      <c r="AF531" s="531"/>
      <c r="AG531" s="531"/>
      <c r="AH531" s="531"/>
      <c r="AI531" s="531"/>
      <c r="AJ531" s="531"/>
      <c r="AK531" s="531"/>
      <c r="AL531" s="531"/>
      <c r="AM531" s="531"/>
      <c r="AN531" s="531"/>
      <c r="AO531" s="531"/>
      <c r="AP531" s="531"/>
      <c r="AQ531" s="531"/>
      <c r="AR531" s="531"/>
      <c r="AS531" s="531"/>
      <c r="AT531" s="531"/>
    </row>
    <row r="532" spans="3:46" ht="11.25">
      <c r="C532" s="535"/>
      <c r="E532" s="637"/>
      <c r="F532" s="684"/>
      <c r="G532" s="685"/>
      <c r="H532" s="685"/>
      <c r="I532" s="685"/>
      <c r="J532" s="685"/>
      <c r="K532" s="685"/>
      <c r="L532" s="685"/>
      <c r="M532" s="685"/>
      <c r="N532" s="685"/>
      <c r="O532" s="685"/>
      <c r="P532" s="685"/>
      <c r="Q532" s="685"/>
      <c r="R532" s="685"/>
      <c r="S532" s="685"/>
      <c r="T532" s="685"/>
      <c r="U532" s="685"/>
      <c r="V532" s="685"/>
      <c r="W532" s="685"/>
      <c r="X532" s="685"/>
      <c r="Y532" s="685"/>
      <c r="Z532" s="685"/>
      <c r="AA532" s="685"/>
      <c r="AB532" s="531"/>
      <c r="AC532" s="531"/>
      <c r="AD532" s="531"/>
      <c r="AE532" s="531"/>
      <c r="AF532" s="531"/>
      <c r="AG532" s="531"/>
      <c r="AH532" s="531"/>
      <c r="AI532" s="531"/>
      <c r="AJ532" s="531"/>
      <c r="AK532" s="531"/>
      <c r="AL532" s="531"/>
      <c r="AM532" s="531"/>
      <c r="AN532" s="531"/>
      <c r="AO532" s="531"/>
      <c r="AP532" s="531"/>
      <c r="AQ532" s="531"/>
      <c r="AR532" s="531"/>
      <c r="AS532" s="531"/>
      <c r="AT532" s="531"/>
    </row>
    <row r="533" spans="1:46" ht="11.25">
      <c r="A533" s="528">
        <v>382</v>
      </c>
      <c r="B533" s="697" t="s">
        <v>1289</v>
      </c>
      <c r="C533" s="535" t="s">
        <v>27</v>
      </c>
      <c r="E533" s="637" t="s">
        <v>153</v>
      </c>
      <c r="F533" s="684">
        <f aca="true" t="shared" si="212" ref="F533:AB533">(F$516)</f>
        <v>0.00365789430174885</v>
      </c>
      <c r="G533" s="685">
        <f t="shared" si="212"/>
        <v>0.003829278474748211</v>
      </c>
      <c r="H533" s="685">
        <f t="shared" si="212"/>
        <v>0.003790304509619412</v>
      </c>
      <c r="I533" s="685">
        <f t="shared" si="212"/>
        <v>0.004067765887086541</v>
      </c>
      <c r="J533" s="685">
        <f t="shared" si="212"/>
        <v>0.003910058324083061</v>
      </c>
      <c r="K533" s="685">
        <f t="shared" si="212"/>
        <v>0.003461811747898974</v>
      </c>
      <c r="L533" s="685">
        <f t="shared" si="212"/>
        <v>0.0024785923303984325</v>
      </c>
      <c r="M533" s="685">
        <f t="shared" si="212"/>
        <v>0.0034487748742268675</v>
      </c>
      <c r="N533" s="685">
        <f t="shared" si="212"/>
        <v>0.003736900550726396</v>
      </c>
      <c r="O533" s="685">
        <f t="shared" si="212"/>
        <v>0.0023320138474869577</v>
      </c>
      <c r="P533" s="685">
        <f t="shared" si="212"/>
        <v>0.003829278474748211</v>
      </c>
      <c r="Q533" s="685">
        <f t="shared" si="212"/>
        <v>0.003790304509619412</v>
      </c>
      <c r="R533" s="685">
        <f t="shared" si="212"/>
        <v>0.004067765887086541</v>
      </c>
      <c r="S533" s="685">
        <f t="shared" si="212"/>
        <v>0.003910058324083061</v>
      </c>
      <c r="T533" s="685">
        <f t="shared" si="212"/>
        <v>0.0035521823440645252</v>
      </c>
      <c r="U533" s="685">
        <f t="shared" si="212"/>
        <v>0.0023905593866051823</v>
      </c>
      <c r="V533" s="685">
        <f t="shared" si="212"/>
        <v>0.0029507663710899813</v>
      </c>
      <c r="W533" s="685">
        <f t="shared" si="212"/>
        <v>0.002229278517500721</v>
      </c>
      <c r="X533" s="685">
        <f t="shared" si="212"/>
        <v>0.0034487748742268675</v>
      </c>
      <c r="Y533" s="685">
        <f t="shared" si="212"/>
        <v>0.002525307724747002</v>
      </c>
      <c r="Z533" s="685">
        <f t="shared" si="212"/>
        <v>0.003736900550726396</v>
      </c>
      <c r="AA533" s="685">
        <f t="shared" si="212"/>
        <v>0.002495930330986073</v>
      </c>
      <c r="AB533" s="691">
        <f t="shared" si="212"/>
        <v>0.0029260053001765327</v>
      </c>
      <c r="AC533" s="531"/>
      <c r="AD533" s="531"/>
      <c r="AE533" s="531"/>
      <c r="AF533" s="531"/>
      <c r="AG533" s="531"/>
      <c r="AH533" s="531"/>
      <c r="AI533" s="531"/>
      <c r="AJ533" s="531"/>
      <c r="AK533" s="531"/>
      <c r="AL533" s="531"/>
      <c r="AM533" s="531"/>
      <c r="AN533" s="531"/>
      <c r="AO533" s="531"/>
      <c r="AP533" s="531"/>
      <c r="AQ533" s="531"/>
      <c r="AR533" s="531"/>
      <c r="AS533" s="531"/>
      <c r="AT533" s="531"/>
    </row>
    <row r="534" spans="3:46" ht="11.25">
      <c r="C534" s="535"/>
      <c r="E534" s="637"/>
      <c r="F534" s="684"/>
      <c r="G534" s="685"/>
      <c r="H534" s="685"/>
      <c r="I534" s="685"/>
      <c r="J534" s="685"/>
      <c r="K534" s="685"/>
      <c r="L534" s="685"/>
      <c r="M534" s="685"/>
      <c r="N534" s="685"/>
      <c r="O534" s="685"/>
      <c r="P534" s="685"/>
      <c r="Q534" s="685"/>
      <c r="R534" s="685"/>
      <c r="S534" s="685"/>
      <c r="T534" s="685"/>
      <c r="U534" s="685"/>
      <c r="V534" s="685"/>
      <c r="W534" s="685"/>
      <c r="X534" s="685"/>
      <c r="Y534" s="685"/>
      <c r="Z534" s="685"/>
      <c r="AA534" s="685"/>
      <c r="AB534" s="531"/>
      <c r="AC534" s="531"/>
      <c r="AD534" s="531"/>
      <c r="AE534" s="531"/>
      <c r="AF534" s="531"/>
      <c r="AG534" s="531"/>
      <c r="AH534" s="531"/>
      <c r="AI534" s="531"/>
      <c r="AJ534" s="531"/>
      <c r="AK534" s="531"/>
      <c r="AL534" s="531"/>
      <c r="AM534" s="531"/>
      <c r="AN534" s="531"/>
      <c r="AO534" s="531"/>
      <c r="AP534" s="531"/>
      <c r="AQ534" s="531"/>
      <c r="AR534" s="531"/>
      <c r="AS534" s="531"/>
      <c r="AT534" s="531"/>
    </row>
    <row r="535" spans="1:46" ht="11.25">
      <c r="A535" s="528">
        <v>383</v>
      </c>
      <c r="B535" s="697" t="s">
        <v>1295</v>
      </c>
      <c r="C535" s="535" t="s">
        <v>28</v>
      </c>
      <c r="E535" s="637" t="s">
        <v>153</v>
      </c>
      <c r="F535" s="684">
        <f aca="true" t="shared" si="213" ref="F535:AB535">(F$520)</f>
        <v>0.017930499779708037</v>
      </c>
      <c r="G535" s="685">
        <f t="shared" si="213"/>
        <v>0.026746891207240088</v>
      </c>
      <c r="H535" s="685">
        <f t="shared" si="213"/>
        <v>0.017944245483041</v>
      </c>
      <c r="I535" s="685">
        <f t="shared" si="213"/>
        <v>0.01119345061558052</v>
      </c>
      <c r="J535" s="685">
        <f t="shared" si="213"/>
        <v>0.007813594616300617</v>
      </c>
      <c r="K535" s="685">
        <f t="shared" si="213"/>
        <v>0.010510175486561128</v>
      </c>
      <c r="L535" s="685">
        <f t="shared" si="213"/>
        <v>0.0003302638622009905</v>
      </c>
      <c r="M535" s="685">
        <f t="shared" si="213"/>
        <v>0.0003731200384582892</v>
      </c>
      <c r="N535" s="685">
        <f t="shared" si="213"/>
        <v>0.12917012158806995</v>
      </c>
      <c r="O535" s="685">
        <f t="shared" si="213"/>
        <v>0.004787020074780697</v>
      </c>
      <c r="P535" s="685">
        <f t="shared" si="213"/>
        <v>0.026746891207240088</v>
      </c>
      <c r="Q535" s="685">
        <f t="shared" si="213"/>
        <v>0.017944245483041</v>
      </c>
      <c r="R535" s="685">
        <f t="shared" si="213"/>
        <v>0.01119345061558052</v>
      </c>
      <c r="S535" s="685">
        <f t="shared" si="213"/>
        <v>0.007813594616300617</v>
      </c>
      <c r="T535" s="685">
        <f t="shared" si="213"/>
        <v>0.008021692952692224</v>
      </c>
      <c r="U535" s="685">
        <f t="shared" si="213"/>
        <v>0.021988364422516657</v>
      </c>
      <c r="V535" s="685">
        <f t="shared" si="213"/>
        <v>0.028659140440437773</v>
      </c>
      <c r="W535" s="685">
        <f t="shared" si="213"/>
        <v>0.0064389821638060965</v>
      </c>
      <c r="X535" s="685">
        <f t="shared" si="213"/>
        <v>0.0003731200384582892</v>
      </c>
      <c r="Y535" s="685">
        <f t="shared" si="213"/>
        <v>-3.9623690642492994E-05</v>
      </c>
      <c r="Z535" s="685">
        <f t="shared" si="213"/>
        <v>0.12917012158806995</v>
      </c>
      <c r="AA535" s="685">
        <f t="shared" si="213"/>
        <v>0.00336892731117855</v>
      </c>
      <c r="AB535" s="691">
        <f t="shared" si="213"/>
        <v>0.024284362718610956</v>
      </c>
      <c r="AC535" s="531"/>
      <c r="AD535" s="531"/>
      <c r="AE535" s="531"/>
      <c r="AF535" s="531"/>
      <c r="AG535" s="531"/>
      <c r="AH535" s="531"/>
      <c r="AI535" s="531"/>
      <c r="AJ535" s="531"/>
      <c r="AK535" s="531"/>
      <c r="AL535" s="531"/>
      <c r="AM535" s="531"/>
      <c r="AN535" s="531"/>
      <c r="AO535" s="531"/>
      <c r="AP535" s="531"/>
      <c r="AQ535" s="531"/>
      <c r="AR535" s="531"/>
      <c r="AS535" s="531"/>
      <c r="AT535" s="531"/>
    </row>
    <row r="536" spans="2:46" ht="11.25">
      <c r="B536" s="697"/>
      <c r="D536" s="606"/>
      <c r="E536" s="637"/>
      <c r="F536" s="684"/>
      <c r="G536" s="685"/>
      <c r="H536" s="685"/>
      <c r="I536" s="685"/>
      <c r="J536" s="685"/>
      <c r="K536" s="685"/>
      <c r="L536" s="685"/>
      <c r="M536" s="685"/>
      <c r="N536" s="685"/>
      <c r="O536" s="685"/>
      <c r="P536" s="685"/>
      <c r="Q536" s="685"/>
      <c r="R536" s="685"/>
      <c r="S536" s="685"/>
      <c r="T536" s="685"/>
      <c r="U536" s="685"/>
      <c r="V536" s="685"/>
      <c r="W536" s="685"/>
      <c r="X536" s="685"/>
      <c r="Y536" s="685"/>
      <c r="Z536" s="685"/>
      <c r="AA536" s="685"/>
      <c r="AB536" s="531"/>
      <c r="AC536" s="531"/>
      <c r="AD536" s="531"/>
      <c r="AE536" s="531"/>
      <c r="AF536" s="531"/>
      <c r="AG536" s="531"/>
      <c r="AH536" s="531"/>
      <c r="AI536" s="531"/>
      <c r="AJ536" s="531"/>
      <c r="AK536" s="531"/>
      <c r="AL536" s="531"/>
      <c r="AM536" s="531"/>
      <c r="AN536" s="531"/>
      <c r="AO536" s="531"/>
      <c r="AP536" s="531"/>
      <c r="AQ536" s="531"/>
      <c r="AR536" s="531"/>
      <c r="AS536" s="531"/>
      <c r="AT536" s="531"/>
    </row>
    <row r="537" spans="1:46" s="666" customFormat="1" ht="11.25">
      <c r="A537" s="698">
        <v>384</v>
      </c>
      <c r="B537" s="697" t="s">
        <v>1297</v>
      </c>
      <c r="C537" s="699" t="s">
        <v>29</v>
      </c>
      <c r="D537" s="700"/>
      <c r="E537" s="701" t="s">
        <v>153</v>
      </c>
      <c r="F537" s="702">
        <f aca="true" t="shared" si="214" ref="F537:AB537">(F$522)</f>
        <v>0.06521190452988791</v>
      </c>
      <c r="G537" s="703">
        <f t="shared" si="214"/>
        <v>0.07989026575297185</v>
      </c>
      <c r="H537" s="703">
        <f t="shared" si="214"/>
        <v>0.06960636129849374</v>
      </c>
      <c r="I537" s="703">
        <f t="shared" si="214"/>
        <v>0.0628273730067179</v>
      </c>
      <c r="J537" s="703">
        <f t="shared" si="214"/>
        <v>0.05946863255473042</v>
      </c>
      <c r="K537" s="703">
        <f t="shared" si="214"/>
        <v>0.059454023668637404</v>
      </c>
      <c r="L537" s="703">
        <f t="shared" si="214"/>
        <v>0.0028725655200805616</v>
      </c>
      <c r="M537" s="703">
        <f t="shared" si="214"/>
        <v>0.04964166792893531</v>
      </c>
      <c r="N537" s="703">
        <f t="shared" si="214"/>
        <v>0.1801200096467891</v>
      </c>
      <c r="O537" s="703">
        <f t="shared" si="214"/>
        <v>0.010265612031310292</v>
      </c>
      <c r="P537" s="703">
        <f t="shared" si="214"/>
        <v>0.07989026575297185</v>
      </c>
      <c r="Q537" s="703">
        <f t="shared" si="214"/>
        <v>0.06960636129849374</v>
      </c>
      <c r="R537" s="703">
        <f t="shared" si="214"/>
        <v>0.0628273730067179</v>
      </c>
      <c r="S537" s="703">
        <f t="shared" si="214"/>
        <v>0.05946863255473042</v>
      </c>
      <c r="T537" s="703">
        <f t="shared" si="214"/>
        <v>0.05785559007818956</v>
      </c>
      <c r="U537" s="703">
        <f t="shared" si="214"/>
        <v>0.06291327520196083</v>
      </c>
      <c r="V537" s="704">
        <f t="shared" si="214"/>
        <v>0.07150824489652105</v>
      </c>
      <c r="W537" s="704">
        <f t="shared" si="214"/>
        <v>0.008726902191441772</v>
      </c>
      <c r="X537" s="704">
        <f t="shared" si="214"/>
        <v>0.04964166792893531</v>
      </c>
      <c r="Y537" s="704">
        <f t="shared" si="214"/>
        <v>0.002550505937399501</v>
      </c>
      <c r="Z537" s="704">
        <f t="shared" si="214"/>
        <v>0.1801200096467891</v>
      </c>
      <c r="AA537" s="704">
        <f t="shared" si="214"/>
        <v>0.005923119882143517</v>
      </c>
      <c r="AB537" s="705">
        <f t="shared" si="214"/>
        <v>0.07295768750551856</v>
      </c>
      <c r="AC537" s="665"/>
      <c r="AD537" s="665"/>
      <c r="AE537" s="665"/>
      <c r="AF537" s="665"/>
      <c r="AG537" s="665"/>
      <c r="AH537" s="665"/>
      <c r="AI537" s="665"/>
      <c r="AJ537" s="665"/>
      <c r="AK537" s="665"/>
      <c r="AL537" s="665"/>
      <c r="AM537" s="665"/>
      <c r="AN537" s="665"/>
      <c r="AO537" s="665"/>
      <c r="AP537" s="665"/>
      <c r="AQ537" s="665"/>
      <c r="AR537" s="665"/>
      <c r="AS537" s="665"/>
      <c r="AT537" s="665"/>
    </row>
    <row r="538" spans="6:46" ht="11.25">
      <c r="F538" s="706"/>
      <c r="G538" s="707"/>
      <c r="H538" s="707"/>
      <c r="I538" s="707"/>
      <c r="J538" s="707"/>
      <c r="K538" s="707"/>
      <c r="L538" s="707"/>
      <c r="M538" s="707"/>
      <c r="N538" s="707"/>
      <c r="O538" s="707"/>
      <c r="P538" s="707"/>
      <c r="Q538" s="707"/>
      <c r="R538" s="707"/>
      <c r="S538" s="707"/>
      <c r="T538" s="707"/>
      <c r="U538" s="707"/>
      <c r="V538" s="683"/>
      <c r="W538" s="683"/>
      <c r="X538" s="683"/>
      <c r="Y538" s="531"/>
      <c r="Z538" s="531"/>
      <c r="AA538" s="531"/>
      <c r="AB538" s="531"/>
      <c r="AC538" s="531"/>
      <c r="AD538" s="531"/>
      <c r="AE538" s="531"/>
      <c r="AF538" s="531"/>
      <c r="AG538" s="531"/>
      <c r="AH538" s="531"/>
      <c r="AI538" s="531"/>
      <c r="AJ538" s="531"/>
      <c r="AK538" s="531"/>
      <c r="AL538" s="531"/>
      <c r="AM538" s="531"/>
      <c r="AN538" s="531"/>
      <c r="AO538" s="531"/>
      <c r="AP538" s="531"/>
      <c r="AQ538" s="531"/>
      <c r="AR538" s="531"/>
      <c r="AS538" s="531"/>
      <c r="AT538" s="531"/>
    </row>
    <row r="539" spans="1:46" ht="11.25">
      <c r="A539" s="528">
        <v>385</v>
      </c>
      <c r="B539" s="652" t="s">
        <v>30</v>
      </c>
      <c r="C539" s="535" t="s">
        <v>31</v>
      </c>
      <c r="D539" s="637"/>
      <c r="E539" s="701" t="s">
        <v>153</v>
      </c>
      <c r="F539" s="530">
        <f aca="true" t="shared" si="215" ref="F539:AB539">(F$503)/1000</f>
        <v>22309230</v>
      </c>
      <c r="G539" s="537">
        <f t="shared" si="215"/>
        <v>10137089.324</v>
      </c>
      <c r="H539" s="537">
        <f t="shared" si="215"/>
        <v>2594418.404</v>
      </c>
      <c r="I539" s="537">
        <f t="shared" si="215"/>
        <v>3150332.384</v>
      </c>
      <c r="J539" s="537">
        <f t="shared" si="215"/>
        <v>1914126.87</v>
      </c>
      <c r="K539" s="537">
        <f t="shared" si="215"/>
        <v>1825602.5079999997</v>
      </c>
      <c r="L539" s="537">
        <f t="shared" si="215"/>
        <v>2014683.56</v>
      </c>
      <c r="M539" s="537">
        <f t="shared" si="215"/>
        <v>454951.974</v>
      </c>
      <c r="N539" s="537">
        <f t="shared" si="215"/>
        <v>79347.471</v>
      </c>
      <c r="O539" s="537">
        <f t="shared" si="215"/>
        <v>138677.505</v>
      </c>
      <c r="P539" s="537">
        <f t="shared" si="215"/>
        <v>10137089.324</v>
      </c>
      <c r="Q539" s="537">
        <f t="shared" si="215"/>
        <v>2594418.404</v>
      </c>
      <c r="R539" s="537">
        <f t="shared" si="215"/>
        <v>3150332.384</v>
      </c>
      <c r="S539" s="537">
        <f t="shared" si="215"/>
        <v>1914126.87</v>
      </c>
      <c r="T539" s="537">
        <f t="shared" si="215"/>
        <v>1608441.6549999998</v>
      </c>
      <c r="U539" s="537">
        <f t="shared" si="215"/>
        <v>5435.481</v>
      </c>
      <c r="V539" s="537">
        <f t="shared" si="215"/>
        <v>211725.372</v>
      </c>
      <c r="W539" s="537">
        <f t="shared" si="215"/>
        <v>105052.869</v>
      </c>
      <c r="X539" s="537">
        <f t="shared" si="215"/>
        <v>454951.974</v>
      </c>
      <c r="Y539" s="537">
        <f t="shared" si="215"/>
        <v>1909630.691</v>
      </c>
      <c r="Z539" s="537">
        <f t="shared" si="215"/>
        <v>79347.471</v>
      </c>
      <c r="AA539" s="537">
        <f t="shared" si="215"/>
        <v>129693.991</v>
      </c>
      <c r="AB539" s="531">
        <f t="shared" si="215"/>
        <v>8983.514</v>
      </c>
      <c r="AC539" s="531"/>
      <c r="AD539" s="531"/>
      <c r="AE539" s="531"/>
      <c r="AF539" s="531"/>
      <c r="AG539" s="531"/>
      <c r="AH539" s="531"/>
      <c r="AI539" s="531"/>
      <c r="AJ539" s="531"/>
      <c r="AK539" s="531"/>
      <c r="AL539" s="531"/>
      <c r="AM539" s="531"/>
      <c r="AN539" s="531"/>
      <c r="AO539" s="531"/>
      <c r="AP539" s="531"/>
      <c r="AQ539" s="531"/>
      <c r="AR539" s="531"/>
      <c r="AS539" s="531"/>
      <c r="AT539" s="531"/>
    </row>
    <row r="540" spans="4:46" ht="11.25">
      <c r="D540" s="637"/>
      <c r="F540" s="708"/>
      <c r="G540" s="709"/>
      <c r="H540" s="709"/>
      <c r="I540" s="709"/>
      <c r="J540" s="709"/>
      <c r="K540" s="709"/>
      <c r="L540" s="709"/>
      <c r="M540" s="709"/>
      <c r="N540" s="709"/>
      <c r="O540" s="709"/>
      <c r="P540" s="709"/>
      <c r="Q540" s="709"/>
      <c r="R540" s="709"/>
      <c r="S540" s="709"/>
      <c r="T540" s="709"/>
      <c r="U540" s="709"/>
      <c r="V540" s="683"/>
      <c r="W540" s="683"/>
      <c r="X540" s="683"/>
      <c r="Y540" s="531"/>
      <c r="Z540" s="531"/>
      <c r="AA540" s="531"/>
      <c r="AB540" s="531"/>
      <c r="AC540" s="531"/>
      <c r="AD540" s="531"/>
      <c r="AE540" s="531"/>
      <c r="AF540" s="531"/>
      <c r="AG540" s="531"/>
      <c r="AH540" s="531"/>
      <c r="AI540" s="531"/>
      <c r="AJ540" s="531"/>
      <c r="AK540" s="531"/>
      <c r="AL540" s="531"/>
      <c r="AM540" s="531"/>
      <c r="AN540" s="531"/>
      <c r="AO540" s="531"/>
      <c r="AP540" s="531"/>
      <c r="AQ540" s="531"/>
      <c r="AR540" s="531"/>
      <c r="AS540" s="531"/>
      <c r="AT540" s="531"/>
    </row>
    <row r="541" spans="1:46" ht="11.25">
      <c r="A541" s="528">
        <v>386</v>
      </c>
      <c r="B541" s="697" t="s">
        <v>1</v>
      </c>
      <c r="C541" s="535" t="s">
        <v>32</v>
      </c>
      <c r="E541" s="637" t="s">
        <v>153</v>
      </c>
      <c r="F541" s="684">
        <f aca="true" t="shared" si="216" ref="F541:AB541">(F$524)</f>
        <v>0.005563274287637298</v>
      </c>
      <c r="G541" s="685">
        <f t="shared" si="216"/>
        <v>0.007697717137037282</v>
      </c>
      <c r="H541" s="685">
        <f t="shared" si="216"/>
        <v>0.005686123289833969</v>
      </c>
      <c r="I541" s="685">
        <f t="shared" si="216"/>
        <v>0.004025444844058093</v>
      </c>
      <c r="J541" s="685">
        <f t="shared" si="216"/>
        <v>0.0035167943832445756</v>
      </c>
      <c r="K541" s="685">
        <f t="shared" si="216"/>
        <v>0.003973711453599282</v>
      </c>
      <c r="L541" s="685">
        <f t="shared" si="216"/>
        <v>0.0004276308441906486</v>
      </c>
      <c r="M541" s="685">
        <f t="shared" si="216"/>
        <v>0.002654791821395882</v>
      </c>
      <c r="N541" s="685">
        <f t="shared" si="216"/>
        <v>0.030657493103274147</v>
      </c>
      <c r="O541" s="685">
        <f t="shared" si="216"/>
        <v>0.0011415037137671204</v>
      </c>
      <c r="P541" s="685">
        <f t="shared" si="216"/>
        <v>0.007697717137037282</v>
      </c>
      <c r="Q541" s="685">
        <f t="shared" si="216"/>
        <v>0.005686123289833969</v>
      </c>
      <c r="R541" s="685">
        <f t="shared" si="216"/>
        <v>0.004025444844058093</v>
      </c>
      <c r="S541" s="685">
        <f t="shared" si="216"/>
        <v>0.0035167943832445756</v>
      </c>
      <c r="T541" s="685">
        <f t="shared" si="216"/>
        <v>0.0035787281681119807</v>
      </c>
      <c r="U541" s="685">
        <f t="shared" si="216"/>
        <v>0.006230553882397793</v>
      </c>
      <c r="V541" s="685">
        <f t="shared" si="216"/>
        <v>0.006916393945449174</v>
      </c>
      <c r="W541" s="685">
        <f t="shared" si="216"/>
        <v>0.00117304082473331</v>
      </c>
      <c r="X541" s="685">
        <f t="shared" si="216"/>
        <v>0.002654791821395882</v>
      </c>
      <c r="Y541" s="685">
        <f t="shared" si="216"/>
        <v>0.0003866242467337162</v>
      </c>
      <c r="Z541" s="685">
        <f t="shared" si="216"/>
        <v>0.030657493103274147</v>
      </c>
      <c r="AA541" s="685">
        <f t="shared" si="216"/>
        <v>0.0007418645800268492</v>
      </c>
      <c r="AB541" s="691">
        <f t="shared" si="216"/>
        <v>0.00691104937424681</v>
      </c>
      <c r="AC541" s="531"/>
      <c r="AD541" s="531"/>
      <c r="AE541" s="531"/>
      <c r="AF541" s="531"/>
      <c r="AG541" s="531"/>
      <c r="AH541" s="531"/>
      <c r="AI541" s="531"/>
      <c r="AJ541" s="531"/>
      <c r="AK541" s="531"/>
      <c r="AL541" s="531"/>
      <c r="AM541" s="531"/>
      <c r="AN541" s="531"/>
      <c r="AO541" s="531"/>
      <c r="AP541" s="531"/>
      <c r="AQ541" s="531"/>
      <c r="AR541" s="531"/>
      <c r="AS541" s="531"/>
      <c r="AT541" s="531"/>
    </row>
    <row r="542" spans="1:46" ht="11.25">
      <c r="A542" s="528">
        <v>387</v>
      </c>
      <c r="B542" s="697" t="s">
        <v>1218</v>
      </c>
      <c r="C542" s="535" t="s">
        <v>33</v>
      </c>
      <c r="E542" s="637" t="s">
        <v>153</v>
      </c>
      <c r="F542" s="684">
        <f aca="true" t="shared" si="217" ref="F542:AB542">(F$525)</f>
        <v>0.006018875909208884</v>
      </c>
      <c r="G542" s="685">
        <f t="shared" si="217"/>
        <v>0.0069446527797685335</v>
      </c>
      <c r="H542" s="685">
        <f t="shared" si="217"/>
        <v>0.0063344504452007965</v>
      </c>
      <c r="I542" s="685">
        <f t="shared" si="217"/>
        <v>0.007472624378636563</v>
      </c>
      <c r="J542" s="685">
        <f t="shared" si="217"/>
        <v>0.005791395170143862</v>
      </c>
      <c r="K542" s="685">
        <f t="shared" si="217"/>
        <v>0.004505711728196801</v>
      </c>
      <c r="L542" s="685">
        <f t="shared" si="217"/>
        <v>0.0009424496466895029</v>
      </c>
      <c r="M542" s="685">
        <f t="shared" si="217"/>
        <v>0.0029790083772563134</v>
      </c>
      <c r="N542" s="685">
        <f t="shared" si="217"/>
        <v>0.014028521467459988</v>
      </c>
      <c r="O542" s="685">
        <f t="shared" si="217"/>
        <v>0.0016165640337822865</v>
      </c>
      <c r="P542" s="685">
        <f t="shared" si="217"/>
        <v>0.0069446527797685335</v>
      </c>
      <c r="Q542" s="685">
        <f t="shared" si="217"/>
        <v>0.0063344504452007965</v>
      </c>
      <c r="R542" s="685">
        <f t="shared" si="217"/>
        <v>0.007472624378636563</v>
      </c>
      <c r="S542" s="685">
        <f t="shared" si="217"/>
        <v>0.005791395170143862</v>
      </c>
      <c r="T542" s="685">
        <f t="shared" si="217"/>
        <v>0.00431525170433235</v>
      </c>
      <c r="U542" s="685">
        <f t="shared" si="217"/>
        <v>0.00016159531561938273</v>
      </c>
      <c r="V542" s="685">
        <f t="shared" si="217"/>
        <v>0.0060641276851574515</v>
      </c>
      <c r="W542" s="685">
        <f t="shared" si="217"/>
        <v>0.0019305138360323564</v>
      </c>
      <c r="X542" s="685">
        <f t="shared" si="217"/>
        <v>0.0029790083772563134</v>
      </c>
      <c r="Y542" s="685">
        <f t="shared" si="217"/>
        <v>0.0008880941221706386</v>
      </c>
      <c r="Z542" s="685">
        <f t="shared" si="217"/>
        <v>0.014028521467459988</v>
      </c>
      <c r="AA542" s="685">
        <f t="shared" si="217"/>
        <v>0.001709910336572113</v>
      </c>
      <c r="AB542" s="691">
        <f t="shared" si="217"/>
        <v>0.0002689338576722363</v>
      </c>
      <c r="AC542" s="531"/>
      <c r="AD542" s="531"/>
      <c r="AE542" s="531"/>
      <c r="AF542" s="531"/>
      <c r="AG542" s="531"/>
      <c r="AH542" s="531"/>
      <c r="AI542" s="531"/>
      <c r="AJ542" s="531"/>
      <c r="AK542" s="531"/>
      <c r="AL542" s="531"/>
      <c r="AM542" s="531"/>
      <c r="AN542" s="531"/>
      <c r="AO542" s="531"/>
      <c r="AP542" s="531"/>
      <c r="AQ542" s="531"/>
      <c r="AR542" s="531"/>
      <c r="AS542" s="531"/>
      <c r="AT542" s="531"/>
    </row>
    <row r="543" spans="2:46" ht="11.25">
      <c r="B543" s="697"/>
      <c r="C543" s="535"/>
      <c r="E543" s="637"/>
      <c r="F543" s="710"/>
      <c r="G543" s="711"/>
      <c r="H543" s="711"/>
      <c r="I543" s="711"/>
      <c r="J543" s="711"/>
      <c r="K543" s="711"/>
      <c r="L543" s="711"/>
      <c r="M543" s="564"/>
      <c r="N543" s="711"/>
      <c r="O543" s="711"/>
      <c r="P543" s="711"/>
      <c r="Q543" s="711"/>
      <c r="R543" s="711"/>
      <c r="S543" s="711"/>
      <c r="T543" s="711"/>
      <c r="U543" s="711"/>
      <c r="V543" s="531"/>
      <c r="W543" s="531"/>
      <c r="X543" s="531"/>
      <c r="Y543" s="531"/>
      <c r="Z543" s="531"/>
      <c r="AA543" s="531"/>
      <c r="AB543" s="531"/>
      <c r="AC543" s="531"/>
      <c r="AD543" s="531"/>
      <c r="AE543" s="531"/>
      <c r="AF543" s="531"/>
      <c r="AG543" s="531"/>
      <c r="AH543" s="531"/>
      <c r="AI543" s="531"/>
      <c r="AJ543" s="531"/>
      <c r="AK543" s="531"/>
      <c r="AL543" s="531"/>
      <c r="AM543" s="531"/>
      <c r="AN543" s="531"/>
      <c r="AO543" s="531"/>
      <c r="AP543" s="531"/>
      <c r="AQ543" s="531"/>
      <c r="AR543" s="531"/>
      <c r="AS543" s="531"/>
      <c r="AT543" s="531"/>
    </row>
    <row r="544" spans="2:46" ht="11.25">
      <c r="B544" s="697"/>
      <c r="C544" s="535"/>
      <c r="E544" s="637"/>
      <c r="F544" s="710"/>
      <c r="G544" s="711"/>
      <c r="H544" s="711"/>
      <c r="I544" s="711"/>
      <c r="J544" s="711"/>
      <c r="K544" s="711"/>
      <c r="L544" s="711"/>
      <c r="M544" s="711"/>
      <c r="N544" s="711"/>
      <c r="O544" s="711"/>
      <c r="P544" s="711"/>
      <c r="Q544" s="711"/>
      <c r="R544" s="711"/>
      <c r="S544" s="711"/>
      <c r="T544" s="711"/>
      <c r="U544" s="711"/>
      <c r="V544" s="531"/>
      <c r="W544" s="531"/>
      <c r="X544" s="531"/>
      <c r="Y544" s="531"/>
      <c r="Z544" s="531"/>
      <c r="AA544" s="531"/>
      <c r="AB544" s="531"/>
      <c r="AC544" s="531"/>
      <c r="AD544" s="531"/>
      <c r="AE544" s="531"/>
      <c r="AF544" s="531"/>
      <c r="AG544" s="531"/>
      <c r="AH544" s="531"/>
      <c r="AI544" s="531"/>
      <c r="AJ544" s="531"/>
      <c r="AK544" s="531"/>
      <c r="AL544" s="531"/>
      <c r="AM544" s="531"/>
      <c r="AN544" s="531"/>
      <c r="AO544" s="531"/>
      <c r="AP544" s="531"/>
      <c r="AQ544" s="531"/>
      <c r="AR544" s="531"/>
      <c r="AS544" s="531"/>
      <c r="AT544" s="531"/>
    </row>
    <row r="545" spans="2:46" ht="11.25">
      <c r="B545" s="697"/>
      <c r="C545" s="535"/>
      <c r="E545" s="637"/>
      <c r="F545" s="710"/>
      <c r="G545" s="711"/>
      <c r="H545" s="711"/>
      <c r="I545" s="711"/>
      <c r="J545" s="711"/>
      <c r="K545" s="711"/>
      <c r="L545" s="711"/>
      <c r="M545" s="711"/>
      <c r="N545" s="711"/>
      <c r="O545" s="711"/>
      <c r="P545" s="711"/>
      <c r="Q545" s="711"/>
      <c r="R545" s="711"/>
      <c r="S545" s="711"/>
      <c r="T545" s="711"/>
      <c r="U545" s="711"/>
      <c r="V545" s="531"/>
      <c r="W545" s="531"/>
      <c r="X545" s="531"/>
      <c r="Y545" s="531"/>
      <c r="Z545" s="531"/>
      <c r="AA545" s="531"/>
      <c r="AB545" s="531"/>
      <c r="AC545" s="531"/>
      <c r="AD545" s="531"/>
      <c r="AE545" s="531"/>
      <c r="AF545" s="531"/>
      <c r="AG545" s="531"/>
      <c r="AH545" s="531"/>
      <c r="AI545" s="531"/>
      <c r="AJ545" s="531"/>
      <c r="AK545" s="531"/>
      <c r="AL545" s="531"/>
      <c r="AM545" s="531"/>
      <c r="AN545" s="531"/>
      <c r="AO545" s="531"/>
      <c r="AP545" s="531"/>
      <c r="AQ545" s="531"/>
      <c r="AR545" s="531"/>
      <c r="AS545" s="531"/>
      <c r="AT545" s="531"/>
    </row>
    <row r="546" spans="2:46" ht="11.25">
      <c r="B546" s="697"/>
      <c r="C546" s="535"/>
      <c r="E546" s="637"/>
      <c r="F546" s="710"/>
      <c r="G546" s="711"/>
      <c r="H546" s="711"/>
      <c r="I546" s="711"/>
      <c r="J546" s="711"/>
      <c r="K546" s="711"/>
      <c r="L546" s="711"/>
      <c r="M546" s="711"/>
      <c r="N546" s="711"/>
      <c r="O546" s="711"/>
      <c r="P546" s="711"/>
      <c r="Q546" s="711"/>
      <c r="R546" s="711"/>
      <c r="S546" s="711"/>
      <c r="T546" s="711"/>
      <c r="U546" s="711"/>
      <c r="V546" s="531"/>
      <c r="W546" s="531"/>
      <c r="X546" s="531"/>
      <c r="Y546" s="531"/>
      <c r="Z546" s="531"/>
      <c r="AA546" s="531"/>
      <c r="AB546" s="531"/>
      <c r="AC546" s="531"/>
      <c r="AD546" s="531"/>
      <c r="AE546" s="531"/>
      <c r="AF546" s="531"/>
      <c r="AG546" s="531"/>
      <c r="AH546" s="531"/>
      <c r="AI546" s="531"/>
      <c r="AJ546" s="531"/>
      <c r="AK546" s="531"/>
      <c r="AL546" s="531"/>
      <c r="AM546" s="531"/>
      <c r="AN546" s="531"/>
      <c r="AO546" s="531"/>
      <c r="AP546" s="531"/>
      <c r="AQ546" s="531"/>
      <c r="AR546" s="531"/>
      <c r="AS546" s="531"/>
      <c r="AT546" s="531"/>
    </row>
    <row r="547" spans="2:46" ht="11.25">
      <c r="B547" s="697"/>
      <c r="C547" s="535"/>
      <c r="E547" s="637"/>
      <c r="F547" s="710"/>
      <c r="G547" s="711"/>
      <c r="H547" s="711"/>
      <c r="I547" s="711"/>
      <c r="J547" s="711"/>
      <c r="K547" s="711"/>
      <c r="L547" s="711"/>
      <c r="M547" s="711"/>
      <c r="N547" s="711"/>
      <c r="O547" s="711"/>
      <c r="P547" s="711"/>
      <c r="Q547" s="711"/>
      <c r="R547" s="711"/>
      <c r="S547" s="711"/>
      <c r="T547" s="711"/>
      <c r="U547" s="711"/>
      <c r="V547" s="531"/>
      <c r="W547" s="531"/>
      <c r="X547" s="531"/>
      <c r="Y547" s="531"/>
      <c r="Z547" s="531"/>
      <c r="AA547" s="531"/>
      <c r="AB547" s="531"/>
      <c r="AC547" s="531"/>
      <c r="AD547" s="531"/>
      <c r="AE547" s="531"/>
      <c r="AF547" s="531"/>
      <c r="AG547" s="531"/>
      <c r="AH547" s="531"/>
      <c r="AI547" s="531"/>
      <c r="AJ547" s="531"/>
      <c r="AK547" s="531"/>
      <c r="AL547" s="531"/>
      <c r="AM547" s="531"/>
      <c r="AN547" s="531"/>
      <c r="AO547" s="531"/>
      <c r="AP547" s="531"/>
      <c r="AQ547" s="531"/>
      <c r="AR547" s="531"/>
      <c r="AS547" s="531"/>
      <c r="AT547" s="531"/>
    </row>
    <row r="548" spans="2:46" ht="11.25">
      <c r="B548" s="697"/>
      <c r="C548" s="535"/>
      <c r="E548" s="637"/>
      <c r="F548" s="710"/>
      <c r="G548" s="711"/>
      <c r="H548" s="711"/>
      <c r="I548" s="711"/>
      <c r="J548" s="711"/>
      <c r="K548" s="711"/>
      <c r="L548" s="711"/>
      <c r="M548" s="711"/>
      <c r="N548" s="711"/>
      <c r="O548" s="711"/>
      <c r="P548" s="711"/>
      <c r="Q548" s="711"/>
      <c r="R548" s="711"/>
      <c r="S548" s="711"/>
      <c r="T548" s="711"/>
      <c r="U548" s="711"/>
      <c r="V548" s="531"/>
      <c r="W548" s="531"/>
      <c r="X548" s="531"/>
      <c r="Y548" s="531"/>
      <c r="Z548" s="531"/>
      <c r="AA548" s="531"/>
      <c r="AB548" s="531"/>
      <c r="AC548" s="531"/>
      <c r="AD548" s="531"/>
      <c r="AE548" s="531"/>
      <c r="AF548" s="531"/>
      <c r="AG548" s="531"/>
      <c r="AH548" s="531"/>
      <c r="AI548" s="531"/>
      <c r="AJ548" s="531"/>
      <c r="AK548" s="531"/>
      <c r="AL548" s="531"/>
      <c r="AM548" s="531"/>
      <c r="AN548" s="531"/>
      <c r="AO548" s="531"/>
      <c r="AP548" s="531"/>
      <c r="AQ548" s="531"/>
      <c r="AR548" s="531"/>
      <c r="AS548" s="531"/>
      <c r="AT548" s="531"/>
    </row>
    <row r="549" spans="2:46" ht="11.25">
      <c r="B549" s="697"/>
      <c r="C549" s="535"/>
      <c r="E549" s="637"/>
      <c r="F549" s="710"/>
      <c r="G549" s="711"/>
      <c r="H549" s="711"/>
      <c r="I549" s="711"/>
      <c r="J549" s="711"/>
      <c r="K549" s="711"/>
      <c r="L549" s="711"/>
      <c r="M549" s="711"/>
      <c r="N549" s="711"/>
      <c r="O549" s="711"/>
      <c r="P549" s="711"/>
      <c r="Q549" s="711"/>
      <c r="R549" s="711"/>
      <c r="S549" s="711"/>
      <c r="T549" s="711"/>
      <c r="U549" s="711"/>
      <c r="V549" s="531"/>
      <c r="W549" s="531"/>
      <c r="X549" s="531"/>
      <c r="Y549" s="531"/>
      <c r="Z549" s="531"/>
      <c r="AA549" s="531"/>
      <c r="AB549" s="531"/>
      <c r="AC549" s="531"/>
      <c r="AD549" s="531"/>
      <c r="AE549" s="531"/>
      <c r="AF549" s="531"/>
      <c r="AG549" s="531"/>
      <c r="AH549" s="531"/>
      <c r="AI549" s="531"/>
      <c r="AJ549" s="531"/>
      <c r="AK549" s="531"/>
      <c r="AL549" s="531"/>
      <c r="AM549" s="531"/>
      <c r="AN549" s="531"/>
      <c r="AO549" s="531"/>
      <c r="AP549" s="531"/>
      <c r="AQ549" s="531"/>
      <c r="AR549" s="531"/>
      <c r="AS549" s="531"/>
      <c r="AT549" s="531"/>
    </row>
    <row r="550" spans="2:46" ht="11.25">
      <c r="B550" s="697"/>
      <c r="C550" s="535"/>
      <c r="E550" s="637"/>
      <c r="F550" s="710"/>
      <c r="G550" s="711"/>
      <c r="H550" s="711"/>
      <c r="I550" s="711"/>
      <c r="J550" s="711"/>
      <c r="K550" s="711"/>
      <c r="L550" s="711"/>
      <c r="M550" s="711"/>
      <c r="N550" s="711"/>
      <c r="O550" s="711"/>
      <c r="P550" s="711"/>
      <c r="Q550" s="711"/>
      <c r="R550" s="711"/>
      <c r="S550" s="711"/>
      <c r="T550" s="711"/>
      <c r="U550" s="711"/>
      <c r="V550" s="531"/>
      <c r="W550" s="531"/>
      <c r="X550" s="531"/>
      <c r="Y550" s="531"/>
      <c r="Z550" s="531"/>
      <c r="AA550" s="531"/>
      <c r="AB550" s="531"/>
      <c r="AC550" s="531"/>
      <c r="AD550" s="531"/>
      <c r="AE550" s="531"/>
      <c r="AF550" s="531"/>
      <c r="AG550" s="531"/>
      <c r="AH550" s="531"/>
      <c r="AI550" s="531"/>
      <c r="AJ550" s="531"/>
      <c r="AK550" s="531"/>
      <c r="AL550" s="531"/>
      <c r="AM550" s="531"/>
      <c r="AN550" s="531"/>
      <c r="AO550" s="531"/>
      <c r="AP550" s="531"/>
      <c r="AQ550" s="531"/>
      <c r="AR550" s="531"/>
      <c r="AS550" s="531"/>
      <c r="AT550" s="531"/>
    </row>
    <row r="551" spans="2:46" ht="11.25">
      <c r="B551" s="697"/>
      <c r="C551" s="535"/>
      <c r="E551" s="637"/>
      <c r="F551" s="710"/>
      <c r="G551" s="711"/>
      <c r="H551" s="711"/>
      <c r="I551" s="711"/>
      <c r="J551" s="711"/>
      <c r="K551" s="711"/>
      <c r="L551" s="711"/>
      <c r="M551" s="711"/>
      <c r="N551" s="711"/>
      <c r="O551" s="711"/>
      <c r="P551" s="711"/>
      <c r="Q551" s="711"/>
      <c r="R551" s="711"/>
      <c r="S551" s="711"/>
      <c r="T551" s="711"/>
      <c r="U551" s="711"/>
      <c r="V551" s="531"/>
      <c r="W551" s="531"/>
      <c r="X551" s="531"/>
      <c r="Y551" s="531"/>
      <c r="Z551" s="531"/>
      <c r="AA551" s="531"/>
      <c r="AB551" s="531"/>
      <c r="AC551" s="531"/>
      <c r="AD551" s="531"/>
      <c r="AE551" s="531"/>
      <c r="AF551" s="531"/>
      <c r="AG551" s="531"/>
      <c r="AH551" s="531"/>
      <c r="AI551" s="531"/>
      <c r="AJ551" s="531"/>
      <c r="AK551" s="531"/>
      <c r="AL551" s="531"/>
      <c r="AM551" s="531"/>
      <c r="AN551" s="531"/>
      <c r="AO551" s="531"/>
      <c r="AP551" s="531"/>
      <c r="AQ551" s="531"/>
      <c r="AR551" s="531"/>
      <c r="AS551" s="531"/>
      <c r="AT551" s="531"/>
    </row>
    <row r="552" spans="2:46" ht="11.25">
      <c r="B552" s="697"/>
      <c r="C552" s="535"/>
      <c r="E552" s="637"/>
      <c r="F552" s="710"/>
      <c r="G552" s="711"/>
      <c r="H552" s="711"/>
      <c r="I552" s="711"/>
      <c r="J552" s="711"/>
      <c r="K552" s="711"/>
      <c r="L552" s="711"/>
      <c r="M552" s="711"/>
      <c r="N552" s="711"/>
      <c r="O552" s="711"/>
      <c r="P552" s="711"/>
      <c r="Q552" s="711"/>
      <c r="R552" s="711"/>
      <c r="S552" s="711"/>
      <c r="T552" s="711"/>
      <c r="U552" s="711"/>
      <c r="V552" s="531"/>
      <c r="W552" s="531"/>
      <c r="X552" s="531"/>
      <c r="Y552" s="531"/>
      <c r="Z552" s="531"/>
      <c r="AA552" s="531"/>
      <c r="AB552" s="531"/>
      <c r="AC552" s="531"/>
      <c r="AD552" s="531"/>
      <c r="AE552" s="531"/>
      <c r="AF552" s="531"/>
      <c r="AG552" s="531"/>
      <c r="AH552" s="531"/>
      <c r="AI552" s="531"/>
      <c r="AJ552" s="531"/>
      <c r="AK552" s="531"/>
      <c r="AL552" s="531"/>
      <c r="AM552" s="531"/>
      <c r="AN552" s="531"/>
      <c r="AO552" s="531"/>
      <c r="AP552" s="531"/>
      <c r="AQ552" s="531"/>
      <c r="AR552" s="531"/>
      <c r="AS552" s="531"/>
      <c r="AT552" s="531"/>
    </row>
    <row r="553" spans="2:46" ht="11.25">
      <c r="B553" s="674"/>
      <c r="C553" s="535"/>
      <c r="E553" s="637"/>
      <c r="F553" s="710"/>
      <c r="G553" s="711"/>
      <c r="H553" s="711"/>
      <c r="I553" s="711"/>
      <c r="J553" s="711"/>
      <c r="K553" s="711"/>
      <c r="L553" s="711"/>
      <c r="M553" s="711"/>
      <c r="N553" s="711"/>
      <c r="O553" s="711"/>
      <c r="P553" s="711"/>
      <c r="Q553" s="711"/>
      <c r="R553" s="711"/>
      <c r="S553" s="711"/>
      <c r="T553" s="711"/>
      <c r="U553" s="711"/>
      <c r="V553" s="531"/>
      <c r="W553" s="531"/>
      <c r="X553" s="531"/>
      <c r="Y553" s="531"/>
      <c r="Z553" s="531"/>
      <c r="AA553" s="531"/>
      <c r="AB553" s="531"/>
      <c r="AC553" s="531"/>
      <c r="AD553" s="531"/>
      <c r="AE553" s="531"/>
      <c r="AF553" s="531"/>
      <c r="AG553" s="531"/>
      <c r="AH553" s="531"/>
      <c r="AI553" s="531"/>
      <c r="AJ553" s="531"/>
      <c r="AK553" s="531"/>
      <c r="AL553" s="531"/>
      <c r="AM553" s="531"/>
      <c r="AN553" s="531"/>
      <c r="AO553" s="531"/>
      <c r="AP553" s="531"/>
      <c r="AQ553" s="531"/>
      <c r="AR553" s="531"/>
      <c r="AS553" s="531"/>
      <c r="AT553" s="531"/>
    </row>
    <row r="554" spans="7:46" ht="11.25">
      <c r="G554" s="531"/>
      <c r="H554" s="531"/>
      <c r="I554" s="531"/>
      <c r="J554" s="531"/>
      <c r="K554" s="531"/>
      <c r="L554" s="531"/>
      <c r="M554" s="531"/>
      <c r="N554" s="531"/>
      <c r="O554" s="531"/>
      <c r="P554" s="531"/>
      <c r="Q554" s="531"/>
      <c r="R554" s="531"/>
      <c r="S554" s="531"/>
      <c r="T554" s="531"/>
      <c r="U554" s="531"/>
      <c r="V554" s="531"/>
      <c r="W554" s="531"/>
      <c r="X554" s="531"/>
      <c r="Y554" s="531"/>
      <c r="Z554" s="531"/>
      <c r="AA554" s="531"/>
      <c r="AB554" s="531"/>
      <c r="AC554" s="531"/>
      <c r="AD554" s="531"/>
      <c r="AE554" s="531"/>
      <c r="AF554" s="531"/>
      <c r="AG554" s="531"/>
      <c r="AH554" s="531"/>
      <c r="AI554" s="531"/>
      <c r="AJ554" s="531"/>
      <c r="AK554" s="531"/>
      <c r="AL554" s="531"/>
      <c r="AM554" s="531"/>
      <c r="AN554" s="531"/>
      <c r="AO554" s="531"/>
      <c r="AP554" s="531"/>
      <c r="AQ554" s="531"/>
      <c r="AR554" s="531"/>
      <c r="AS554" s="531"/>
      <c r="AT554" s="531"/>
    </row>
    <row r="555" spans="3:46" ht="11.25">
      <c r="C555" s="606"/>
      <c r="D555" s="606"/>
      <c r="E555" s="606"/>
      <c r="G555" s="531"/>
      <c r="H555" s="531"/>
      <c r="I555" s="531"/>
      <c r="J555" s="531"/>
      <c r="K555" s="531"/>
      <c r="L555" s="531"/>
      <c r="M555" s="531"/>
      <c r="N555" s="531"/>
      <c r="O555" s="531"/>
      <c r="P555" s="531"/>
      <c r="Q555" s="531"/>
      <c r="R555" s="531"/>
      <c r="S555" s="531"/>
      <c r="T555" s="531"/>
      <c r="U555" s="531"/>
      <c r="V555" s="531"/>
      <c r="W555" s="531"/>
      <c r="X555" s="531"/>
      <c r="Y555" s="531"/>
      <c r="Z555" s="531"/>
      <c r="AA555" s="531"/>
      <c r="AB555" s="531"/>
      <c r="AC555" s="531"/>
      <c r="AD555" s="531"/>
      <c r="AE555" s="531"/>
      <c r="AF555" s="531"/>
      <c r="AG555" s="531"/>
      <c r="AH555" s="531"/>
      <c r="AI555" s="531"/>
      <c r="AJ555" s="531"/>
      <c r="AK555" s="531"/>
      <c r="AL555" s="531"/>
      <c r="AM555" s="531"/>
      <c r="AN555" s="531"/>
      <c r="AO555" s="531"/>
      <c r="AP555" s="531"/>
      <c r="AQ555" s="531"/>
      <c r="AR555" s="531"/>
      <c r="AS555" s="531"/>
      <c r="AT555" s="531"/>
    </row>
    <row r="556" spans="7:46" ht="11.25">
      <c r="G556" s="531"/>
      <c r="H556" s="531"/>
      <c r="I556" s="531"/>
      <c r="J556" s="531"/>
      <c r="K556" s="531"/>
      <c r="L556" s="531"/>
      <c r="M556" s="531"/>
      <c r="N556" s="531"/>
      <c r="O556" s="531"/>
      <c r="P556" s="531"/>
      <c r="Q556" s="531"/>
      <c r="R556" s="531"/>
      <c r="S556" s="531"/>
      <c r="T556" s="531"/>
      <c r="U556" s="531"/>
      <c r="V556" s="531"/>
      <c r="W556" s="531"/>
      <c r="X556" s="531"/>
      <c r="Y556" s="531"/>
      <c r="Z556" s="531"/>
      <c r="AA556" s="531"/>
      <c r="AB556" s="531"/>
      <c r="AC556" s="531"/>
      <c r="AD556" s="531"/>
      <c r="AE556" s="531"/>
      <c r="AF556" s="531"/>
      <c r="AG556" s="531"/>
      <c r="AH556" s="531"/>
      <c r="AI556" s="531"/>
      <c r="AJ556" s="531"/>
      <c r="AK556" s="531"/>
      <c r="AL556" s="531"/>
      <c r="AM556" s="531"/>
      <c r="AN556" s="531"/>
      <c r="AO556" s="531"/>
      <c r="AP556" s="531"/>
      <c r="AQ556" s="531"/>
      <c r="AR556" s="531"/>
      <c r="AS556" s="531"/>
      <c r="AT556" s="531"/>
    </row>
    <row r="557" spans="7:46" ht="11.25">
      <c r="G557" s="531"/>
      <c r="H557" s="531"/>
      <c r="I557" s="531"/>
      <c r="J557" s="531"/>
      <c r="K557" s="531"/>
      <c r="L557" s="531"/>
      <c r="M557" s="531"/>
      <c r="N557" s="531"/>
      <c r="O557" s="531"/>
      <c r="P557" s="531"/>
      <c r="Q557" s="531"/>
      <c r="R557" s="531"/>
      <c r="S557" s="531"/>
      <c r="T557" s="531"/>
      <c r="U557" s="531"/>
      <c r="V557" s="531"/>
      <c r="W557" s="531"/>
      <c r="X557" s="531"/>
      <c r="Y557" s="531"/>
      <c r="Z557" s="531"/>
      <c r="AA557" s="531"/>
      <c r="AB557" s="531"/>
      <c r="AC557" s="531"/>
      <c r="AD557" s="531"/>
      <c r="AE557" s="531"/>
      <c r="AF557" s="531"/>
      <c r="AG557" s="531"/>
      <c r="AH557" s="531"/>
      <c r="AI557" s="531"/>
      <c r="AJ557" s="531"/>
      <c r="AK557" s="531"/>
      <c r="AL557" s="531"/>
      <c r="AM557" s="531"/>
      <c r="AN557" s="531"/>
      <c r="AO557" s="531"/>
      <c r="AP557" s="531"/>
      <c r="AQ557" s="531"/>
      <c r="AR557" s="531"/>
      <c r="AS557" s="531"/>
      <c r="AT557" s="531"/>
    </row>
    <row r="558" spans="7:46" ht="11.25">
      <c r="G558" s="531"/>
      <c r="H558" s="531"/>
      <c r="I558" s="531"/>
      <c r="J558" s="531"/>
      <c r="K558" s="531"/>
      <c r="L558" s="531"/>
      <c r="M558" s="531"/>
      <c r="N558" s="531"/>
      <c r="O558" s="531"/>
      <c r="P558" s="531"/>
      <c r="Q558" s="531"/>
      <c r="R558" s="531"/>
      <c r="S558" s="531"/>
      <c r="T558" s="531"/>
      <c r="U558" s="531"/>
      <c r="V558" s="531"/>
      <c r="W558" s="531"/>
      <c r="X558" s="531"/>
      <c r="Y558" s="531"/>
      <c r="Z558" s="531"/>
      <c r="AA558" s="531"/>
      <c r="AB558" s="531"/>
      <c r="AC558" s="531"/>
      <c r="AD558" s="531"/>
      <c r="AE558" s="531"/>
      <c r="AF558" s="531"/>
      <c r="AG558" s="531"/>
      <c r="AH558" s="531"/>
      <c r="AI558" s="531"/>
      <c r="AJ558" s="531"/>
      <c r="AK558" s="531"/>
      <c r="AL558" s="531"/>
      <c r="AM558" s="531"/>
      <c r="AN558" s="531"/>
      <c r="AO558" s="531"/>
      <c r="AP558" s="531"/>
      <c r="AQ558" s="531"/>
      <c r="AR558" s="531"/>
      <c r="AS558" s="531"/>
      <c r="AT558" s="531"/>
    </row>
    <row r="559" spans="7:46" ht="11.25">
      <c r="G559" s="531"/>
      <c r="H559" s="531"/>
      <c r="I559" s="531"/>
      <c r="J559" s="531"/>
      <c r="K559" s="531"/>
      <c r="L559" s="531"/>
      <c r="M559" s="531"/>
      <c r="N559" s="531"/>
      <c r="O559" s="531"/>
      <c r="P559" s="531"/>
      <c r="Q559" s="531"/>
      <c r="R559" s="531"/>
      <c r="S559" s="531"/>
      <c r="T559" s="531"/>
      <c r="U559" s="531"/>
      <c r="V559" s="531"/>
      <c r="W559" s="531"/>
      <c r="X559" s="531"/>
      <c r="Y559" s="531"/>
      <c r="Z559" s="531"/>
      <c r="AA559" s="531"/>
      <c r="AB559" s="531"/>
      <c r="AC559" s="531"/>
      <c r="AD559" s="531"/>
      <c r="AE559" s="531"/>
      <c r="AF559" s="531"/>
      <c r="AG559" s="531"/>
      <c r="AH559" s="531"/>
      <c r="AI559" s="531"/>
      <c r="AJ559" s="531"/>
      <c r="AK559" s="531"/>
      <c r="AL559" s="531"/>
      <c r="AM559" s="531"/>
      <c r="AN559" s="531"/>
      <c r="AO559" s="531"/>
      <c r="AP559" s="531"/>
      <c r="AQ559" s="531"/>
      <c r="AR559" s="531"/>
      <c r="AS559" s="531"/>
      <c r="AT559" s="531"/>
    </row>
    <row r="560" spans="7:46" ht="11.25">
      <c r="G560" s="531"/>
      <c r="H560" s="531"/>
      <c r="I560" s="531"/>
      <c r="J560" s="531"/>
      <c r="K560" s="531"/>
      <c r="L560" s="531"/>
      <c r="M560" s="531"/>
      <c r="N560" s="531"/>
      <c r="O560" s="531"/>
      <c r="P560" s="531"/>
      <c r="Q560" s="531"/>
      <c r="R560" s="531"/>
      <c r="S560" s="531"/>
      <c r="T560" s="531"/>
      <c r="U560" s="531"/>
      <c r="V560" s="531"/>
      <c r="W560" s="531"/>
      <c r="X560" s="531"/>
      <c r="Y560" s="531"/>
      <c r="Z560" s="531"/>
      <c r="AA560" s="531"/>
      <c r="AB560" s="531"/>
      <c r="AC560" s="531"/>
      <c r="AD560" s="531"/>
      <c r="AE560" s="531"/>
      <c r="AF560" s="531"/>
      <c r="AG560" s="531"/>
      <c r="AH560" s="531"/>
      <c r="AI560" s="531"/>
      <c r="AJ560" s="531"/>
      <c r="AK560" s="531"/>
      <c r="AL560" s="531"/>
      <c r="AM560" s="531"/>
      <c r="AN560" s="531"/>
      <c r="AO560" s="531"/>
      <c r="AP560" s="531"/>
      <c r="AQ560" s="531"/>
      <c r="AR560" s="531"/>
      <c r="AS560" s="531"/>
      <c r="AT560" s="531"/>
    </row>
    <row r="561" spans="7:46" ht="11.25">
      <c r="G561" s="531"/>
      <c r="H561" s="531"/>
      <c r="I561" s="531"/>
      <c r="J561" s="531"/>
      <c r="K561" s="531"/>
      <c r="L561" s="531"/>
      <c r="M561" s="531"/>
      <c r="N561" s="531"/>
      <c r="O561" s="531"/>
      <c r="P561" s="531"/>
      <c r="Q561" s="531"/>
      <c r="R561" s="531"/>
      <c r="S561" s="531"/>
      <c r="T561" s="531"/>
      <c r="U561" s="531"/>
      <c r="V561" s="531"/>
      <c r="W561" s="531"/>
      <c r="X561" s="531"/>
      <c r="Y561" s="531"/>
      <c r="Z561" s="531"/>
      <c r="AA561" s="531"/>
      <c r="AB561" s="531"/>
      <c r="AC561" s="531"/>
      <c r="AD561" s="531"/>
      <c r="AE561" s="531"/>
      <c r="AF561" s="531"/>
      <c r="AG561" s="531"/>
      <c r="AH561" s="531"/>
      <c r="AI561" s="531"/>
      <c r="AJ561" s="531"/>
      <c r="AK561" s="531"/>
      <c r="AL561" s="531"/>
      <c r="AM561" s="531"/>
      <c r="AN561" s="531"/>
      <c r="AO561" s="531"/>
      <c r="AP561" s="531"/>
      <c r="AQ561" s="531"/>
      <c r="AR561" s="531"/>
      <c r="AS561" s="531"/>
      <c r="AT561" s="531"/>
    </row>
    <row r="562" spans="7:46" ht="11.25">
      <c r="G562" s="531"/>
      <c r="H562" s="531"/>
      <c r="I562" s="531"/>
      <c r="J562" s="531"/>
      <c r="K562" s="531"/>
      <c r="L562" s="531"/>
      <c r="M562" s="531"/>
      <c r="N562" s="531"/>
      <c r="O562" s="531"/>
      <c r="P562" s="531"/>
      <c r="Q562" s="531"/>
      <c r="R562" s="531"/>
      <c r="S562" s="531"/>
      <c r="T562" s="531"/>
      <c r="U562" s="531"/>
      <c r="V562" s="531"/>
      <c r="W562" s="531"/>
      <c r="X562" s="531"/>
      <c r="Y562" s="531"/>
      <c r="Z562" s="531"/>
      <c r="AA562" s="531"/>
      <c r="AB562" s="531"/>
      <c r="AC562" s="531"/>
      <c r="AD562" s="531"/>
      <c r="AE562" s="531"/>
      <c r="AF562" s="531"/>
      <c r="AG562" s="531"/>
      <c r="AH562" s="531"/>
      <c r="AI562" s="531"/>
      <c r="AJ562" s="531"/>
      <c r="AK562" s="531"/>
      <c r="AL562" s="531"/>
      <c r="AM562" s="531"/>
      <c r="AN562" s="531"/>
      <c r="AO562" s="531"/>
      <c r="AP562" s="531"/>
      <c r="AQ562" s="531"/>
      <c r="AR562" s="531"/>
      <c r="AS562" s="531"/>
      <c r="AT562" s="531"/>
    </row>
    <row r="563" spans="3:46" ht="11.25">
      <c r="C563" s="606"/>
      <c r="D563" s="606"/>
      <c r="E563" s="606"/>
      <c r="G563" s="531"/>
      <c r="H563" s="531"/>
      <c r="I563" s="531"/>
      <c r="J563" s="531"/>
      <c r="K563" s="531"/>
      <c r="L563" s="531"/>
      <c r="M563" s="531"/>
      <c r="N563" s="531"/>
      <c r="O563" s="531"/>
      <c r="P563" s="531"/>
      <c r="Q563" s="531"/>
      <c r="R563" s="531"/>
      <c r="S563" s="531"/>
      <c r="T563" s="531"/>
      <c r="U563" s="531"/>
      <c r="V563" s="531"/>
      <c r="W563" s="531"/>
      <c r="X563" s="531"/>
      <c r="Y563" s="531"/>
      <c r="Z563" s="531"/>
      <c r="AA563" s="531"/>
      <c r="AB563" s="531"/>
      <c r="AC563" s="531"/>
      <c r="AD563" s="531"/>
      <c r="AE563" s="531"/>
      <c r="AF563" s="531"/>
      <c r="AG563" s="531"/>
      <c r="AH563" s="531"/>
      <c r="AI563" s="531"/>
      <c r="AJ563" s="531"/>
      <c r="AK563" s="531"/>
      <c r="AL563" s="531"/>
      <c r="AM563" s="531"/>
      <c r="AN563" s="531"/>
      <c r="AO563" s="531"/>
      <c r="AP563" s="531"/>
      <c r="AQ563" s="531"/>
      <c r="AR563" s="531"/>
      <c r="AS563" s="531"/>
      <c r="AT563" s="531"/>
    </row>
    <row r="564" spans="7:46" ht="11.25">
      <c r="G564" s="531"/>
      <c r="H564" s="531"/>
      <c r="I564" s="531"/>
      <c r="J564" s="531"/>
      <c r="K564" s="531"/>
      <c r="L564" s="531"/>
      <c r="M564" s="531"/>
      <c r="N564" s="531"/>
      <c r="O564" s="531"/>
      <c r="P564" s="531"/>
      <c r="Q564" s="531"/>
      <c r="R564" s="531"/>
      <c r="S564" s="531"/>
      <c r="T564" s="531"/>
      <c r="U564" s="531"/>
      <c r="V564" s="531"/>
      <c r="W564" s="531"/>
      <c r="X564" s="531"/>
      <c r="Y564" s="531"/>
      <c r="Z564" s="531"/>
      <c r="AA564" s="531"/>
      <c r="AB564" s="531"/>
      <c r="AC564" s="531"/>
      <c r="AD564" s="531"/>
      <c r="AE564" s="531"/>
      <c r="AF564" s="531"/>
      <c r="AG564" s="531"/>
      <c r="AH564" s="531"/>
      <c r="AI564" s="531"/>
      <c r="AJ564" s="531"/>
      <c r="AK564" s="531"/>
      <c r="AL564" s="531"/>
      <c r="AM564" s="531"/>
      <c r="AN564" s="531"/>
      <c r="AO564" s="531"/>
      <c r="AP564" s="531"/>
      <c r="AQ564" s="531"/>
      <c r="AR564" s="531"/>
      <c r="AS564" s="531"/>
      <c r="AT564" s="531"/>
    </row>
    <row r="565" spans="7:46" ht="11.25">
      <c r="G565" s="531"/>
      <c r="H565" s="531"/>
      <c r="I565" s="531"/>
      <c r="J565" s="531"/>
      <c r="K565" s="531"/>
      <c r="L565" s="531"/>
      <c r="M565" s="531"/>
      <c r="N565" s="531"/>
      <c r="O565" s="531"/>
      <c r="P565" s="531"/>
      <c r="Q565" s="531"/>
      <c r="R565" s="531"/>
      <c r="S565" s="531"/>
      <c r="T565" s="531"/>
      <c r="U565" s="531"/>
      <c r="V565" s="531"/>
      <c r="W565" s="531"/>
      <c r="X565" s="531"/>
      <c r="Y565" s="531"/>
      <c r="Z565" s="531"/>
      <c r="AA565" s="531"/>
      <c r="AB565" s="531"/>
      <c r="AC565" s="531"/>
      <c r="AD565" s="531"/>
      <c r="AE565" s="531"/>
      <c r="AF565" s="531"/>
      <c r="AG565" s="531"/>
      <c r="AH565" s="531"/>
      <c r="AI565" s="531"/>
      <c r="AJ565" s="531"/>
      <c r="AK565" s="531"/>
      <c r="AL565" s="531"/>
      <c r="AM565" s="531"/>
      <c r="AN565" s="531"/>
      <c r="AO565" s="531"/>
      <c r="AP565" s="531"/>
      <c r="AQ565" s="531"/>
      <c r="AR565" s="531"/>
      <c r="AS565" s="531"/>
      <c r="AT565" s="531"/>
    </row>
    <row r="566" spans="7:46" ht="11.25">
      <c r="G566" s="531"/>
      <c r="H566" s="531"/>
      <c r="I566" s="531"/>
      <c r="J566" s="531"/>
      <c r="K566" s="531"/>
      <c r="L566" s="531"/>
      <c r="M566" s="531"/>
      <c r="N566" s="531"/>
      <c r="O566" s="531"/>
      <c r="P566" s="531"/>
      <c r="Q566" s="531"/>
      <c r="R566" s="531"/>
      <c r="S566" s="531"/>
      <c r="T566" s="531"/>
      <c r="U566" s="531"/>
      <c r="V566" s="531"/>
      <c r="W566" s="531"/>
      <c r="X566" s="531"/>
      <c r="Y566" s="531"/>
      <c r="Z566" s="531"/>
      <c r="AA566" s="531"/>
      <c r="AB566" s="531"/>
      <c r="AC566" s="531"/>
      <c r="AD566" s="531"/>
      <c r="AE566" s="531"/>
      <c r="AF566" s="531"/>
      <c r="AG566" s="531"/>
      <c r="AH566" s="531"/>
      <c r="AI566" s="531"/>
      <c r="AJ566" s="531"/>
      <c r="AK566" s="531"/>
      <c r="AL566" s="531"/>
      <c r="AM566" s="531"/>
      <c r="AN566" s="531"/>
      <c r="AO566" s="531"/>
      <c r="AP566" s="531"/>
      <c r="AQ566" s="531"/>
      <c r="AR566" s="531"/>
      <c r="AS566" s="531"/>
      <c r="AT566" s="531"/>
    </row>
    <row r="567" spans="3:46" ht="11.25">
      <c r="C567" s="606"/>
      <c r="D567" s="606"/>
      <c r="E567" s="606"/>
      <c r="G567" s="531"/>
      <c r="H567" s="531"/>
      <c r="I567" s="531"/>
      <c r="J567" s="531"/>
      <c r="K567" s="531"/>
      <c r="L567" s="531"/>
      <c r="M567" s="531"/>
      <c r="N567" s="531"/>
      <c r="O567" s="531"/>
      <c r="P567" s="531"/>
      <c r="Q567" s="531"/>
      <c r="R567" s="531"/>
      <c r="S567" s="531"/>
      <c r="T567" s="531"/>
      <c r="U567" s="531"/>
      <c r="V567" s="531"/>
      <c r="W567" s="531"/>
      <c r="X567" s="531"/>
      <c r="Y567" s="531"/>
      <c r="Z567" s="531"/>
      <c r="AA567" s="531"/>
      <c r="AB567" s="531"/>
      <c r="AC567" s="531"/>
      <c r="AD567" s="531"/>
      <c r="AE567" s="531"/>
      <c r="AF567" s="531"/>
      <c r="AG567" s="531"/>
      <c r="AH567" s="531"/>
      <c r="AI567" s="531"/>
      <c r="AJ567" s="531"/>
      <c r="AK567" s="531"/>
      <c r="AL567" s="531"/>
      <c r="AM567" s="531"/>
      <c r="AN567" s="531"/>
      <c r="AO567" s="531"/>
      <c r="AP567" s="531"/>
      <c r="AQ567" s="531"/>
      <c r="AR567" s="531"/>
      <c r="AS567" s="531"/>
      <c r="AT567" s="531"/>
    </row>
    <row r="568" spans="3:46" ht="11.25">
      <c r="C568" s="606"/>
      <c r="D568" s="606"/>
      <c r="E568" s="606"/>
      <c r="G568" s="531"/>
      <c r="H568" s="531"/>
      <c r="I568" s="531"/>
      <c r="J568" s="531"/>
      <c r="K568" s="531"/>
      <c r="L568" s="531"/>
      <c r="M568" s="531"/>
      <c r="N568" s="531"/>
      <c r="O568" s="531"/>
      <c r="P568" s="531"/>
      <c r="Q568" s="531"/>
      <c r="R568" s="531"/>
      <c r="S568" s="531"/>
      <c r="T568" s="531"/>
      <c r="U568" s="531"/>
      <c r="V568" s="531"/>
      <c r="W568" s="531"/>
      <c r="X568" s="531"/>
      <c r="Y568" s="531"/>
      <c r="Z568" s="531"/>
      <c r="AA568" s="531"/>
      <c r="AB568" s="531"/>
      <c r="AC568" s="531"/>
      <c r="AD568" s="531"/>
      <c r="AE568" s="531"/>
      <c r="AF568" s="531"/>
      <c r="AG568" s="531"/>
      <c r="AH568" s="531"/>
      <c r="AI568" s="531"/>
      <c r="AJ568" s="531"/>
      <c r="AK568" s="531"/>
      <c r="AL568" s="531"/>
      <c r="AM568" s="531"/>
      <c r="AN568" s="531"/>
      <c r="AO568" s="531"/>
      <c r="AP568" s="531"/>
      <c r="AQ568" s="531"/>
      <c r="AR568" s="531"/>
      <c r="AS568" s="531"/>
      <c r="AT568" s="531"/>
    </row>
    <row r="569" spans="7:46" ht="11.25">
      <c r="G569" s="531"/>
      <c r="H569" s="531"/>
      <c r="I569" s="531"/>
      <c r="J569" s="531"/>
      <c r="K569" s="531"/>
      <c r="L569" s="531"/>
      <c r="M569" s="531"/>
      <c r="N569" s="531"/>
      <c r="O569" s="531"/>
      <c r="P569" s="531"/>
      <c r="Q569" s="531"/>
      <c r="R569" s="531"/>
      <c r="S569" s="531"/>
      <c r="T569" s="531"/>
      <c r="U569" s="531"/>
      <c r="V569" s="531"/>
      <c r="W569" s="531"/>
      <c r="X569" s="531"/>
      <c r="Y569" s="531"/>
      <c r="Z569" s="531"/>
      <c r="AA569" s="531"/>
      <c r="AB569" s="531"/>
      <c r="AC569" s="531"/>
      <c r="AD569" s="531"/>
      <c r="AE569" s="531"/>
      <c r="AF569" s="531"/>
      <c r="AG569" s="531"/>
      <c r="AH569" s="531"/>
      <c r="AI569" s="531"/>
      <c r="AJ569" s="531"/>
      <c r="AK569" s="531"/>
      <c r="AL569" s="531"/>
      <c r="AM569" s="531"/>
      <c r="AN569" s="531"/>
      <c r="AO569" s="531"/>
      <c r="AP569" s="531"/>
      <c r="AQ569" s="531"/>
      <c r="AR569" s="531"/>
      <c r="AS569" s="531"/>
      <c r="AT569" s="531"/>
    </row>
    <row r="570" spans="7:46" ht="11.25">
      <c r="G570" s="531"/>
      <c r="H570" s="531"/>
      <c r="I570" s="531"/>
      <c r="J570" s="531"/>
      <c r="K570" s="531"/>
      <c r="L570" s="531"/>
      <c r="M570" s="531"/>
      <c r="N570" s="531"/>
      <c r="O570" s="531"/>
      <c r="P570" s="531"/>
      <c r="Q570" s="531"/>
      <c r="R570" s="531"/>
      <c r="S570" s="531"/>
      <c r="T570" s="531"/>
      <c r="U570" s="531"/>
      <c r="V570" s="531"/>
      <c r="W570" s="531"/>
      <c r="X570" s="531"/>
      <c r="Y570" s="531"/>
      <c r="Z570" s="531"/>
      <c r="AA570" s="531"/>
      <c r="AB570" s="531"/>
      <c r="AC570" s="531"/>
      <c r="AD570" s="531"/>
      <c r="AE570" s="531"/>
      <c r="AF570" s="531"/>
      <c r="AG570" s="531"/>
      <c r="AH570" s="531"/>
      <c r="AI570" s="531"/>
      <c r="AJ570" s="531"/>
      <c r="AK570" s="531"/>
      <c r="AL570" s="531"/>
      <c r="AM570" s="531"/>
      <c r="AN570" s="531"/>
      <c r="AO570" s="531"/>
      <c r="AP570" s="531"/>
      <c r="AQ570" s="531"/>
      <c r="AR570" s="531"/>
      <c r="AS570" s="531"/>
      <c r="AT570" s="531"/>
    </row>
    <row r="571" spans="7:46" ht="11.25">
      <c r="G571" s="531"/>
      <c r="H571" s="531"/>
      <c r="I571" s="531"/>
      <c r="J571" s="531"/>
      <c r="K571" s="531"/>
      <c r="L571" s="531"/>
      <c r="M571" s="531"/>
      <c r="N571" s="531"/>
      <c r="O571" s="531"/>
      <c r="P571" s="531"/>
      <c r="Q571" s="531"/>
      <c r="R571" s="531"/>
      <c r="S571" s="531"/>
      <c r="T571" s="531"/>
      <c r="U571" s="531"/>
      <c r="V571" s="531"/>
      <c r="W571" s="531"/>
      <c r="X571" s="531"/>
      <c r="Y571" s="531"/>
      <c r="Z571" s="531"/>
      <c r="AA571" s="531"/>
      <c r="AB571" s="531"/>
      <c r="AC571" s="531"/>
      <c r="AD571" s="531"/>
      <c r="AE571" s="531"/>
      <c r="AF571" s="531"/>
      <c r="AG571" s="531"/>
      <c r="AH571" s="531"/>
      <c r="AI571" s="531"/>
      <c r="AJ571" s="531"/>
      <c r="AK571" s="531"/>
      <c r="AL571" s="531"/>
      <c r="AM571" s="531"/>
      <c r="AN571" s="531"/>
      <c r="AO571" s="531"/>
      <c r="AP571" s="531"/>
      <c r="AQ571" s="531"/>
      <c r="AR571" s="531"/>
      <c r="AS571" s="531"/>
      <c r="AT571" s="531"/>
    </row>
    <row r="572" spans="7:46" ht="11.25">
      <c r="G572" s="531"/>
      <c r="H572" s="531"/>
      <c r="I572" s="531"/>
      <c r="J572" s="531"/>
      <c r="K572" s="531"/>
      <c r="L572" s="531"/>
      <c r="M572" s="531"/>
      <c r="N572" s="531"/>
      <c r="O572" s="531"/>
      <c r="P572" s="531"/>
      <c r="Q572" s="531"/>
      <c r="R572" s="531"/>
      <c r="S572" s="531"/>
      <c r="T572" s="531"/>
      <c r="U572" s="531"/>
      <c r="V572" s="531"/>
      <c r="W572" s="531"/>
      <c r="X572" s="531"/>
      <c r="Y572" s="531"/>
      <c r="Z572" s="531"/>
      <c r="AA572" s="531"/>
      <c r="AB572" s="531"/>
      <c r="AC572" s="531"/>
      <c r="AD572" s="531"/>
      <c r="AE572" s="531"/>
      <c r="AF572" s="531"/>
      <c r="AG572" s="531"/>
      <c r="AH572" s="531"/>
      <c r="AI572" s="531"/>
      <c r="AJ572" s="531"/>
      <c r="AK572" s="531"/>
      <c r="AL572" s="531"/>
      <c r="AM572" s="531"/>
      <c r="AN572" s="531"/>
      <c r="AO572" s="531"/>
      <c r="AP572" s="531"/>
      <c r="AQ572" s="531"/>
      <c r="AR572" s="531"/>
      <c r="AS572" s="531"/>
      <c r="AT572" s="531"/>
    </row>
    <row r="573" spans="7:46" ht="11.25">
      <c r="G573" s="531"/>
      <c r="H573" s="531"/>
      <c r="I573" s="531"/>
      <c r="J573" s="531"/>
      <c r="K573" s="531"/>
      <c r="L573" s="531"/>
      <c r="M573" s="531"/>
      <c r="N573" s="531"/>
      <c r="O573" s="531"/>
      <c r="P573" s="531"/>
      <c r="Q573" s="531"/>
      <c r="R573" s="531"/>
      <c r="S573" s="531"/>
      <c r="T573" s="531"/>
      <c r="U573" s="531"/>
      <c r="V573" s="531"/>
      <c r="W573" s="531"/>
      <c r="X573" s="531"/>
      <c r="Y573" s="531"/>
      <c r="Z573" s="531"/>
      <c r="AA573" s="531"/>
      <c r="AB573" s="531"/>
      <c r="AC573" s="531"/>
      <c r="AD573" s="531"/>
      <c r="AE573" s="531"/>
      <c r="AF573" s="531"/>
      <c r="AG573" s="531"/>
      <c r="AH573" s="531"/>
      <c r="AI573" s="531"/>
      <c r="AJ573" s="531"/>
      <c r="AK573" s="531"/>
      <c r="AL573" s="531"/>
      <c r="AM573" s="531"/>
      <c r="AN573" s="531"/>
      <c r="AO573" s="531"/>
      <c r="AP573" s="531"/>
      <c r="AQ573" s="531"/>
      <c r="AR573" s="531"/>
      <c r="AS573" s="531"/>
      <c r="AT573" s="531"/>
    </row>
    <row r="574" spans="7:46" ht="11.25">
      <c r="G574" s="531"/>
      <c r="H574" s="531"/>
      <c r="I574" s="531"/>
      <c r="J574" s="531"/>
      <c r="K574" s="531"/>
      <c r="L574" s="531"/>
      <c r="M574" s="531"/>
      <c r="N574" s="531"/>
      <c r="O574" s="531"/>
      <c r="P574" s="531"/>
      <c r="Q574" s="531"/>
      <c r="R574" s="531"/>
      <c r="S574" s="531"/>
      <c r="T574" s="531"/>
      <c r="U574" s="531"/>
      <c r="V574" s="531"/>
      <c r="W574" s="531"/>
      <c r="X574" s="531"/>
      <c r="Y574" s="531"/>
      <c r="Z574" s="531"/>
      <c r="AA574" s="531"/>
      <c r="AB574" s="531"/>
      <c r="AC574" s="531"/>
      <c r="AD574" s="531"/>
      <c r="AE574" s="531"/>
      <c r="AF574" s="531"/>
      <c r="AG574" s="531"/>
      <c r="AH574" s="531"/>
      <c r="AI574" s="531"/>
      <c r="AJ574" s="531"/>
      <c r="AK574" s="531"/>
      <c r="AL574" s="531"/>
      <c r="AM574" s="531"/>
      <c r="AN574" s="531"/>
      <c r="AO574" s="531"/>
      <c r="AP574" s="531"/>
      <c r="AQ574" s="531"/>
      <c r="AR574" s="531"/>
      <c r="AS574" s="531"/>
      <c r="AT574" s="531"/>
    </row>
    <row r="575" spans="7:46" ht="11.25">
      <c r="G575" s="531"/>
      <c r="H575" s="531"/>
      <c r="I575" s="531"/>
      <c r="J575" s="531"/>
      <c r="K575" s="531"/>
      <c r="L575" s="531"/>
      <c r="M575" s="531"/>
      <c r="N575" s="531"/>
      <c r="O575" s="531"/>
      <c r="P575" s="531"/>
      <c r="Q575" s="531"/>
      <c r="R575" s="531"/>
      <c r="S575" s="531"/>
      <c r="T575" s="531"/>
      <c r="U575" s="531"/>
      <c r="V575" s="531"/>
      <c r="W575" s="531"/>
      <c r="X575" s="531"/>
      <c r="Y575" s="531"/>
      <c r="Z575" s="531"/>
      <c r="AA575" s="531"/>
      <c r="AB575" s="531"/>
      <c r="AC575" s="531"/>
      <c r="AD575" s="531"/>
      <c r="AE575" s="531"/>
      <c r="AF575" s="531"/>
      <c r="AG575" s="531"/>
      <c r="AH575" s="531"/>
      <c r="AI575" s="531"/>
      <c r="AJ575" s="531"/>
      <c r="AK575" s="531"/>
      <c r="AL575" s="531"/>
      <c r="AM575" s="531"/>
      <c r="AN575" s="531"/>
      <c r="AO575" s="531"/>
      <c r="AP575" s="531"/>
      <c r="AQ575" s="531"/>
      <c r="AR575" s="531"/>
      <c r="AS575" s="531"/>
      <c r="AT575" s="531"/>
    </row>
    <row r="576" spans="7:46" ht="11.25">
      <c r="G576" s="531"/>
      <c r="H576" s="531"/>
      <c r="I576" s="531"/>
      <c r="J576" s="531"/>
      <c r="K576" s="531"/>
      <c r="L576" s="531"/>
      <c r="M576" s="531"/>
      <c r="N576" s="531"/>
      <c r="O576" s="531"/>
      <c r="P576" s="531"/>
      <c r="Q576" s="531"/>
      <c r="R576" s="531"/>
      <c r="S576" s="531"/>
      <c r="T576" s="531"/>
      <c r="U576" s="531"/>
      <c r="V576" s="531"/>
      <c r="W576" s="531"/>
      <c r="X576" s="531"/>
      <c r="Y576" s="531"/>
      <c r="Z576" s="531"/>
      <c r="AA576" s="531"/>
      <c r="AB576" s="531"/>
      <c r="AC576" s="531"/>
      <c r="AD576" s="531"/>
      <c r="AE576" s="531"/>
      <c r="AF576" s="531"/>
      <c r="AG576" s="531"/>
      <c r="AH576" s="531"/>
      <c r="AI576" s="531"/>
      <c r="AJ576" s="531"/>
      <c r="AK576" s="531"/>
      <c r="AL576" s="531"/>
      <c r="AM576" s="531"/>
      <c r="AN576" s="531"/>
      <c r="AO576" s="531"/>
      <c r="AP576" s="531"/>
      <c r="AQ576" s="531"/>
      <c r="AR576" s="531"/>
      <c r="AS576" s="531"/>
      <c r="AT576" s="531"/>
    </row>
    <row r="577" spans="7:46" ht="11.25">
      <c r="G577" s="531"/>
      <c r="H577" s="531"/>
      <c r="I577" s="531"/>
      <c r="J577" s="531"/>
      <c r="K577" s="531"/>
      <c r="L577" s="531"/>
      <c r="M577" s="531"/>
      <c r="N577" s="531"/>
      <c r="O577" s="531"/>
      <c r="P577" s="531"/>
      <c r="Q577" s="531"/>
      <c r="R577" s="531"/>
      <c r="S577" s="531"/>
      <c r="T577" s="531"/>
      <c r="U577" s="531"/>
      <c r="V577" s="531"/>
      <c r="W577" s="531"/>
      <c r="X577" s="531"/>
      <c r="Y577" s="531"/>
      <c r="Z577" s="531"/>
      <c r="AA577" s="531"/>
      <c r="AB577" s="531"/>
      <c r="AC577" s="531"/>
      <c r="AD577" s="531"/>
      <c r="AE577" s="531"/>
      <c r="AF577" s="531"/>
      <c r="AG577" s="531"/>
      <c r="AH577" s="531"/>
      <c r="AI577" s="531"/>
      <c r="AJ577" s="531"/>
      <c r="AK577" s="531"/>
      <c r="AL577" s="531"/>
      <c r="AM577" s="531"/>
      <c r="AN577" s="531"/>
      <c r="AO577" s="531"/>
      <c r="AP577" s="531"/>
      <c r="AQ577" s="531"/>
      <c r="AR577" s="531"/>
      <c r="AS577" s="531"/>
      <c r="AT577" s="531"/>
    </row>
    <row r="578" spans="7:46" ht="11.25">
      <c r="G578" s="531"/>
      <c r="H578" s="531"/>
      <c r="I578" s="531"/>
      <c r="J578" s="531"/>
      <c r="K578" s="531"/>
      <c r="L578" s="531"/>
      <c r="M578" s="531"/>
      <c r="N578" s="531"/>
      <c r="O578" s="531"/>
      <c r="P578" s="531"/>
      <c r="Q578" s="531"/>
      <c r="R578" s="531"/>
      <c r="S578" s="531"/>
      <c r="T578" s="531"/>
      <c r="U578" s="531"/>
      <c r="V578" s="531"/>
      <c r="W578" s="531"/>
      <c r="X578" s="531"/>
      <c r="Y578" s="531"/>
      <c r="Z578" s="531"/>
      <c r="AA578" s="531"/>
      <c r="AB578" s="531"/>
      <c r="AC578" s="531"/>
      <c r="AD578" s="531"/>
      <c r="AE578" s="531"/>
      <c r="AF578" s="531"/>
      <c r="AG578" s="531"/>
      <c r="AH578" s="531"/>
      <c r="AI578" s="531"/>
      <c r="AJ578" s="531"/>
      <c r="AK578" s="531"/>
      <c r="AL578" s="531"/>
      <c r="AM578" s="531"/>
      <c r="AN578" s="531"/>
      <c r="AO578" s="531"/>
      <c r="AP578" s="531"/>
      <c r="AQ578" s="531"/>
      <c r="AR578" s="531"/>
      <c r="AS578" s="531"/>
      <c r="AT578" s="531"/>
    </row>
    <row r="579" spans="7:46" ht="11.25">
      <c r="G579" s="531"/>
      <c r="H579" s="531"/>
      <c r="I579" s="531"/>
      <c r="J579" s="531"/>
      <c r="K579" s="531"/>
      <c r="L579" s="531"/>
      <c r="M579" s="531"/>
      <c r="N579" s="531"/>
      <c r="O579" s="531"/>
      <c r="P579" s="531"/>
      <c r="Q579" s="531"/>
      <c r="R579" s="531"/>
      <c r="S579" s="531"/>
      <c r="T579" s="531"/>
      <c r="U579" s="531"/>
      <c r="V579" s="531"/>
      <c r="W579" s="531"/>
      <c r="X579" s="531"/>
      <c r="Y579" s="531"/>
      <c r="Z579" s="531"/>
      <c r="AA579" s="531"/>
      <c r="AB579" s="531"/>
      <c r="AC579" s="531"/>
      <c r="AD579" s="531"/>
      <c r="AE579" s="531"/>
      <c r="AF579" s="531"/>
      <c r="AG579" s="531"/>
      <c r="AH579" s="531"/>
      <c r="AI579" s="531"/>
      <c r="AJ579" s="531"/>
      <c r="AK579" s="531"/>
      <c r="AL579" s="531"/>
      <c r="AM579" s="531"/>
      <c r="AN579" s="531"/>
      <c r="AO579" s="531"/>
      <c r="AP579" s="531"/>
      <c r="AQ579" s="531"/>
      <c r="AR579" s="531"/>
      <c r="AS579" s="531"/>
      <c r="AT579" s="531"/>
    </row>
    <row r="580" spans="7:46" ht="11.25">
      <c r="G580" s="531"/>
      <c r="H580" s="531"/>
      <c r="I580" s="531"/>
      <c r="J580" s="531"/>
      <c r="K580" s="531"/>
      <c r="L580" s="531"/>
      <c r="M580" s="531"/>
      <c r="N580" s="531"/>
      <c r="O580" s="531"/>
      <c r="P580" s="531"/>
      <c r="Q580" s="531"/>
      <c r="R580" s="531"/>
      <c r="S580" s="531"/>
      <c r="T580" s="531"/>
      <c r="U580" s="531"/>
      <c r="V580" s="531"/>
      <c r="W580" s="531"/>
      <c r="X580" s="531"/>
      <c r="Y580" s="531"/>
      <c r="Z580" s="531"/>
      <c r="AA580" s="531"/>
      <c r="AB580" s="531"/>
      <c r="AC580" s="531"/>
      <c r="AD580" s="531"/>
      <c r="AE580" s="531"/>
      <c r="AF580" s="531"/>
      <c r="AG580" s="531"/>
      <c r="AH580" s="531"/>
      <c r="AI580" s="531"/>
      <c r="AJ580" s="531"/>
      <c r="AK580" s="531"/>
      <c r="AL580" s="531"/>
      <c r="AM580" s="531"/>
      <c r="AN580" s="531"/>
      <c r="AO580" s="531"/>
      <c r="AP580" s="531"/>
      <c r="AQ580" s="531"/>
      <c r="AR580" s="531"/>
      <c r="AS580" s="531"/>
      <c r="AT580" s="531"/>
    </row>
    <row r="581" spans="7:46" ht="11.25">
      <c r="G581" s="531"/>
      <c r="H581" s="531"/>
      <c r="I581" s="531"/>
      <c r="J581" s="531"/>
      <c r="K581" s="531"/>
      <c r="L581" s="531"/>
      <c r="M581" s="531"/>
      <c r="N581" s="531"/>
      <c r="O581" s="531"/>
      <c r="P581" s="531"/>
      <c r="Q581" s="531"/>
      <c r="R581" s="531"/>
      <c r="S581" s="531"/>
      <c r="T581" s="531"/>
      <c r="U581" s="531"/>
      <c r="V581" s="531"/>
      <c r="W581" s="531"/>
      <c r="X581" s="531"/>
      <c r="Y581" s="531"/>
      <c r="Z581" s="531"/>
      <c r="AA581" s="531"/>
      <c r="AB581" s="531"/>
      <c r="AC581" s="531"/>
      <c r="AD581" s="531"/>
      <c r="AE581" s="531"/>
      <c r="AF581" s="531"/>
      <c r="AG581" s="531"/>
      <c r="AH581" s="531"/>
      <c r="AI581" s="531"/>
      <c r="AJ581" s="531"/>
      <c r="AK581" s="531"/>
      <c r="AL581" s="531"/>
      <c r="AM581" s="531"/>
      <c r="AN581" s="531"/>
      <c r="AO581" s="531"/>
      <c r="AP581" s="531"/>
      <c r="AQ581" s="531"/>
      <c r="AR581" s="531"/>
      <c r="AS581" s="531"/>
      <c r="AT581" s="531"/>
    </row>
    <row r="582" spans="7:46" ht="11.25">
      <c r="G582" s="531"/>
      <c r="H582" s="531"/>
      <c r="I582" s="531"/>
      <c r="J582" s="531"/>
      <c r="K582" s="531"/>
      <c r="L582" s="531"/>
      <c r="M582" s="531"/>
      <c r="N582" s="531"/>
      <c r="O582" s="531"/>
      <c r="P582" s="531"/>
      <c r="Q582" s="531"/>
      <c r="R582" s="531"/>
      <c r="S582" s="531"/>
      <c r="T582" s="531"/>
      <c r="U582" s="531"/>
      <c r="V582" s="531"/>
      <c r="W582" s="531"/>
      <c r="X582" s="531"/>
      <c r="Y582" s="531"/>
      <c r="Z582" s="531"/>
      <c r="AA582" s="531"/>
      <c r="AB582" s="531"/>
      <c r="AC582" s="531"/>
      <c r="AD582" s="531"/>
      <c r="AE582" s="531"/>
      <c r="AF582" s="531"/>
      <c r="AG582" s="531"/>
      <c r="AH582" s="531"/>
      <c r="AI582" s="531"/>
      <c r="AJ582" s="531"/>
      <c r="AK582" s="531"/>
      <c r="AL582" s="531"/>
      <c r="AM582" s="531"/>
      <c r="AN582" s="531"/>
      <c r="AO582" s="531"/>
      <c r="AP582" s="531"/>
      <c r="AQ582" s="531"/>
      <c r="AR582" s="531"/>
      <c r="AS582" s="531"/>
      <c r="AT582" s="531"/>
    </row>
    <row r="583" spans="7:46" ht="11.25">
      <c r="G583" s="531"/>
      <c r="H583" s="531"/>
      <c r="I583" s="531"/>
      <c r="J583" s="531"/>
      <c r="K583" s="531"/>
      <c r="L583" s="531"/>
      <c r="M583" s="531"/>
      <c r="N583" s="531"/>
      <c r="O583" s="531"/>
      <c r="P583" s="531"/>
      <c r="Q583" s="531"/>
      <c r="R583" s="531"/>
      <c r="S583" s="531"/>
      <c r="T583" s="531"/>
      <c r="U583" s="531"/>
      <c r="V583" s="531"/>
      <c r="W583" s="531"/>
      <c r="X583" s="531"/>
      <c r="Y583" s="531"/>
      <c r="Z583" s="531"/>
      <c r="AA583" s="531"/>
      <c r="AB583" s="531"/>
      <c r="AC583" s="531"/>
      <c r="AD583" s="531"/>
      <c r="AE583" s="531"/>
      <c r="AF583" s="531"/>
      <c r="AG583" s="531"/>
      <c r="AH583" s="531"/>
      <c r="AI583" s="531"/>
      <c r="AJ583" s="531"/>
      <c r="AK583" s="531"/>
      <c r="AL583" s="531"/>
      <c r="AM583" s="531"/>
      <c r="AN583" s="531"/>
      <c r="AO583" s="531"/>
      <c r="AP583" s="531"/>
      <c r="AQ583" s="531"/>
      <c r="AR583" s="531"/>
      <c r="AS583" s="531"/>
      <c r="AT583" s="531"/>
    </row>
    <row r="584" spans="7:46" ht="11.25">
      <c r="G584" s="531"/>
      <c r="H584" s="531"/>
      <c r="I584" s="531"/>
      <c r="J584" s="531"/>
      <c r="K584" s="531"/>
      <c r="L584" s="531"/>
      <c r="M584" s="531"/>
      <c r="N584" s="531"/>
      <c r="O584" s="531"/>
      <c r="P584" s="531"/>
      <c r="Q584" s="531"/>
      <c r="R584" s="531"/>
      <c r="S584" s="531"/>
      <c r="T584" s="531"/>
      <c r="U584" s="531"/>
      <c r="V584" s="531"/>
      <c r="W584" s="531"/>
      <c r="X584" s="531"/>
      <c r="Y584" s="531"/>
      <c r="Z584" s="531"/>
      <c r="AA584" s="531"/>
      <c r="AB584" s="531"/>
      <c r="AC584" s="531"/>
      <c r="AD584" s="531"/>
      <c r="AE584" s="531"/>
      <c r="AF584" s="531"/>
      <c r="AG584" s="531"/>
      <c r="AH584" s="531"/>
      <c r="AI584" s="531"/>
      <c r="AJ584" s="531"/>
      <c r="AK584" s="531"/>
      <c r="AL584" s="531"/>
      <c r="AM584" s="531"/>
      <c r="AN584" s="531"/>
      <c r="AO584" s="531"/>
      <c r="AP584" s="531"/>
      <c r="AQ584" s="531"/>
      <c r="AR584" s="531"/>
      <c r="AS584" s="531"/>
      <c r="AT584" s="531"/>
    </row>
    <row r="585" spans="7:46" ht="11.25">
      <c r="G585" s="531"/>
      <c r="H585" s="531"/>
      <c r="I585" s="531"/>
      <c r="J585" s="531"/>
      <c r="K585" s="531"/>
      <c r="L585" s="531"/>
      <c r="M585" s="531"/>
      <c r="N585" s="531"/>
      <c r="O585" s="531"/>
      <c r="P585" s="531"/>
      <c r="Q585" s="531"/>
      <c r="R585" s="531"/>
      <c r="S585" s="531"/>
      <c r="T585" s="531"/>
      <c r="U585" s="531"/>
      <c r="V585" s="531"/>
      <c r="W585" s="531"/>
      <c r="X585" s="531"/>
      <c r="Y585" s="531"/>
      <c r="Z585" s="531"/>
      <c r="AA585" s="531"/>
      <c r="AB585" s="531"/>
      <c r="AC585" s="531"/>
      <c r="AD585" s="531"/>
      <c r="AE585" s="531"/>
      <c r="AF585" s="531"/>
      <c r="AG585" s="531"/>
      <c r="AH585" s="531"/>
      <c r="AI585" s="531"/>
      <c r="AJ585" s="531"/>
      <c r="AK585" s="531"/>
      <c r="AL585" s="531"/>
      <c r="AM585" s="531"/>
      <c r="AN585" s="531"/>
      <c r="AO585" s="531"/>
      <c r="AP585" s="531"/>
      <c r="AQ585" s="531"/>
      <c r="AR585" s="531"/>
      <c r="AS585" s="531"/>
      <c r="AT585" s="531"/>
    </row>
    <row r="586" spans="7:46" ht="11.25">
      <c r="G586" s="531"/>
      <c r="H586" s="531"/>
      <c r="I586" s="531"/>
      <c r="J586" s="531"/>
      <c r="K586" s="531"/>
      <c r="L586" s="531"/>
      <c r="M586" s="531"/>
      <c r="N586" s="531"/>
      <c r="O586" s="531"/>
      <c r="P586" s="531"/>
      <c r="Q586" s="531"/>
      <c r="R586" s="531"/>
      <c r="S586" s="531"/>
      <c r="T586" s="531"/>
      <c r="U586" s="531"/>
      <c r="V586" s="531"/>
      <c r="W586" s="531"/>
      <c r="X586" s="531"/>
      <c r="Y586" s="531"/>
      <c r="Z586" s="531"/>
      <c r="AA586" s="531"/>
      <c r="AB586" s="531"/>
      <c r="AC586" s="531"/>
      <c r="AD586" s="531"/>
      <c r="AE586" s="531"/>
      <c r="AF586" s="531"/>
      <c r="AG586" s="531"/>
      <c r="AH586" s="531"/>
      <c r="AI586" s="531"/>
      <c r="AJ586" s="531"/>
      <c r="AK586" s="531"/>
      <c r="AL586" s="531"/>
      <c r="AM586" s="531"/>
      <c r="AN586" s="531"/>
      <c r="AO586" s="531"/>
      <c r="AP586" s="531"/>
      <c r="AQ586" s="531"/>
      <c r="AR586" s="531"/>
      <c r="AS586" s="531"/>
      <c r="AT586" s="531"/>
    </row>
    <row r="587" spans="7:46" ht="11.25">
      <c r="G587" s="531"/>
      <c r="H587" s="531"/>
      <c r="I587" s="531"/>
      <c r="J587" s="531"/>
      <c r="K587" s="531"/>
      <c r="L587" s="531"/>
      <c r="M587" s="531"/>
      <c r="N587" s="531"/>
      <c r="O587" s="531"/>
      <c r="P587" s="531"/>
      <c r="Q587" s="531"/>
      <c r="R587" s="531"/>
      <c r="S587" s="531"/>
      <c r="T587" s="531"/>
      <c r="U587" s="531"/>
      <c r="V587" s="531"/>
      <c r="W587" s="531"/>
      <c r="X587" s="531"/>
      <c r="Y587" s="531"/>
      <c r="Z587" s="531"/>
      <c r="AA587" s="531"/>
      <c r="AB587" s="531"/>
      <c r="AC587" s="531"/>
      <c r="AD587" s="531"/>
      <c r="AE587" s="531"/>
      <c r="AF587" s="531"/>
      <c r="AG587" s="531"/>
      <c r="AH587" s="531"/>
      <c r="AI587" s="531"/>
      <c r="AJ587" s="531"/>
      <c r="AK587" s="531"/>
      <c r="AL587" s="531"/>
      <c r="AM587" s="531"/>
      <c r="AN587" s="531"/>
      <c r="AO587" s="531"/>
      <c r="AP587" s="531"/>
      <c r="AQ587" s="531"/>
      <c r="AR587" s="531"/>
      <c r="AS587" s="531"/>
      <c r="AT587" s="531"/>
    </row>
  </sheetData>
  <printOptions horizontalCentered="1"/>
  <pageMargins left="0.25" right="0.25" top="1.25" bottom="1" header="0.5" footer="0.5"/>
  <pageSetup fitToHeight="15" fitToWidth="1" orientation="landscape" scale="76" r:id="rId1"/>
  <headerFooter alignWithMargins="0">
    <oddHeader>&amp;C&amp;"Helvetica,Regular"Puget Sound Energy
Unbundled Costs
Test Year Twelve Months Ended June 30, 2001
&amp;RGeneral Rate Case Filing
Exhibit No. _____ JAH-2</oddHeader>
    <oddFooter>&amp;L&amp;F, 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1"/>
  <sheetViews>
    <sheetView tabSelected="1" workbookViewId="0" topLeftCell="A1">
      <selection activeCell="H3" sqref="G3:H3"/>
    </sheetView>
  </sheetViews>
  <sheetFormatPr defaultColWidth="9.140625" defaultRowHeight="12.75"/>
  <cols>
    <col min="1" max="1" width="8.8515625" style="43" customWidth="1"/>
    <col min="2" max="2" width="29.8515625" style="67" customWidth="1"/>
    <col min="3" max="3" width="9.140625" style="44" customWidth="1"/>
    <col min="4" max="4" width="12.421875" style="44" customWidth="1"/>
    <col min="5" max="9" width="10.00390625" style="43" customWidth="1"/>
    <col min="10" max="10" width="9.00390625" style="43" customWidth="1"/>
    <col min="11" max="11" width="9.140625" style="43" customWidth="1"/>
    <col min="12" max="12" width="9.421875" style="43" customWidth="1"/>
    <col min="13" max="13" width="9.00390625" style="43" customWidth="1"/>
    <col min="14" max="17" width="10.00390625" style="43" hidden="1" customWidth="1"/>
    <col min="18" max="18" width="12.140625" style="43" hidden="1" customWidth="1"/>
    <col min="19" max="19" width="7.00390625" style="43" hidden="1" customWidth="1"/>
    <col min="20" max="20" width="9.140625" style="43" hidden="1" customWidth="1"/>
    <col min="21" max="21" width="11.8515625" style="43" hidden="1" customWidth="1"/>
    <col min="22" max="22" width="9.7109375" style="43" hidden="1" customWidth="1"/>
    <col min="23" max="23" width="15.421875" style="43" hidden="1" customWidth="1"/>
    <col min="24" max="24" width="15.140625" style="43" hidden="1" customWidth="1"/>
    <col min="25" max="26" width="9.00390625" style="43" hidden="1" customWidth="1"/>
    <col min="27" max="199" width="11.8515625" style="43" customWidth="1"/>
    <col min="200" max="16384" width="6.28125" style="43" customWidth="1"/>
  </cols>
  <sheetData>
    <row r="1" ht="11.25">
      <c r="B1" s="44"/>
    </row>
    <row r="2" ht="11.25">
      <c r="B2" s="45"/>
    </row>
    <row r="4" spans="1:5" ht="11.25">
      <c r="A4" s="43" t="s">
        <v>122</v>
      </c>
      <c r="B4" s="46" t="s">
        <v>123</v>
      </c>
      <c r="D4" s="47"/>
      <c r="E4" s="48"/>
    </row>
    <row r="5" spans="2:5" ht="11.25">
      <c r="B5" s="44" t="s">
        <v>125</v>
      </c>
      <c r="D5" s="49"/>
      <c r="E5" s="50"/>
    </row>
    <row r="6" spans="2:6" ht="12" thickBot="1">
      <c r="B6" s="51">
        <v>37214.485303587964</v>
      </c>
      <c r="F6" s="52"/>
    </row>
    <row r="7" spans="1:33" s="57" customFormat="1" ht="11.25">
      <c r="A7" s="90"/>
      <c r="B7" s="91"/>
      <c r="C7" s="92" t="s">
        <v>37</v>
      </c>
      <c r="D7" s="92"/>
      <c r="E7" s="93" t="s">
        <v>38</v>
      </c>
      <c r="F7" s="93" t="s">
        <v>38</v>
      </c>
      <c r="G7" s="93" t="s">
        <v>38</v>
      </c>
      <c r="H7" s="93" t="s">
        <v>38</v>
      </c>
      <c r="I7" s="93" t="s">
        <v>38</v>
      </c>
      <c r="J7" s="93" t="s">
        <v>38</v>
      </c>
      <c r="K7" s="93" t="s">
        <v>38</v>
      </c>
      <c r="L7" s="93" t="s">
        <v>38</v>
      </c>
      <c r="M7" s="94" t="s">
        <v>38</v>
      </c>
      <c r="N7" s="54" t="s">
        <v>39</v>
      </c>
      <c r="O7" s="54" t="s">
        <v>40</v>
      </c>
      <c r="P7" s="54" t="s">
        <v>41</v>
      </c>
      <c r="Q7" s="54" t="s">
        <v>42</v>
      </c>
      <c r="R7" s="54" t="s">
        <v>43</v>
      </c>
      <c r="S7" s="54" t="s">
        <v>43</v>
      </c>
      <c r="T7" s="54" t="s">
        <v>43</v>
      </c>
      <c r="U7" s="54" t="s">
        <v>44</v>
      </c>
      <c r="V7" s="54" t="s">
        <v>45</v>
      </c>
      <c r="W7" s="54" t="s">
        <v>44</v>
      </c>
      <c r="X7" s="54" t="s">
        <v>46</v>
      </c>
      <c r="Y7" s="54" t="s">
        <v>47</v>
      </c>
      <c r="Z7" s="55" t="s">
        <v>47</v>
      </c>
      <c r="AA7" s="53"/>
      <c r="AB7" s="53"/>
      <c r="AC7" s="53"/>
      <c r="AD7" s="53"/>
      <c r="AE7" s="53"/>
      <c r="AF7" s="53"/>
      <c r="AG7" s="56"/>
    </row>
    <row r="8" spans="1:33" s="57" customFormat="1" ht="11.25">
      <c r="A8" s="95"/>
      <c r="B8" s="58"/>
      <c r="C8" s="59" t="s">
        <v>48</v>
      </c>
      <c r="D8" s="59" t="s">
        <v>49</v>
      </c>
      <c r="E8" s="60" t="s">
        <v>50</v>
      </c>
      <c r="F8" s="60" t="s">
        <v>50</v>
      </c>
      <c r="G8" s="60" t="s">
        <v>50</v>
      </c>
      <c r="H8" s="60" t="s">
        <v>50</v>
      </c>
      <c r="I8" s="60" t="s">
        <v>50</v>
      </c>
      <c r="J8" s="60" t="s">
        <v>50</v>
      </c>
      <c r="K8" s="60" t="s">
        <v>50</v>
      </c>
      <c r="L8" s="60" t="s">
        <v>50</v>
      </c>
      <c r="M8" s="96" t="s">
        <v>50</v>
      </c>
      <c r="N8" s="60">
        <v>7</v>
      </c>
      <c r="O8" s="60">
        <v>24</v>
      </c>
      <c r="P8" s="60" t="s">
        <v>51</v>
      </c>
      <c r="Q8" s="60">
        <v>26</v>
      </c>
      <c r="R8" s="60">
        <v>31</v>
      </c>
      <c r="S8" s="60">
        <v>35</v>
      </c>
      <c r="T8" s="60">
        <v>43</v>
      </c>
      <c r="U8" s="60">
        <v>449</v>
      </c>
      <c r="V8" s="60">
        <v>49</v>
      </c>
      <c r="W8" s="60">
        <v>449</v>
      </c>
      <c r="X8" s="60" t="s">
        <v>52</v>
      </c>
      <c r="Y8" s="60" t="s">
        <v>53</v>
      </c>
      <c r="Z8" s="61" t="s">
        <v>53</v>
      </c>
      <c r="AA8" s="59"/>
      <c r="AB8" s="59"/>
      <c r="AC8" s="59"/>
      <c r="AD8" s="59"/>
      <c r="AE8" s="59"/>
      <c r="AF8" s="59"/>
      <c r="AG8" s="62"/>
    </row>
    <row r="9" spans="1:33" s="57" customFormat="1" ht="23.25" thickBot="1">
      <c r="A9" s="97"/>
      <c r="B9" s="98" t="s">
        <v>54</v>
      </c>
      <c r="C9" s="98" t="s">
        <v>55</v>
      </c>
      <c r="D9" s="98" t="s">
        <v>56</v>
      </c>
      <c r="E9" s="99" t="s">
        <v>39</v>
      </c>
      <c r="F9" s="99" t="s">
        <v>40</v>
      </c>
      <c r="G9" s="99" t="s">
        <v>41</v>
      </c>
      <c r="H9" s="99" t="s">
        <v>42</v>
      </c>
      <c r="I9" s="99" t="s">
        <v>43</v>
      </c>
      <c r="J9" s="99" t="s">
        <v>44</v>
      </c>
      <c r="K9" s="99" t="s">
        <v>45</v>
      </c>
      <c r="L9" s="99" t="s">
        <v>46</v>
      </c>
      <c r="M9" s="100" t="s">
        <v>47</v>
      </c>
      <c r="N9" s="64" t="s">
        <v>57</v>
      </c>
      <c r="O9" s="64" t="s">
        <v>58</v>
      </c>
      <c r="P9" s="64" t="s">
        <v>59</v>
      </c>
      <c r="Q9" s="64" t="s">
        <v>60</v>
      </c>
      <c r="R9" s="64" t="s">
        <v>61</v>
      </c>
      <c r="S9" s="64" t="s">
        <v>62</v>
      </c>
      <c r="T9" s="64" t="s">
        <v>63</v>
      </c>
      <c r="U9" s="64" t="s">
        <v>64</v>
      </c>
      <c r="V9" s="64" t="s">
        <v>65</v>
      </c>
      <c r="W9" s="64" t="s">
        <v>45</v>
      </c>
      <c r="X9" s="64" t="s">
        <v>66</v>
      </c>
      <c r="Y9" s="64" t="s">
        <v>67</v>
      </c>
      <c r="Z9" s="65" t="s">
        <v>68</v>
      </c>
      <c r="AA9" s="63"/>
      <c r="AB9" s="63"/>
      <c r="AC9" s="63"/>
      <c r="AD9" s="63"/>
      <c r="AE9" s="63"/>
      <c r="AF9" s="63"/>
      <c r="AG9" s="66"/>
    </row>
    <row r="10" spans="1:26" s="67" customFormat="1" ht="11.25">
      <c r="A10" s="44"/>
      <c r="B10" s="67" t="s">
        <v>71</v>
      </c>
      <c r="C10" s="44"/>
      <c r="D10" s="44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39" s="67" customFormat="1" ht="11.25">
      <c r="A11" s="44">
        <v>1</v>
      </c>
      <c r="B11" s="67" t="s">
        <v>72</v>
      </c>
      <c r="C11" s="44" t="s">
        <v>73</v>
      </c>
      <c r="D11" s="70">
        <v>968875013.0000107</v>
      </c>
      <c r="E11" s="71">
        <v>528726254.3906014</v>
      </c>
      <c r="F11" s="71">
        <v>121750746.43939508</v>
      </c>
      <c r="G11" s="71">
        <v>133195236.72028759</v>
      </c>
      <c r="H11" s="71">
        <v>80347032.33591178</v>
      </c>
      <c r="I11" s="71">
        <v>76782574.7366269</v>
      </c>
      <c r="J11" s="71">
        <v>1107100.8838227568</v>
      </c>
      <c r="K11" s="71">
        <v>18121472.26333311</v>
      </c>
      <c r="L11" s="71">
        <v>8297899.541931305</v>
      </c>
      <c r="M11" s="71">
        <v>546695.688100733</v>
      </c>
      <c r="N11" s="71">
        <v>528726254.3906014</v>
      </c>
      <c r="O11" s="71">
        <v>121750746.43939508</v>
      </c>
      <c r="P11" s="71">
        <v>133195236.72028759</v>
      </c>
      <c r="Q11" s="71">
        <v>80347032.33591178</v>
      </c>
      <c r="R11" s="71">
        <v>67501897.2548531</v>
      </c>
      <c r="S11" s="71">
        <v>235183.6881576954</v>
      </c>
      <c r="T11" s="71">
        <v>9045493.793616109</v>
      </c>
      <c r="U11" s="71">
        <v>214417.68721986748</v>
      </c>
      <c r="V11" s="71">
        <v>18121472.26333311</v>
      </c>
      <c r="W11" s="71">
        <v>892683.1966028893</v>
      </c>
      <c r="X11" s="71">
        <v>8297899.541931305</v>
      </c>
      <c r="Y11" s="71">
        <v>110962.62974375422</v>
      </c>
      <c r="Z11" s="71">
        <v>435733.0583569788</v>
      </c>
      <c r="AA11" s="72"/>
      <c r="AB11" s="72"/>
      <c r="AC11" s="72"/>
      <c r="AD11" s="72"/>
      <c r="AE11" s="72"/>
      <c r="AF11" s="72"/>
      <c r="AG11" s="72"/>
      <c r="AH11" s="73"/>
      <c r="AI11" s="73"/>
      <c r="AJ11" s="73"/>
      <c r="AK11" s="73"/>
      <c r="AL11" s="73"/>
      <c r="AM11" s="73"/>
    </row>
    <row r="12" spans="1:39" s="67" customFormat="1" ht="11.25">
      <c r="A12" s="44">
        <v>2</v>
      </c>
      <c r="B12" s="73" t="s">
        <v>74</v>
      </c>
      <c r="C12" s="44" t="s">
        <v>75</v>
      </c>
      <c r="D12" s="70">
        <v>142315964.9999999</v>
      </c>
      <c r="E12" s="71">
        <v>84964373.59078552</v>
      </c>
      <c r="F12" s="71">
        <v>17166652.526803564</v>
      </c>
      <c r="G12" s="71">
        <v>16515849.748742528</v>
      </c>
      <c r="H12" s="71">
        <v>9091283.761952888</v>
      </c>
      <c r="I12" s="71">
        <v>9542811.955994546</v>
      </c>
      <c r="J12" s="71">
        <v>1320002.805494493</v>
      </c>
      <c r="K12" s="71">
        <v>1654339.767634302</v>
      </c>
      <c r="L12" s="71">
        <v>1834469.6214641398</v>
      </c>
      <c r="M12" s="71">
        <v>226181.22112793784</v>
      </c>
      <c r="N12" s="71">
        <v>84964373.59078552</v>
      </c>
      <c r="O12" s="71">
        <v>17166652.526803564</v>
      </c>
      <c r="P12" s="71">
        <v>16515849.748742528</v>
      </c>
      <c r="Q12" s="71">
        <v>9091283.761952888</v>
      </c>
      <c r="R12" s="71">
        <v>7681412.431128921</v>
      </c>
      <c r="S12" s="71">
        <v>40549.45600928649</v>
      </c>
      <c r="T12" s="71">
        <v>1820850.0688563383</v>
      </c>
      <c r="U12" s="71">
        <v>177205.21982298393</v>
      </c>
      <c r="V12" s="71">
        <v>1654339.767634302</v>
      </c>
      <c r="W12" s="71">
        <v>1142797.5856715092</v>
      </c>
      <c r="X12" s="71">
        <v>1834469.6214641398</v>
      </c>
      <c r="Y12" s="71">
        <v>142372.028015287</v>
      </c>
      <c r="Z12" s="71">
        <v>83809.19311265086</v>
      </c>
      <c r="AA12" s="72"/>
      <c r="AB12" s="72"/>
      <c r="AC12" s="72"/>
      <c r="AD12" s="72"/>
      <c r="AE12" s="72"/>
      <c r="AF12" s="72"/>
      <c r="AG12" s="72"/>
      <c r="AH12" s="73"/>
      <c r="AI12" s="73"/>
      <c r="AJ12" s="73"/>
      <c r="AK12" s="73"/>
      <c r="AL12" s="73"/>
      <c r="AM12" s="73"/>
    </row>
    <row r="13" spans="1:39" s="67" customFormat="1" ht="11.25">
      <c r="A13" s="44">
        <v>3</v>
      </c>
      <c r="B13" s="67" t="s">
        <v>126</v>
      </c>
      <c r="C13" s="44" t="s">
        <v>127</v>
      </c>
      <c r="D13" s="70">
        <v>134276487.00000012</v>
      </c>
      <c r="E13" s="71">
        <v>70398565.55267854</v>
      </c>
      <c r="F13" s="71">
        <v>16434214.81425494</v>
      </c>
      <c r="G13" s="71">
        <v>23541250.57348664</v>
      </c>
      <c r="H13" s="71">
        <v>11085465.10996059</v>
      </c>
      <c r="I13" s="71">
        <v>8225638.631321091</v>
      </c>
      <c r="J13" s="71">
        <v>1898737.80931315</v>
      </c>
      <c r="K13" s="71">
        <v>1355305.7417952968</v>
      </c>
      <c r="L13" s="71">
        <v>1113127.7003121593</v>
      </c>
      <c r="M13" s="71">
        <v>224181.06687766316</v>
      </c>
      <c r="N13" s="71">
        <v>70398565.55267854</v>
      </c>
      <c r="O13" s="71">
        <v>16434214.81425494</v>
      </c>
      <c r="P13" s="71">
        <v>23541250.57348664</v>
      </c>
      <c r="Q13" s="71">
        <v>11085465.10996059</v>
      </c>
      <c r="R13" s="71">
        <v>6940830.593057895</v>
      </c>
      <c r="S13" s="71">
        <v>878.3482677381689</v>
      </c>
      <c r="T13" s="71">
        <v>1283929.6899954602</v>
      </c>
      <c r="U13" s="71">
        <v>202806.0171193946</v>
      </c>
      <c r="V13" s="71">
        <v>1355305.7417952968</v>
      </c>
      <c r="W13" s="71">
        <v>1695931.7921937553</v>
      </c>
      <c r="X13" s="71">
        <v>1113127.7003121593</v>
      </c>
      <c r="Y13" s="71">
        <v>221765.09580219063</v>
      </c>
      <c r="Z13" s="71">
        <v>2415.9710754725384</v>
      </c>
      <c r="AA13" s="72"/>
      <c r="AB13" s="72"/>
      <c r="AC13" s="72"/>
      <c r="AD13" s="72"/>
      <c r="AE13" s="72"/>
      <c r="AF13" s="72"/>
      <c r="AG13" s="72"/>
      <c r="AH13" s="73"/>
      <c r="AI13" s="73"/>
      <c r="AJ13" s="73"/>
      <c r="AK13" s="73"/>
      <c r="AL13" s="73"/>
      <c r="AM13" s="73"/>
    </row>
    <row r="14" spans="1:39" s="67" customFormat="1" ht="11.25">
      <c r="A14" s="44"/>
      <c r="C14" s="44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72"/>
      <c r="AC14" s="72"/>
      <c r="AD14" s="72"/>
      <c r="AE14" s="72"/>
      <c r="AF14" s="72"/>
      <c r="AG14" s="72"/>
      <c r="AH14" s="73"/>
      <c r="AI14" s="73"/>
      <c r="AJ14" s="73"/>
      <c r="AK14" s="73"/>
      <c r="AL14" s="73"/>
      <c r="AM14" s="73"/>
    </row>
    <row r="15" spans="1:39" s="67" customFormat="1" ht="11.25">
      <c r="A15" s="44">
        <v>4</v>
      </c>
      <c r="B15" s="67" t="s">
        <v>128</v>
      </c>
      <c r="C15" s="74" t="s">
        <v>129</v>
      </c>
      <c r="D15" s="70">
        <f aca="true" t="shared" si="0" ref="D15:Z15">(D$11+D$12+D$13)</f>
        <v>1245467465.000011</v>
      </c>
      <c r="E15" s="71">
        <f t="shared" si="0"/>
        <v>684089193.5340655</v>
      </c>
      <c r="F15" s="71">
        <f t="shared" si="0"/>
        <v>155351613.7804536</v>
      </c>
      <c r="G15" s="71">
        <f t="shared" si="0"/>
        <v>173252337.04251677</v>
      </c>
      <c r="H15" s="71">
        <f t="shared" si="0"/>
        <v>100523781.20782526</v>
      </c>
      <c r="I15" s="71">
        <f t="shared" si="0"/>
        <v>94551025.32394253</v>
      </c>
      <c r="J15" s="71">
        <f t="shared" si="0"/>
        <v>4325841.4986304</v>
      </c>
      <c r="K15" s="71">
        <f t="shared" si="0"/>
        <v>21131117.77276271</v>
      </c>
      <c r="L15" s="71">
        <f t="shared" si="0"/>
        <v>11245496.863707606</v>
      </c>
      <c r="M15" s="71">
        <f t="shared" si="0"/>
        <v>997057.976106334</v>
      </c>
      <c r="N15" s="71">
        <f t="shared" si="0"/>
        <v>684089193.5340655</v>
      </c>
      <c r="O15" s="71">
        <f t="shared" si="0"/>
        <v>155351613.7804536</v>
      </c>
      <c r="P15" s="71">
        <f t="shared" si="0"/>
        <v>173252337.04251677</v>
      </c>
      <c r="Q15" s="71">
        <f t="shared" si="0"/>
        <v>100523781.20782526</v>
      </c>
      <c r="R15" s="71">
        <f t="shared" si="0"/>
        <v>82124140.27903992</v>
      </c>
      <c r="S15" s="71">
        <f t="shared" si="0"/>
        <v>276611.4924347201</v>
      </c>
      <c r="T15" s="71">
        <f t="shared" si="0"/>
        <v>12150273.552467907</v>
      </c>
      <c r="U15" s="71">
        <f t="shared" si="0"/>
        <v>594428.924162246</v>
      </c>
      <c r="V15" s="71">
        <f t="shared" si="0"/>
        <v>21131117.77276271</v>
      </c>
      <c r="W15" s="71">
        <f t="shared" si="0"/>
        <v>3731412.5744681535</v>
      </c>
      <c r="X15" s="71">
        <f t="shared" si="0"/>
        <v>11245496.863707606</v>
      </c>
      <c r="Y15" s="71">
        <f t="shared" si="0"/>
        <v>475099.7535612319</v>
      </c>
      <c r="Z15" s="71">
        <f t="shared" si="0"/>
        <v>521958.22254510224</v>
      </c>
      <c r="AA15" s="72"/>
      <c r="AB15" s="72"/>
      <c r="AC15" s="72"/>
      <c r="AD15" s="72"/>
      <c r="AE15" s="72"/>
      <c r="AF15" s="72"/>
      <c r="AG15" s="72"/>
      <c r="AH15" s="73"/>
      <c r="AI15" s="73"/>
      <c r="AJ15" s="73"/>
      <c r="AK15" s="73"/>
      <c r="AL15" s="73"/>
      <c r="AM15" s="73"/>
    </row>
    <row r="16" spans="1:39" s="67" customFormat="1" ht="11.25">
      <c r="A16" s="44"/>
      <c r="C16" s="74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  <c r="AB16" s="72"/>
      <c r="AC16" s="72"/>
      <c r="AD16" s="72"/>
      <c r="AE16" s="72"/>
      <c r="AF16" s="72"/>
      <c r="AG16" s="72"/>
      <c r="AH16" s="73"/>
      <c r="AI16" s="73"/>
      <c r="AJ16" s="73"/>
      <c r="AK16" s="73"/>
      <c r="AL16" s="73"/>
      <c r="AM16" s="73"/>
    </row>
    <row r="17" spans="1:39" s="67" customFormat="1" ht="22.5">
      <c r="A17" s="44">
        <v>5</v>
      </c>
      <c r="B17" s="67" t="s">
        <v>130</v>
      </c>
      <c r="C17" s="44" t="s">
        <v>131</v>
      </c>
      <c r="D17" s="70">
        <v>278782223.89530146</v>
      </c>
      <c r="E17" s="71">
        <v>163520990.4057495</v>
      </c>
      <c r="F17" s="71">
        <v>33865485.977827445</v>
      </c>
      <c r="G17" s="71">
        <v>33388896.81708982</v>
      </c>
      <c r="H17" s="71">
        <v>18541372.62378889</v>
      </c>
      <c r="I17" s="71">
        <v>19317899.77223977</v>
      </c>
      <c r="J17" s="71">
        <v>2880977.2907206416</v>
      </c>
      <c r="K17" s="71">
        <v>3428197.786423263</v>
      </c>
      <c r="L17" s="71">
        <v>3376053.0802066866</v>
      </c>
      <c r="M17" s="71">
        <v>462350.1412554238</v>
      </c>
      <c r="N17" s="71">
        <v>163520990.4057495</v>
      </c>
      <c r="O17" s="71">
        <v>33865485.977827445</v>
      </c>
      <c r="P17" s="71">
        <v>33388896.81708982</v>
      </c>
      <c r="Q17" s="71">
        <v>18541372.62378889</v>
      </c>
      <c r="R17" s="71">
        <v>15641772.308579775</v>
      </c>
      <c r="S17" s="71">
        <v>80105.52494840226</v>
      </c>
      <c r="T17" s="71">
        <v>3596021.9387115953</v>
      </c>
      <c r="U17" s="71">
        <v>357769.26164901647</v>
      </c>
      <c r="V17" s="71">
        <v>3428197.786423263</v>
      </c>
      <c r="W17" s="71">
        <v>2523208.0290716253</v>
      </c>
      <c r="X17" s="71">
        <v>3376053.0802066866</v>
      </c>
      <c r="Y17" s="71">
        <v>296207.55914479773</v>
      </c>
      <c r="Z17" s="71">
        <v>166142.582110626</v>
      </c>
      <c r="AA17" s="72"/>
      <c r="AB17" s="72"/>
      <c r="AC17" s="72"/>
      <c r="AD17" s="72"/>
      <c r="AE17" s="72"/>
      <c r="AF17" s="72"/>
      <c r="AG17" s="72"/>
      <c r="AH17" s="73"/>
      <c r="AI17" s="73"/>
      <c r="AJ17" s="73"/>
      <c r="AK17" s="73"/>
      <c r="AL17" s="73"/>
      <c r="AM17" s="73"/>
    </row>
    <row r="18" spans="1:39" s="67" customFormat="1" ht="11.25">
      <c r="A18" s="44"/>
      <c r="C18" s="44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/>
      <c r="AB18" s="72"/>
      <c r="AC18" s="72"/>
      <c r="AD18" s="72"/>
      <c r="AE18" s="72"/>
      <c r="AF18" s="72"/>
      <c r="AG18" s="72"/>
      <c r="AH18" s="73"/>
      <c r="AI18" s="73"/>
      <c r="AJ18" s="73"/>
      <c r="AK18" s="73"/>
      <c r="AL18" s="73"/>
      <c r="AM18" s="73"/>
    </row>
    <row r="19" spans="1:39" s="67" customFormat="1" ht="11.25">
      <c r="A19" s="44">
        <v>6</v>
      </c>
      <c r="B19" s="67" t="s">
        <v>132</v>
      </c>
      <c r="C19" s="44" t="s">
        <v>133</v>
      </c>
      <c r="D19" s="70">
        <f aca="true" t="shared" si="1" ref="D19:Z19">(D$15+D$17)</f>
        <v>1524249688.8953123</v>
      </c>
      <c r="E19" s="71">
        <f t="shared" si="1"/>
        <v>847610183.939815</v>
      </c>
      <c r="F19" s="71">
        <f t="shared" si="1"/>
        <v>189217099.75828105</v>
      </c>
      <c r="G19" s="71">
        <f t="shared" si="1"/>
        <v>206641233.8596066</v>
      </c>
      <c r="H19" s="71">
        <f t="shared" si="1"/>
        <v>119065153.83161415</v>
      </c>
      <c r="I19" s="71">
        <f t="shared" si="1"/>
        <v>113868925.0961823</v>
      </c>
      <c r="J19" s="71">
        <f t="shared" si="1"/>
        <v>7206818.789351041</v>
      </c>
      <c r="K19" s="71">
        <f t="shared" si="1"/>
        <v>24559315.55918597</v>
      </c>
      <c r="L19" s="71">
        <f t="shared" si="1"/>
        <v>14621549.943914292</v>
      </c>
      <c r="M19" s="71">
        <f t="shared" si="1"/>
        <v>1459408.117361758</v>
      </c>
      <c r="N19" s="71">
        <f t="shared" si="1"/>
        <v>847610183.939815</v>
      </c>
      <c r="O19" s="71">
        <f t="shared" si="1"/>
        <v>189217099.75828105</v>
      </c>
      <c r="P19" s="71">
        <f t="shared" si="1"/>
        <v>206641233.8596066</v>
      </c>
      <c r="Q19" s="71">
        <f t="shared" si="1"/>
        <v>119065153.83161415</v>
      </c>
      <c r="R19" s="71">
        <f t="shared" si="1"/>
        <v>97765912.58761969</v>
      </c>
      <c r="S19" s="71">
        <f t="shared" si="1"/>
        <v>356717.01738312235</v>
      </c>
      <c r="T19" s="71">
        <f t="shared" si="1"/>
        <v>15746295.491179502</v>
      </c>
      <c r="U19" s="71">
        <f t="shared" si="1"/>
        <v>952198.1858112626</v>
      </c>
      <c r="V19" s="71">
        <f t="shared" si="1"/>
        <v>24559315.55918597</v>
      </c>
      <c r="W19" s="71">
        <f t="shared" si="1"/>
        <v>6254620.603539779</v>
      </c>
      <c r="X19" s="71">
        <f t="shared" si="1"/>
        <v>14621549.943914292</v>
      </c>
      <c r="Y19" s="71">
        <f t="shared" si="1"/>
        <v>771307.3127060296</v>
      </c>
      <c r="Z19" s="71">
        <f t="shared" si="1"/>
        <v>688100.8046557283</v>
      </c>
      <c r="AA19" s="72"/>
      <c r="AB19" s="72"/>
      <c r="AC19" s="72"/>
      <c r="AD19" s="72"/>
      <c r="AE19" s="72"/>
      <c r="AF19" s="72"/>
      <c r="AG19" s="72"/>
      <c r="AH19" s="73"/>
      <c r="AI19" s="73"/>
      <c r="AJ19" s="73"/>
      <c r="AK19" s="73"/>
      <c r="AL19" s="73"/>
      <c r="AM19" s="73"/>
    </row>
    <row r="20" spans="1:39" s="67" customFormat="1" ht="11.25">
      <c r="A20" s="44">
        <v>7</v>
      </c>
      <c r="B20" s="67" t="s">
        <v>134</v>
      </c>
      <c r="C20" s="44" t="s">
        <v>70</v>
      </c>
      <c r="D20" s="70">
        <v>1382466897.0000005</v>
      </c>
      <c r="E20" s="71">
        <v>741554777.8014975</v>
      </c>
      <c r="F20" s="71">
        <v>172306475.72346166</v>
      </c>
      <c r="G20" s="71">
        <v>210920757.7703284</v>
      </c>
      <c r="H20" s="71">
        <v>114894154.17127672</v>
      </c>
      <c r="I20" s="71">
        <v>100247797.23305881</v>
      </c>
      <c r="J20" s="71">
        <v>8007197.251099385</v>
      </c>
      <c r="K20" s="71">
        <v>21475090.712892585</v>
      </c>
      <c r="L20" s="71">
        <v>11592211.68498184</v>
      </c>
      <c r="M20" s="71">
        <v>1468434.651403802</v>
      </c>
      <c r="N20" s="71">
        <v>741554777.8014975</v>
      </c>
      <c r="O20" s="71">
        <v>172306475.72346166</v>
      </c>
      <c r="P20" s="71">
        <v>210920757.7703284</v>
      </c>
      <c r="Q20" s="71">
        <v>114894154.17127672</v>
      </c>
      <c r="R20" s="71">
        <v>87065424.40720749</v>
      </c>
      <c r="S20" s="71">
        <v>208121.1050838387</v>
      </c>
      <c r="T20" s="71">
        <v>12974251.72076747</v>
      </c>
      <c r="U20" s="71">
        <v>953236.0717354736</v>
      </c>
      <c r="V20" s="71">
        <v>21475090.712892585</v>
      </c>
      <c r="W20" s="71">
        <v>7053961.179363911</v>
      </c>
      <c r="X20" s="71">
        <v>11592211.68498184</v>
      </c>
      <c r="Y20" s="71">
        <v>1052591.2544386457</v>
      </c>
      <c r="Z20" s="71">
        <v>415843.39696515613</v>
      </c>
      <c r="AA20" s="72"/>
      <c r="AB20" s="72"/>
      <c r="AC20" s="72"/>
      <c r="AD20" s="72"/>
      <c r="AE20" s="72"/>
      <c r="AF20" s="72"/>
      <c r="AG20" s="72"/>
      <c r="AH20" s="73"/>
      <c r="AI20" s="73"/>
      <c r="AJ20" s="73"/>
      <c r="AK20" s="73"/>
      <c r="AL20" s="73"/>
      <c r="AM20" s="73"/>
    </row>
    <row r="21" spans="1:39" s="67" customFormat="1" ht="11.25">
      <c r="A21" s="44"/>
      <c r="C21" s="44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2"/>
      <c r="AB21" s="72"/>
      <c r="AC21" s="72"/>
      <c r="AD21" s="72"/>
      <c r="AE21" s="72"/>
      <c r="AF21" s="72"/>
      <c r="AG21" s="72"/>
      <c r="AH21" s="73"/>
      <c r="AI21" s="73"/>
      <c r="AJ21" s="73"/>
      <c r="AK21" s="73"/>
      <c r="AL21" s="73"/>
      <c r="AM21" s="73"/>
    </row>
    <row r="22" spans="1:39" s="67" customFormat="1" ht="11.25">
      <c r="A22" s="44">
        <v>8</v>
      </c>
      <c r="B22" s="67" t="s">
        <v>135</v>
      </c>
      <c r="C22" s="44" t="s">
        <v>136</v>
      </c>
      <c r="D22" s="70">
        <f aca="true" t="shared" si="2" ref="D22:Z22">(D$19-D$20)</f>
        <v>141782791.89531183</v>
      </c>
      <c r="E22" s="71">
        <f t="shared" si="2"/>
        <v>106055406.13831758</v>
      </c>
      <c r="F22" s="71">
        <f t="shared" si="2"/>
        <v>16910624.034819394</v>
      </c>
      <c r="G22" s="71">
        <f t="shared" si="2"/>
        <v>-4279523.910721809</v>
      </c>
      <c r="H22" s="71">
        <f t="shared" si="2"/>
        <v>4170999.660337433</v>
      </c>
      <c r="I22" s="71">
        <f t="shared" si="2"/>
        <v>13621127.863123491</v>
      </c>
      <c r="J22" s="71">
        <f t="shared" si="2"/>
        <v>-800378.4617483439</v>
      </c>
      <c r="K22" s="71">
        <f t="shared" si="2"/>
        <v>3084224.846293386</v>
      </c>
      <c r="L22" s="71">
        <f t="shared" si="2"/>
        <v>3029338.2589324526</v>
      </c>
      <c r="M22" s="71">
        <f t="shared" si="2"/>
        <v>-9026.534042044077</v>
      </c>
      <c r="N22" s="71">
        <f t="shared" si="2"/>
        <v>106055406.13831758</v>
      </c>
      <c r="O22" s="71">
        <f t="shared" si="2"/>
        <v>16910624.034819394</v>
      </c>
      <c r="P22" s="71">
        <f t="shared" si="2"/>
        <v>-4279523.910721809</v>
      </c>
      <c r="Q22" s="71">
        <f t="shared" si="2"/>
        <v>4170999.660337433</v>
      </c>
      <c r="R22" s="71">
        <f t="shared" si="2"/>
        <v>10700488.180412203</v>
      </c>
      <c r="S22" s="71">
        <f t="shared" si="2"/>
        <v>148595.91229928366</v>
      </c>
      <c r="T22" s="71">
        <f t="shared" si="2"/>
        <v>2772043.7704120316</v>
      </c>
      <c r="U22" s="71">
        <f t="shared" si="2"/>
        <v>-1037.8859242110047</v>
      </c>
      <c r="V22" s="71">
        <f t="shared" si="2"/>
        <v>3084224.846293386</v>
      </c>
      <c r="W22" s="71">
        <f t="shared" si="2"/>
        <v>-799340.5758241322</v>
      </c>
      <c r="X22" s="71">
        <f t="shared" si="2"/>
        <v>3029338.2589324526</v>
      </c>
      <c r="Y22" s="71">
        <f t="shared" si="2"/>
        <v>-281283.94173261605</v>
      </c>
      <c r="Z22" s="71">
        <f t="shared" si="2"/>
        <v>272257.40769057214</v>
      </c>
      <c r="AA22" s="72"/>
      <c r="AB22" s="72"/>
      <c r="AC22" s="72"/>
      <c r="AD22" s="72"/>
      <c r="AE22" s="72"/>
      <c r="AF22" s="72"/>
      <c r="AG22" s="72"/>
      <c r="AH22" s="73"/>
      <c r="AI22" s="73"/>
      <c r="AJ22" s="73"/>
      <c r="AK22" s="73"/>
      <c r="AL22" s="73"/>
      <c r="AM22" s="73"/>
    </row>
    <row r="23" spans="1:39" s="67" customFormat="1" ht="11.25">
      <c r="A23" s="44"/>
      <c r="C23" s="44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2"/>
      <c r="AB23" s="72"/>
      <c r="AC23" s="72"/>
      <c r="AD23" s="72"/>
      <c r="AE23" s="72"/>
      <c r="AF23" s="72"/>
      <c r="AG23" s="72"/>
      <c r="AH23" s="73"/>
      <c r="AI23" s="73"/>
      <c r="AJ23" s="73"/>
      <c r="AK23" s="73"/>
      <c r="AL23" s="73"/>
      <c r="AM23" s="73"/>
    </row>
    <row r="24" spans="1:39" s="67" customFormat="1" ht="11.25">
      <c r="A24" s="44">
        <v>9</v>
      </c>
      <c r="B24" s="67" t="s">
        <v>137</v>
      </c>
      <c r="C24" s="44" t="s">
        <v>138</v>
      </c>
      <c r="D24" s="70">
        <v>228349747.19083858</v>
      </c>
      <c r="E24" s="71">
        <v>170808635.2100352</v>
      </c>
      <c r="F24" s="71">
        <v>27235581.071372688</v>
      </c>
      <c r="G24" s="71">
        <v>-6892431.6558249</v>
      </c>
      <c r="H24" s="71">
        <v>6717646.7978877425</v>
      </c>
      <c r="I24" s="71">
        <v>21937648.867113337</v>
      </c>
      <c r="J24" s="71">
        <v>-1289057.8394885613</v>
      </c>
      <c r="K24" s="71">
        <v>4967330.340418339</v>
      </c>
      <c r="L24" s="71">
        <v>4878932.177421991</v>
      </c>
      <c r="M24" s="71">
        <v>-14537.778096739436</v>
      </c>
      <c r="N24" s="71">
        <v>170808635.2100352</v>
      </c>
      <c r="O24" s="71">
        <v>27235581.071372688</v>
      </c>
      <c r="P24" s="71">
        <v>-6892431.6558249</v>
      </c>
      <c r="Q24" s="71">
        <v>6717646.7978877425</v>
      </c>
      <c r="R24" s="71">
        <v>17233782.30991432</v>
      </c>
      <c r="S24" s="71">
        <v>239322.68897757222</v>
      </c>
      <c r="T24" s="71">
        <v>4464543.868221426</v>
      </c>
      <c r="U24" s="71">
        <v>-1671.57794848294</v>
      </c>
      <c r="V24" s="71">
        <v>4967330.340418339</v>
      </c>
      <c r="W24" s="71">
        <v>-1287386.2615400795</v>
      </c>
      <c r="X24" s="71">
        <v>4878932.177421991</v>
      </c>
      <c r="Y24" s="71">
        <v>-453024.7720817346</v>
      </c>
      <c r="Z24" s="71">
        <v>438486.9939849953</v>
      </c>
      <c r="AA24" s="72"/>
      <c r="AB24" s="72"/>
      <c r="AC24" s="72"/>
      <c r="AD24" s="72"/>
      <c r="AE24" s="72"/>
      <c r="AF24" s="72"/>
      <c r="AG24" s="72"/>
      <c r="AH24" s="73"/>
      <c r="AI24" s="73"/>
      <c r="AJ24" s="73"/>
      <c r="AK24" s="73"/>
      <c r="AL24" s="73"/>
      <c r="AM24" s="73"/>
    </row>
    <row r="25" spans="1:39" s="67" customFormat="1" ht="11.25">
      <c r="A25" s="44"/>
      <c r="C25" s="44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72"/>
      <c r="AC25" s="72"/>
      <c r="AD25" s="72"/>
      <c r="AE25" s="72"/>
      <c r="AF25" s="72"/>
      <c r="AG25" s="72"/>
      <c r="AH25" s="73"/>
      <c r="AI25" s="73"/>
      <c r="AJ25" s="73"/>
      <c r="AK25" s="73"/>
      <c r="AL25" s="73"/>
      <c r="AM25" s="73"/>
    </row>
    <row r="26" spans="1:39" s="67" customFormat="1" ht="11.25">
      <c r="A26" s="44">
        <v>10</v>
      </c>
      <c r="B26" s="75" t="s">
        <v>139</v>
      </c>
      <c r="C26" s="46" t="s">
        <v>140</v>
      </c>
      <c r="D26" s="70">
        <v>1313044585</v>
      </c>
      <c r="E26" s="71">
        <v>703799353.9176563</v>
      </c>
      <c r="F26" s="71">
        <v>163677400.7534661</v>
      </c>
      <c r="G26" s="71">
        <v>202206631.69543263</v>
      </c>
      <c r="H26" s="71">
        <v>109659507.83482882</v>
      </c>
      <c r="I26" s="71">
        <v>94918286.85703233</v>
      </c>
      <c r="J26" s="71">
        <v>6587688.990077501</v>
      </c>
      <c r="K26" s="71">
        <v>19500349.970628213</v>
      </c>
      <c r="L26" s="71">
        <v>11262728.983035868</v>
      </c>
      <c r="M26" s="71">
        <v>1432635.9978421372</v>
      </c>
      <c r="N26" s="71">
        <v>703799353.9176563</v>
      </c>
      <c r="O26" s="71">
        <v>163677400.7534661</v>
      </c>
      <c r="P26" s="71">
        <v>202206631.69543263</v>
      </c>
      <c r="Q26" s="71">
        <v>109659507.83482882</v>
      </c>
      <c r="R26" s="71">
        <v>82356852.87595259</v>
      </c>
      <c r="S26" s="71">
        <v>193367.99970874554</v>
      </c>
      <c r="T26" s="71">
        <v>12368065.98137099</v>
      </c>
      <c r="U26" s="71">
        <v>917823.9986175566</v>
      </c>
      <c r="V26" s="71">
        <v>19500349.970628213</v>
      </c>
      <c r="W26" s="71">
        <v>5669864.991459944</v>
      </c>
      <c r="X26" s="71">
        <v>11262728.983035868</v>
      </c>
      <c r="Y26" s="71">
        <v>1049476.9984192583</v>
      </c>
      <c r="Z26" s="71">
        <v>383158.99942287884</v>
      </c>
      <c r="AA26" s="72"/>
      <c r="AB26" s="72"/>
      <c r="AC26" s="72"/>
      <c r="AD26" s="72"/>
      <c r="AE26" s="72"/>
      <c r="AF26" s="72"/>
      <c r="AG26" s="72"/>
      <c r="AH26" s="73"/>
      <c r="AI26" s="73"/>
      <c r="AJ26" s="73"/>
      <c r="AK26" s="73"/>
      <c r="AL26" s="73"/>
      <c r="AM26" s="73"/>
    </row>
    <row r="27" spans="1:39" s="67" customFormat="1" ht="11.25">
      <c r="A27" s="44"/>
      <c r="B27" s="76"/>
      <c r="C27" s="46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72"/>
      <c r="AC27" s="72"/>
      <c r="AD27" s="72"/>
      <c r="AE27" s="72"/>
      <c r="AF27" s="72"/>
      <c r="AG27" s="72"/>
      <c r="AH27" s="73"/>
      <c r="AI27" s="73"/>
      <c r="AJ27" s="73"/>
      <c r="AK27" s="73"/>
      <c r="AL27" s="73"/>
      <c r="AM27" s="73"/>
    </row>
    <row r="28" spans="1:39" s="67" customFormat="1" ht="11.25">
      <c r="A28" s="44">
        <v>11</v>
      </c>
      <c r="B28" s="76" t="s">
        <v>141</v>
      </c>
      <c r="C28" s="46" t="s">
        <v>142</v>
      </c>
      <c r="D28" s="70">
        <f aca="true" t="shared" si="3" ref="D28:Z28">(D$24+D$26)</f>
        <v>1541394332.1908386</v>
      </c>
      <c r="E28" s="71">
        <f t="shared" si="3"/>
        <v>874607989.1276915</v>
      </c>
      <c r="F28" s="71">
        <f t="shared" si="3"/>
        <v>190912981.8248388</v>
      </c>
      <c r="G28" s="71">
        <f t="shared" si="3"/>
        <v>195314200.03960773</v>
      </c>
      <c r="H28" s="71">
        <f t="shared" si="3"/>
        <v>116377154.63271657</v>
      </c>
      <c r="I28" s="71">
        <f t="shared" si="3"/>
        <v>116855935.72414567</v>
      </c>
      <c r="J28" s="71">
        <f t="shared" si="3"/>
        <v>5298631.15058894</v>
      </c>
      <c r="K28" s="71">
        <f t="shared" si="3"/>
        <v>24467680.311046552</v>
      </c>
      <c r="L28" s="71">
        <f t="shared" si="3"/>
        <v>16141661.160457859</v>
      </c>
      <c r="M28" s="71">
        <f t="shared" si="3"/>
        <v>1418098.2197453978</v>
      </c>
      <c r="N28" s="71">
        <f t="shared" si="3"/>
        <v>874607989.1276915</v>
      </c>
      <c r="O28" s="71">
        <f t="shared" si="3"/>
        <v>190912981.8248388</v>
      </c>
      <c r="P28" s="71">
        <f t="shared" si="3"/>
        <v>195314200.03960773</v>
      </c>
      <c r="Q28" s="71">
        <f t="shared" si="3"/>
        <v>116377154.63271657</v>
      </c>
      <c r="R28" s="71">
        <f t="shared" si="3"/>
        <v>99590635.1858669</v>
      </c>
      <c r="S28" s="71">
        <f t="shared" si="3"/>
        <v>432690.68868631776</v>
      </c>
      <c r="T28" s="71">
        <f t="shared" si="3"/>
        <v>16832609.849592417</v>
      </c>
      <c r="U28" s="71">
        <f t="shared" si="3"/>
        <v>916152.4206690737</v>
      </c>
      <c r="V28" s="71">
        <f t="shared" si="3"/>
        <v>24467680.311046552</v>
      </c>
      <c r="W28" s="71">
        <f t="shared" si="3"/>
        <v>4382478.729919865</v>
      </c>
      <c r="X28" s="71">
        <f t="shared" si="3"/>
        <v>16141661.160457859</v>
      </c>
      <c r="Y28" s="71">
        <f t="shared" si="3"/>
        <v>596452.2263375237</v>
      </c>
      <c r="Z28" s="71">
        <f t="shared" si="3"/>
        <v>821645.9934078741</v>
      </c>
      <c r="AA28" s="72"/>
      <c r="AB28" s="72"/>
      <c r="AC28" s="72"/>
      <c r="AD28" s="72"/>
      <c r="AE28" s="72"/>
      <c r="AF28" s="72"/>
      <c r="AG28" s="72"/>
      <c r="AH28" s="73"/>
      <c r="AI28" s="73"/>
      <c r="AJ28" s="73"/>
      <c r="AK28" s="73"/>
      <c r="AL28" s="73"/>
      <c r="AM28" s="73"/>
    </row>
    <row r="29" spans="1:39" s="67" customFormat="1" ht="11.25">
      <c r="A29" s="44"/>
      <c r="C29" s="44"/>
      <c r="D29" s="4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</row>
    <row r="30" spans="1:26" s="78" customFormat="1" ht="11.25">
      <c r="A30" s="77">
        <v>12</v>
      </c>
      <c r="B30" s="78" t="s">
        <v>143</v>
      </c>
      <c r="C30" s="79" t="s">
        <v>144</v>
      </c>
      <c r="D30" s="80">
        <f aca="true" t="shared" si="4" ref="D30:Z30">(D$26/D$28)</f>
        <v>0.8518550753548724</v>
      </c>
      <c r="E30" s="81">
        <f t="shared" si="4"/>
        <v>0.8047026355425878</v>
      </c>
      <c r="F30" s="81">
        <f t="shared" si="4"/>
        <v>0.857340340027997</v>
      </c>
      <c r="G30" s="81">
        <f t="shared" si="4"/>
        <v>1.035288942915708</v>
      </c>
      <c r="H30" s="81">
        <f t="shared" si="4"/>
        <v>0.9422769286713663</v>
      </c>
      <c r="I30" s="81">
        <f t="shared" si="4"/>
        <v>0.8122675691981951</v>
      </c>
      <c r="J30" s="81">
        <f t="shared" si="4"/>
        <v>1.24328129338561</v>
      </c>
      <c r="K30" s="81">
        <f t="shared" si="4"/>
        <v>0.7969840100381027</v>
      </c>
      <c r="L30" s="81">
        <f t="shared" si="4"/>
        <v>0.6977428698990482</v>
      </c>
      <c r="M30" s="81">
        <f t="shared" si="4"/>
        <v>1.0102516016833796</v>
      </c>
      <c r="N30" s="82">
        <f t="shared" si="4"/>
        <v>0.8047026355425878</v>
      </c>
      <c r="O30" s="82">
        <f t="shared" si="4"/>
        <v>0.857340340027997</v>
      </c>
      <c r="P30" s="82">
        <f t="shared" si="4"/>
        <v>1.035288942915708</v>
      </c>
      <c r="Q30" s="82">
        <f t="shared" si="4"/>
        <v>0.9422769286713663</v>
      </c>
      <c r="R30" s="82">
        <f t="shared" si="4"/>
        <v>0.8269537865909705</v>
      </c>
      <c r="S30" s="82">
        <f t="shared" si="4"/>
        <v>0.4468966048144592</v>
      </c>
      <c r="T30" s="82">
        <f t="shared" si="4"/>
        <v>0.7347681727245919</v>
      </c>
      <c r="U30" s="82">
        <f t="shared" si="4"/>
        <v>1.001824563152125</v>
      </c>
      <c r="V30" s="82">
        <f t="shared" si="4"/>
        <v>0.7969840100381027</v>
      </c>
      <c r="W30" s="82">
        <f t="shared" si="4"/>
        <v>1.2937575607043779</v>
      </c>
      <c r="X30" s="82">
        <f t="shared" si="4"/>
        <v>0.6977428698990482</v>
      </c>
      <c r="Y30" s="82">
        <f t="shared" si="4"/>
        <v>1.7595323683566477</v>
      </c>
      <c r="Z30" s="82">
        <f t="shared" si="4"/>
        <v>0.4663310020337122</v>
      </c>
    </row>
    <row r="31" spans="1:26" s="78" customFormat="1" ht="11.25">
      <c r="A31" s="77"/>
      <c r="C31" s="79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s="78" customFormat="1" ht="22.5">
      <c r="A32" s="77">
        <v>13</v>
      </c>
      <c r="B32" s="78" t="s">
        <v>145</v>
      </c>
      <c r="C32" s="79" t="s">
        <v>146</v>
      </c>
      <c r="D32" s="80">
        <f aca="true" t="shared" si="5" ref="D32:Z32">(D$30/$D$30)</f>
        <v>1</v>
      </c>
      <c r="E32" s="81">
        <f t="shared" si="5"/>
        <v>0.9446473453331936</v>
      </c>
      <c r="F32" s="81">
        <f t="shared" si="5"/>
        <v>1.0064391993800583</v>
      </c>
      <c r="G32" s="81">
        <f t="shared" si="5"/>
        <v>1.2153345948950522</v>
      </c>
      <c r="H32" s="81">
        <f t="shared" si="5"/>
        <v>1.106146991351581</v>
      </c>
      <c r="I32" s="81">
        <f t="shared" si="5"/>
        <v>0.953527886019596</v>
      </c>
      <c r="J32" s="81">
        <f t="shared" si="5"/>
        <v>1.4594986041113558</v>
      </c>
      <c r="K32" s="81">
        <f t="shared" si="5"/>
        <v>0.9355863844634476</v>
      </c>
      <c r="L32" s="81">
        <f t="shared" si="5"/>
        <v>0.8190863564537396</v>
      </c>
      <c r="M32" s="81">
        <f t="shared" si="5"/>
        <v>1.1859430446693309</v>
      </c>
      <c r="N32" s="82">
        <f t="shared" si="5"/>
        <v>0.9446473453331936</v>
      </c>
      <c r="O32" s="82">
        <f t="shared" si="5"/>
        <v>1.0064391993800583</v>
      </c>
      <c r="P32" s="82">
        <f t="shared" si="5"/>
        <v>1.2153345948950522</v>
      </c>
      <c r="Q32" s="82">
        <f t="shared" si="5"/>
        <v>1.106146991351581</v>
      </c>
      <c r="R32" s="82">
        <f t="shared" si="5"/>
        <v>0.9707681629371894</v>
      </c>
      <c r="S32" s="82">
        <f t="shared" si="5"/>
        <v>0.5246157682728926</v>
      </c>
      <c r="T32" s="82">
        <f t="shared" si="5"/>
        <v>0.862550677905507</v>
      </c>
      <c r="U32" s="82">
        <f t="shared" si="5"/>
        <v>1.1760504716542037</v>
      </c>
      <c r="V32" s="82">
        <f t="shared" si="5"/>
        <v>0.9355863844634476</v>
      </c>
      <c r="W32" s="82">
        <f t="shared" si="5"/>
        <v>1.5187531284771818</v>
      </c>
      <c r="X32" s="82">
        <f t="shared" si="5"/>
        <v>0.8190863564537396</v>
      </c>
      <c r="Y32" s="82">
        <f t="shared" si="5"/>
        <v>2.06553018143802</v>
      </c>
      <c r="Z32" s="82">
        <f t="shared" si="5"/>
        <v>0.5474299743291949</v>
      </c>
    </row>
    <row r="33" spans="24:28" ht="11.25">
      <c r="X33" s="83"/>
      <c r="Y33" s="83"/>
      <c r="Z33" s="83"/>
      <c r="AA33" s="83"/>
      <c r="AB33" s="83"/>
    </row>
    <row r="34" spans="24:28" ht="11.25">
      <c r="X34" s="83"/>
      <c r="Y34" s="83"/>
      <c r="Z34" s="83"/>
      <c r="AA34" s="83"/>
      <c r="AB34" s="83"/>
    </row>
    <row r="35" spans="5:28" ht="11.2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5:28" ht="11.2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5:28" ht="11.2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5:27" ht="11.2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5:27" ht="11.2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5:27" ht="11.2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5:27" ht="11.2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5:27" ht="11.2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99" ht="12" thickBot="1"/>
    <row r="100" spans="2:4" ht="12" thickTop="1">
      <c r="B100" s="84" t="s">
        <v>121</v>
      </c>
      <c r="C100" s="85" t="s">
        <v>55</v>
      </c>
      <c r="D100" s="86"/>
    </row>
    <row r="101" spans="2:4" ht="12" thickBot="1">
      <c r="B101" s="87"/>
      <c r="C101" s="88" t="s">
        <v>147</v>
      </c>
      <c r="D101" s="89"/>
    </row>
    <row r="102" ht="12" thickTop="1"/>
  </sheetData>
  <printOptions horizontalCentered="1"/>
  <pageMargins left="0.25" right="0.25" top="1.25" bottom="1" header="0.5" footer="0.5"/>
  <pageSetup fitToHeight="1" fitToWidth="1" orientation="landscape" scale="92" r:id="rId1"/>
  <headerFooter alignWithMargins="0">
    <oddHeader>&amp;CPuget Sound Energy
Cost of Service Report
Allocated Costs Versus Revenue
Test Year Twelve Months Ended June 30, 2001&amp;RGeneral Rate Case Filing
Exhibit No. _____ JAH-2</oddHeader>
    <oddFooter>&amp;L&amp;F, &amp;A&amp;CPage &amp;P of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26"/>
  <sheetViews>
    <sheetView tabSelected="1" workbookViewId="0" topLeftCell="A49">
      <selection activeCell="H3" sqref="G3:H3"/>
    </sheetView>
  </sheetViews>
  <sheetFormatPr defaultColWidth="9.140625" defaultRowHeight="12.75"/>
  <cols>
    <col min="1" max="1" width="8.00390625" style="257" customWidth="1"/>
    <col min="2" max="2" width="34.57421875" style="196" customWidth="1"/>
    <col min="3" max="3" width="10.421875" style="189" customWidth="1"/>
    <col min="4" max="4" width="9.7109375" style="257" customWidth="1"/>
    <col min="5" max="5" width="14.421875" style="257" customWidth="1"/>
    <col min="6" max="6" width="12.140625" style="262" customWidth="1"/>
    <col min="7" max="7" width="12.140625" style="257" customWidth="1"/>
    <col min="8" max="8" width="11.140625" style="257" customWidth="1"/>
    <col min="9" max="9" width="11.00390625" style="186" customWidth="1"/>
    <col min="10" max="10" width="11.28125" style="186" customWidth="1"/>
    <col min="11" max="11" width="8.7109375" style="186" customWidth="1"/>
    <col min="12" max="12" width="9.140625" style="186" customWidth="1"/>
    <col min="13" max="13" width="9.421875" style="186" customWidth="1"/>
    <col min="14" max="14" width="9.00390625" style="186" customWidth="1"/>
    <col min="15" max="18" width="10.00390625" style="186" hidden="1" customWidth="1"/>
    <col min="19" max="19" width="12.140625" style="186" hidden="1" customWidth="1"/>
    <col min="20" max="20" width="7.00390625" style="186" hidden="1" customWidth="1"/>
    <col min="21" max="21" width="9.140625" style="186" hidden="1" customWidth="1"/>
    <col min="22" max="22" width="11.8515625" style="186" hidden="1" customWidth="1"/>
    <col min="23" max="23" width="9.7109375" style="186" hidden="1" customWidth="1"/>
    <col min="24" max="24" width="11.421875" style="186" hidden="1" customWidth="1"/>
    <col min="25" max="25" width="10.421875" style="186" hidden="1" customWidth="1"/>
    <col min="26" max="27" width="9.00390625" style="186" hidden="1" customWidth="1"/>
    <col min="28" max="16384" width="8.57421875" style="186" customWidth="1"/>
  </cols>
  <sheetData>
    <row r="1" spans="1:37" ht="11.25">
      <c r="A1" s="182"/>
      <c r="B1" s="183"/>
      <c r="C1" s="183"/>
      <c r="D1" s="182"/>
      <c r="E1" s="182"/>
      <c r="F1" s="184"/>
      <c r="G1" s="182"/>
      <c r="H1" s="182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</row>
    <row r="2" spans="1:37" ht="11.25">
      <c r="A2" s="182"/>
      <c r="B2" s="187"/>
      <c r="C2" s="183"/>
      <c r="D2" s="182"/>
      <c r="E2" s="182"/>
      <c r="F2" s="184"/>
      <c r="G2" s="182"/>
      <c r="H2" s="182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</row>
    <row r="3" spans="1:37" ht="11.25">
      <c r="A3" s="182"/>
      <c r="B3" s="188"/>
      <c r="C3" s="183"/>
      <c r="D3" s="182"/>
      <c r="E3" s="182"/>
      <c r="F3" s="184"/>
      <c r="G3" s="182"/>
      <c r="H3" s="182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</row>
    <row r="4" spans="1:37" s="196" customFormat="1" ht="11.25">
      <c r="A4" s="189"/>
      <c r="B4" s="190" t="s">
        <v>123</v>
      </c>
      <c r="C4" s="183"/>
      <c r="D4" s="191"/>
      <c r="E4" s="192"/>
      <c r="F4" s="193"/>
      <c r="G4" s="183"/>
      <c r="H4" s="183"/>
      <c r="I4" s="194"/>
      <c r="J4" s="195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s="196" customFormat="1" ht="11.25">
      <c r="A5" s="183"/>
      <c r="B5" s="188" t="s">
        <v>240</v>
      </c>
      <c r="C5" s="183"/>
      <c r="D5" s="197"/>
      <c r="E5" s="198"/>
      <c r="F5" s="193"/>
      <c r="G5" s="187"/>
      <c r="H5" s="187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s="196" customFormat="1" ht="12" thickBot="1">
      <c r="A6" s="183"/>
      <c r="B6" s="199">
        <v>37214.48577650463</v>
      </c>
      <c r="C6" s="183"/>
      <c r="D6" s="183"/>
      <c r="E6" s="183"/>
      <c r="F6" s="193"/>
      <c r="G6" s="183"/>
      <c r="H6" s="183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s="204" customFormat="1" ht="11.25">
      <c r="A7" s="263"/>
      <c r="B7" s="264"/>
      <c r="C7" s="265" t="s">
        <v>37</v>
      </c>
      <c r="D7" s="265" t="s">
        <v>37</v>
      </c>
      <c r="E7" s="265"/>
      <c r="F7" s="266" t="s">
        <v>38</v>
      </c>
      <c r="G7" s="266" t="s">
        <v>38</v>
      </c>
      <c r="H7" s="266" t="s">
        <v>38</v>
      </c>
      <c r="I7" s="266" t="s">
        <v>38</v>
      </c>
      <c r="J7" s="266" t="s">
        <v>38</v>
      </c>
      <c r="K7" s="266" t="s">
        <v>38</v>
      </c>
      <c r="L7" s="266" t="s">
        <v>38</v>
      </c>
      <c r="M7" s="266" t="s">
        <v>38</v>
      </c>
      <c r="N7" s="267" t="s">
        <v>38</v>
      </c>
      <c r="O7" s="200" t="s">
        <v>39</v>
      </c>
      <c r="P7" s="200" t="s">
        <v>40</v>
      </c>
      <c r="Q7" s="200" t="s">
        <v>41</v>
      </c>
      <c r="R7" s="200" t="s">
        <v>42</v>
      </c>
      <c r="S7" s="200" t="s">
        <v>43</v>
      </c>
      <c r="T7" s="200" t="s">
        <v>43</v>
      </c>
      <c r="U7" s="200" t="s">
        <v>43</v>
      </c>
      <c r="V7" s="200" t="s">
        <v>44</v>
      </c>
      <c r="W7" s="200" t="s">
        <v>45</v>
      </c>
      <c r="X7" s="200" t="s">
        <v>44</v>
      </c>
      <c r="Y7" s="200" t="s">
        <v>46</v>
      </c>
      <c r="Z7" s="200" t="s">
        <v>47</v>
      </c>
      <c r="AA7" s="201" t="s">
        <v>47</v>
      </c>
      <c r="AB7" s="202"/>
      <c r="AC7" s="202"/>
      <c r="AD7" s="202"/>
      <c r="AE7" s="202"/>
      <c r="AF7" s="202"/>
      <c r="AG7" s="202"/>
      <c r="AH7" s="202"/>
      <c r="AI7" s="202"/>
      <c r="AJ7" s="202"/>
      <c r="AK7" s="203"/>
    </row>
    <row r="8" spans="1:37" s="204" customFormat="1" ht="11.25">
      <c r="A8" s="268"/>
      <c r="B8" s="205"/>
      <c r="C8" s="206" t="s">
        <v>48</v>
      </c>
      <c r="D8" s="206" t="s">
        <v>241</v>
      </c>
      <c r="E8" s="206" t="s">
        <v>242</v>
      </c>
      <c r="F8" s="207" t="s">
        <v>50</v>
      </c>
      <c r="G8" s="207" t="s">
        <v>50</v>
      </c>
      <c r="H8" s="207" t="s">
        <v>50</v>
      </c>
      <c r="I8" s="207" t="s">
        <v>50</v>
      </c>
      <c r="J8" s="207" t="s">
        <v>50</v>
      </c>
      <c r="K8" s="207" t="s">
        <v>50</v>
      </c>
      <c r="L8" s="207" t="s">
        <v>50</v>
      </c>
      <c r="M8" s="207" t="s">
        <v>50</v>
      </c>
      <c r="N8" s="269" t="s">
        <v>50</v>
      </c>
      <c r="O8" s="207">
        <v>7</v>
      </c>
      <c r="P8" s="207">
        <v>24</v>
      </c>
      <c r="Q8" s="207" t="s">
        <v>51</v>
      </c>
      <c r="R8" s="207">
        <v>26</v>
      </c>
      <c r="S8" s="207">
        <v>31</v>
      </c>
      <c r="T8" s="207">
        <v>35</v>
      </c>
      <c r="U8" s="207">
        <v>43</v>
      </c>
      <c r="V8" s="207">
        <v>449</v>
      </c>
      <c r="W8" s="207">
        <v>49</v>
      </c>
      <c r="X8" s="207">
        <v>449</v>
      </c>
      <c r="Y8" s="207" t="s">
        <v>52</v>
      </c>
      <c r="Z8" s="207" t="s">
        <v>53</v>
      </c>
      <c r="AA8" s="208" t="s">
        <v>53</v>
      </c>
      <c r="AB8" s="209"/>
      <c r="AC8" s="209"/>
      <c r="AD8" s="209"/>
      <c r="AE8" s="209"/>
      <c r="AF8" s="209"/>
      <c r="AG8" s="209"/>
      <c r="AH8" s="209"/>
      <c r="AI8" s="209"/>
      <c r="AJ8" s="209"/>
      <c r="AK8" s="210"/>
    </row>
    <row r="9" spans="1:37" s="204" customFormat="1" ht="23.25" thickBot="1">
      <c r="A9" s="270"/>
      <c r="B9" s="271" t="s">
        <v>54</v>
      </c>
      <c r="C9" s="271" t="s">
        <v>55</v>
      </c>
      <c r="D9" s="271" t="s">
        <v>243</v>
      </c>
      <c r="E9" s="271" t="s">
        <v>56</v>
      </c>
      <c r="F9" s="272" t="s">
        <v>39</v>
      </c>
      <c r="G9" s="272" t="s">
        <v>40</v>
      </c>
      <c r="H9" s="272" t="s">
        <v>41</v>
      </c>
      <c r="I9" s="272" t="s">
        <v>42</v>
      </c>
      <c r="J9" s="272" t="s">
        <v>43</v>
      </c>
      <c r="K9" s="272" t="s">
        <v>44</v>
      </c>
      <c r="L9" s="272" t="s">
        <v>45</v>
      </c>
      <c r="M9" s="272" t="s">
        <v>46</v>
      </c>
      <c r="N9" s="273" t="s">
        <v>47</v>
      </c>
      <c r="O9" s="211" t="s">
        <v>57</v>
      </c>
      <c r="P9" s="211" t="s">
        <v>58</v>
      </c>
      <c r="Q9" s="211" t="s">
        <v>59</v>
      </c>
      <c r="R9" s="211" t="s">
        <v>60</v>
      </c>
      <c r="S9" s="211" t="s">
        <v>61</v>
      </c>
      <c r="T9" s="211" t="s">
        <v>62</v>
      </c>
      <c r="U9" s="211" t="s">
        <v>63</v>
      </c>
      <c r="V9" s="211" t="s">
        <v>64</v>
      </c>
      <c r="W9" s="211" t="s">
        <v>65</v>
      </c>
      <c r="X9" s="211" t="s">
        <v>45</v>
      </c>
      <c r="Y9" s="211" t="s">
        <v>66</v>
      </c>
      <c r="Z9" s="211" t="s">
        <v>67</v>
      </c>
      <c r="AA9" s="212" t="s">
        <v>68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4"/>
    </row>
    <row r="10" spans="1:37" s="196" customFormat="1" ht="11.25">
      <c r="A10" s="215"/>
      <c r="B10" s="216"/>
      <c r="C10" s="215"/>
      <c r="D10" s="215"/>
      <c r="E10" s="215"/>
      <c r="F10" s="217"/>
      <c r="G10" s="215"/>
      <c r="H10" s="215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9"/>
      <c r="AF10" s="219"/>
      <c r="AG10" s="219"/>
      <c r="AH10" s="188"/>
      <c r="AI10" s="188"/>
      <c r="AJ10" s="188"/>
      <c r="AK10" s="188"/>
    </row>
    <row r="11" spans="1:37" s="196" customFormat="1" ht="11.25">
      <c r="A11" s="215"/>
      <c r="B11" s="216" t="s">
        <v>244</v>
      </c>
      <c r="C11" s="215"/>
      <c r="D11" s="215"/>
      <c r="E11" s="215"/>
      <c r="F11" s="217"/>
      <c r="G11" s="215"/>
      <c r="H11" s="215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9"/>
      <c r="AF11" s="219"/>
      <c r="AG11" s="219"/>
      <c r="AH11" s="188"/>
      <c r="AI11" s="188"/>
      <c r="AJ11" s="188"/>
      <c r="AK11" s="188"/>
    </row>
    <row r="12" spans="1:37" s="196" customFormat="1" ht="11.25">
      <c r="A12" s="183">
        <v>1</v>
      </c>
      <c r="B12" s="220" t="s">
        <v>245</v>
      </c>
      <c r="C12" s="221" t="s">
        <v>246</v>
      </c>
      <c r="D12" s="222" t="s">
        <v>247</v>
      </c>
      <c r="E12" s="223">
        <v>1327828638</v>
      </c>
      <c r="F12" s="223">
        <v>718583406.9176563</v>
      </c>
      <c r="G12" s="223">
        <v>163677400.7534661</v>
      </c>
      <c r="H12" s="224">
        <v>202206631.69543263</v>
      </c>
      <c r="I12" s="225">
        <v>109659507.83482882</v>
      </c>
      <c r="J12" s="225">
        <v>94918286.85703233</v>
      </c>
      <c r="K12" s="225">
        <v>6587688.990077501</v>
      </c>
      <c r="L12" s="225">
        <v>19500349.970628213</v>
      </c>
      <c r="M12" s="225">
        <v>11262728.983035868</v>
      </c>
      <c r="N12" s="225">
        <v>1432635.9978421372</v>
      </c>
      <c r="O12" s="225">
        <v>718583406.9176563</v>
      </c>
      <c r="P12" s="225">
        <v>163677400.7534661</v>
      </c>
      <c r="Q12" s="225">
        <v>202206631.69543263</v>
      </c>
      <c r="R12" s="225">
        <v>109659507.83482882</v>
      </c>
      <c r="S12" s="225">
        <v>82356852.87595259</v>
      </c>
      <c r="T12" s="225">
        <v>193367.99970874554</v>
      </c>
      <c r="U12" s="225">
        <v>12368065.98137099</v>
      </c>
      <c r="V12" s="225">
        <v>917823.9986175566</v>
      </c>
      <c r="W12" s="225">
        <v>19500349.970628213</v>
      </c>
      <c r="X12" s="226">
        <v>5669864.991459944</v>
      </c>
      <c r="Y12" s="226">
        <v>11262728.983035868</v>
      </c>
      <c r="Z12" s="218">
        <v>1049476.9984192583</v>
      </c>
      <c r="AA12" s="218">
        <v>383158.99942287884</v>
      </c>
      <c r="AB12" s="218"/>
      <c r="AC12" s="218"/>
      <c r="AD12" s="218"/>
      <c r="AE12" s="219"/>
      <c r="AF12" s="219"/>
      <c r="AG12" s="219"/>
      <c r="AH12" s="188"/>
      <c r="AI12" s="188"/>
      <c r="AJ12" s="188"/>
      <c r="AK12" s="188"/>
    </row>
    <row r="13" spans="1:37" s="196" customFormat="1" ht="11.25">
      <c r="A13" s="183">
        <v>2</v>
      </c>
      <c r="B13" s="220" t="s">
        <v>248</v>
      </c>
      <c r="C13" s="221" t="s">
        <v>249</v>
      </c>
      <c r="D13" s="222" t="s">
        <v>250</v>
      </c>
      <c r="E13" s="223">
        <v>0</v>
      </c>
      <c r="F13" s="223">
        <v>0</v>
      </c>
      <c r="G13" s="223">
        <v>0</v>
      </c>
      <c r="H13" s="224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5">
        <v>0</v>
      </c>
      <c r="V13" s="225">
        <v>0</v>
      </c>
      <c r="W13" s="225">
        <v>0</v>
      </c>
      <c r="X13" s="226">
        <v>0</v>
      </c>
      <c r="Y13" s="226">
        <v>0</v>
      </c>
      <c r="Z13" s="218">
        <v>0</v>
      </c>
      <c r="AA13" s="218">
        <v>0</v>
      </c>
      <c r="AB13" s="218"/>
      <c r="AC13" s="218"/>
      <c r="AD13" s="218"/>
      <c r="AE13" s="219"/>
      <c r="AF13" s="219"/>
      <c r="AG13" s="219"/>
      <c r="AH13" s="188"/>
      <c r="AI13" s="188"/>
      <c r="AJ13" s="188"/>
      <c r="AK13" s="188"/>
    </row>
    <row r="14" spans="1:37" s="196" customFormat="1" ht="11.25">
      <c r="A14" s="183">
        <v>3</v>
      </c>
      <c r="B14" s="220" t="s">
        <v>251</v>
      </c>
      <c r="C14" s="221" t="s">
        <v>252</v>
      </c>
      <c r="D14" s="227" t="s">
        <v>253</v>
      </c>
      <c r="E14" s="223">
        <v>-14784053</v>
      </c>
      <c r="F14" s="223">
        <v>-14784053</v>
      </c>
      <c r="G14" s="223">
        <v>0</v>
      </c>
      <c r="H14" s="224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-14784053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226">
        <v>0</v>
      </c>
      <c r="Y14" s="226">
        <v>0</v>
      </c>
      <c r="Z14" s="218">
        <v>0</v>
      </c>
      <c r="AA14" s="218">
        <v>0</v>
      </c>
      <c r="AB14" s="218"/>
      <c r="AC14" s="218"/>
      <c r="AD14" s="218"/>
      <c r="AE14" s="219"/>
      <c r="AF14" s="219"/>
      <c r="AG14" s="219"/>
      <c r="AH14" s="188"/>
      <c r="AI14" s="188"/>
      <c r="AJ14" s="188"/>
      <c r="AK14" s="188"/>
    </row>
    <row r="15" spans="1:37" s="196" customFormat="1" ht="11.25">
      <c r="A15" s="183"/>
      <c r="B15" s="228"/>
      <c r="C15" s="229"/>
      <c r="D15" s="222"/>
      <c r="E15" s="223"/>
      <c r="F15" s="223"/>
      <c r="G15" s="223"/>
      <c r="H15" s="224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6"/>
      <c r="Y15" s="226"/>
      <c r="Z15" s="218"/>
      <c r="AA15" s="218"/>
      <c r="AB15" s="218"/>
      <c r="AC15" s="218"/>
      <c r="AD15" s="218"/>
      <c r="AE15" s="219"/>
      <c r="AF15" s="219"/>
      <c r="AG15" s="219"/>
      <c r="AH15" s="188"/>
      <c r="AI15" s="188"/>
      <c r="AJ15" s="188"/>
      <c r="AK15" s="188"/>
    </row>
    <row r="16" spans="1:37" s="196" customFormat="1" ht="11.25">
      <c r="A16" s="183">
        <v>4</v>
      </c>
      <c r="B16" s="220" t="s">
        <v>254</v>
      </c>
      <c r="C16" s="230" t="s">
        <v>129</v>
      </c>
      <c r="D16" s="231" t="s">
        <v>153</v>
      </c>
      <c r="E16" s="223">
        <f aca="true" t="shared" si="0" ref="E16:AA16">(E$12+E$13+E$14)</f>
        <v>1313044585</v>
      </c>
      <c r="F16" s="223">
        <f t="shared" si="0"/>
        <v>703799353.9176563</v>
      </c>
      <c r="G16" s="223">
        <f t="shared" si="0"/>
        <v>163677400.7534661</v>
      </c>
      <c r="H16" s="224">
        <f t="shared" si="0"/>
        <v>202206631.69543263</v>
      </c>
      <c r="I16" s="225">
        <f t="shared" si="0"/>
        <v>109659507.83482882</v>
      </c>
      <c r="J16" s="225">
        <f t="shared" si="0"/>
        <v>94918286.85703233</v>
      </c>
      <c r="K16" s="225">
        <f t="shared" si="0"/>
        <v>6587688.990077501</v>
      </c>
      <c r="L16" s="225">
        <f t="shared" si="0"/>
        <v>19500349.970628213</v>
      </c>
      <c r="M16" s="225">
        <f t="shared" si="0"/>
        <v>11262728.983035868</v>
      </c>
      <c r="N16" s="225">
        <f t="shared" si="0"/>
        <v>1432635.9978421372</v>
      </c>
      <c r="O16" s="225">
        <f t="shared" si="0"/>
        <v>703799353.9176563</v>
      </c>
      <c r="P16" s="225">
        <f t="shared" si="0"/>
        <v>163677400.7534661</v>
      </c>
      <c r="Q16" s="225">
        <f t="shared" si="0"/>
        <v>202206631.69543263</v>
      </c>
      <c r="R16" s="225">
        <f t="shared" si="0"/>
        <v>109659507.83482882</v>
      </c>
      <c r="S16" s="225">
        <f t="shared" si="0"/>
        <v>82356852.87595259</v>
      </c>
      <c r="T16" s="225">
        <f t="shared" si="0"/>
        <v>193367.99970874554</v>
      </c>
      <c r="U16" s="225">
        <f t="shared" si="0"/>
        <v>12368065.98137099</v>
      </c>
      <c r="V16" s="225">
        <f t="shared" si="0"/>
        <v>917823.9986175566</v>
      </c>
      <c r="W16" s="225">
        <f t="shared" si="0"/>
        <v>19500349.970628213</v>
      </c>
      <c r="X16" s="226">
        <f t="shared" si="0"/>
        <v>5669864.991459944</v>
      </c>
      <c r="Y16" s="226">
        <f t="shared" si="0"/>
        <v>11262728.983035868</v>
      </c>
      <c r="Z16" s="218">
        <f t="shared" si="0"/>
        <v>1049476.9984192583</v>
      </c>
      <c r="AA16" s="218">
        <f t="shared" si="0"/>
        <v>383158.99942287884</v>
      </c>
      <c r="AB16" s="218"/>
      <c r="AC16" s="218"/>
      <c r="AD16" s="218"/>
      <c r="AE16" s="219"/>
      <c r="AF16" s="219"/>
      <c r="AG16" s="219"/>
      <c r="AH16" s="188"/>
      <c r="AI16" s="188"/>
      <c r="AJ16" s="188"/>
      <c r="AK16" s="188"/>
    </row>
    <row r="17" spans="1:37" s="196" customFormat="1" ht="11.25">
      <c r="A17" s="183"/>
      <c r="B17" s="228"/>
      <c r="C17" s="229"/>
      <c r="D17" s="222"/>
      <c r="E17" s="223"/>
      <c r="F17" s="223"/>
      <c r="G17" s="223"/>
      <c r="H17" s="224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6"/>
      <c r="Y17" s="226"/>
      <c r="Z17" s="218"/>
      <c r="AA17" s="218"/>
      <c r="AB17" s="218"/>
      <c r="AC17" s="218"/>
      <c r="AD17" s="218"/>
      <c r="AE17" s="219"/>
      <c r="AF17" s="219"/>
      <c r="AG17" s="219"/>
      <c r="AH17" s="188"/>
      <c r="AI17" s="188"/>
      <c r="AJ17" s="188"/>
      <c r="AK17" s="188"/>
    </row>
    <row r="18" spans="1:37" s="196" customFormat="1" ht="11.25">
      <c r="A18" s="183">
        <v>5</v>
      </c>
      <c r="B18" s="228" t="s">
        <v>255</v>
      </c>
      <c r="C18" s="232" t="s">
        <v>256</v>
      </c>
      <c r="D18" s="231" t="s">
        <v>257</v>
      </c>
      <c r="E18" s="223">
        <v>37525193.00000053</v>
      </c>
      <c r="F18" s="223">
        <v>19348113.10485059</v>
      </c>
      <c r="G18" s="223">
        <v>4792003.211046658</v>
      </c>
      <c r="H18" s="224">
        <v>5673742.319835451</v>
      </c>
      <c r="I18" s="225">
        <v>3501055.182913416</v>
      </c>
      <c r="J18" s="225">
        <v>3236016.0585159143</v>
      </c>
      <c r="K18" s="225">
        <v>0</v>
      </c>
      <c r="L18" s="225">
        <v>812875.9203485637</v>
      </c>
      <c r="M18" s="225">
        <v>144463.21198504828</v>
      </c>
      <c r="N18" s="225">
        <v>16923.990504891462</v>
      </c>
      <c r="O18" s="225">
        <v>19348113.10485059</v>
      </c>
      <c r="P18" s="225">
        <v>4792003.211046658</v>
      </c>
      <c r="Q18" s="225">
        <v>5673742.319835451</v>
      </c>
      <c r="R18" s="225">
        <v>3501055.182913416</v>
      </c>
      <c r="S18" s="225">
        <v>2896541.6783684697</v>
      </c>
      <c r="T18" s="225">
        <v>8510.898385864515</v>
      </c>
      <c r="U18" s="225">
        <v>330963.4817615799</v>
      </c>
      <c r="V18" s="225">
        <v>0</v>
      </c>
      <c r="W18" s="225">
        <v>812875.9203485637</v>
      </c>
      <c r="X18" s="226">
        <v>0</v>
      </c>
      <c r="Y18" s="226">
        <v>144463.21198504828</v>
      </c>
      <c r="Z18" s="218">
        <v>0</v>
      </c>
      <c r="AA18" s="218">
        <v>16923.990504891462</v>
      </c>
      <c r="AB18" s="218"/>
      <c r="AC18" s="218"/>
      <c r="AD18" s="218"/>
      <c r="AE18" s="219"/>
      <c r="AF18" s="219"/>
      <c r="AG18" s="219"/>
      <c r="AH18" s="188"/>
      <c r="AI18" s="188"/>
      <c r="AJ18" s="188"/>
      <c r="AK18" s="188"/>
    </row>
    <row r="19" spans="1:37" s="196" customFormat="1" ht="11.25">
      <c r="A19" s="183"/>
      <c r="B19" s="228"/>
      <c r="C19" s="232"/>
      <c r="D19" s="231"/>
      <c r="E19" s="223"/>
      <c r="F19" s="223"/>
      <c r="G19" s="233"/>
      <c r="H19" s="234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6"/>
      <c r="Y19" s="226"/>
      <c r="Z19" s="218"/>
      <c r="AA19" s="218"/>
      <c r="AB19" s="218"/>
      <c r="AC19" s="218"/>
      <c r="AD19" s="218"/>
      <c r="AE19" s="219"/>
      <c r="AF19" s="219"/>
      <c r="AG19" s="219"/>
      <c r="AH19" s="188"/>
      <c r="AI19" s="188"/>
      <c r="AJ19" s="188"/>
      <c r="AK19" s="188"/>
    </row>
    <row r="20" spans="1:37" s="196" customFormat="1" ht="11.25">
      <c r="A20" s="183">
        <v>6</v>
      </c>
      <c r="B20" s="228" t="s">
        <v>258</v>
      </c>
      <c r="C20" s="230" t="s">
        <v>133</v>
      </c>
      <c r="D20" s="231" t="s">
        <v>153</v>
      </c>
      <c r="E20" s="223">
        <f aca="true" t="shared" si="1" ref="E20:AA20">(E$16+E$18)</f>
        <v>1350569778.0000005</v>
      </c>
      <c r="F20" s="223">
        <f t="shared" si="1"/>
        <v>723147467.022507</v>
      </c>
      <c r="G20" s="223">
        <f t="shared" si="1"/>
        <v>168469403.96451277</v>
      </c>
      <c r="H20" s="224">
        <f t="shared" si="1"/>
        <v>207880374.0152681</v>
      </c>
      <c r="I20" s="225">
        <f t="shared" si="1"/>
        <v>113160563.01774225</v>
      </c>
      <c r="J20" s="225">
        <f t="shared" si="1"/>
        <v>98154302.91554825</v>
      </c>
      <c r="K20" s="225">
        <f t="shared" si="1"/>
        <v>6587688.990077501</v>
      </c>
      <c r="L20" s="225">
        <f t="shared" si="1"/>
        <v>20313225.890976775</v>
      </c>
      <c r="M20" s="225">
        <f t="shared" si="1"/>
        <v>11407192.195020916</v>
      </c>
      <c r="N20" s="225">
        <f t="shared" si="1"/>
        <v>1449559.9883470286</v>
      </c>
      <c r="O20" s="225">
        <f t="shared" si="1"/>
        <v>723147467.022507</v>
      </c>
      <c r="P20" s="225">
        <f t="shared" si="1"/>
        <v>168469403.96451277</v>
      </c>
      <c r="Q20" s="225">
        <f t="shared" si="1"/>
        <v>207880374.0152681</v>
      </c>
      <c r="R20" s="225">
        <f t="shared" si="1"/>
        <v>113160563.01774225</v>
      </c>
      <c r="S20" s="225">
        <f t="shared" si="1"/>
        <v>85253394.55432105</v>
      </c>
      <c r="T20" s="225">
        <f t="shared" si="1"/>
        <v>201878.89809461005</v>
      </c>
      <c r="U20" s="225">
        <f t="shared" si="1"/>
        <v>12699029.46313257</v>
      </c>
      <c r="V20" s="225">
        <f t="shared" si="1"/>
        <v>917823.9986175566</v>
      </c>
      <c r="W20" s="225">
        <f t="shared" si="1"/>
        <v>20313225.890976775</v>
      </c>
      <c r="X20" s="226">
        <f t="shared" si="1"/>
        <v>5669864.991459944</v>
      </c>
      <c r="Y20" s="226">
        <f t="shared" si="1"/>
        <v>11407192.195020916</v>
      </c>
      <c r="Z20" s="218">
        <f t="shared" si="1"/>
        <v>1049476.9984192583</v>
      </c>
      <c r="AA20" s="218">
        <f t="shared" si="1"/>
        <v>400082.9899277703</v>
      </c>
      <c r="AB20" s="218"/>
      <c r="AC20" s="218"/>
      <c r="AD20" s="218"/>
      <c r="AE20" s="219"/>
      <c r="AF20" s="219"/>
      <c r="AG20" s="219"/>
      <c r="AH20" s="219"/>
      <c r="AI20" s="219"/>
      <c r="AJ20" s="219"/>
      <c r="AK20" s="219"/>
    </row>
    <row r="21" spans="1:37" s="196" customFormat="1" ht="11.25">
      <c r="A21" s="183"/>
      <c r="B21" s="228"/>
      <c r="C21" s="230"/>
      <c r="D21" s="231"/>
      <c r="E21" s="223"/>
      <c r="F21" s="223"/>
      <c r="G21" s="223"/>
      <c r="H21" s="224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6"/>
      <c r="Y21" s="226"/>
      <c r="Z21" s="218"/>
      <c r="AA21" s="218"/>
      <c r="AB21" s="218"/>
      <c r="AC21" s="218"/>
      <c r="AD21" s="218"/>
      <c r="AE21" s="219"/>
      <c r="AF21" s="219"/>
      <c r="AG21" s="219"/>
      <c r="AH21" s="219"/>
      <c r="AI21" s="219"/>
      <c r="AJ21" s="219"/>
      <c r="AK21" s="219"/>
    </row>
    <row r="22" spans="1:37" s="196" customFormat="1" ht="11.25">
      <c r="A22" s="183"/>
      <c r="B22" s="228" t="s">
        <v>259</v>
      </c>
      <c r="C22" s="231"/>
      <c r="D22" s="231"/>
      <c r="E22" s="223"/>
      <c r="F22" s="223"/>
      <c r="G22" s="233"/>
      <c r="H22" s="234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6"/>
      <c r="Y22" s="226"/>
      <c r="Z22" s="218"/>
      <c r="AA22" s="218"/>
      <c r="AB22" s="218"/>
      <c r="AC22" s="218"/>
      <c r="AD22" s="218"/>
      <c r="AE22" s="219"/>
      <c r="AF22" s="219"/>
      <c r="AG22" s="219"/>
      <c r="AH22" s="188"/>
      <c r="AI22" s="188"/>
      <c r="AJ22" s="188"/>
      <c r="AK22" s="188"/>
    </row>
    <row r="23" spans="1:37" s="196" customFormat="1" ht="11.25">
      <c r="A23" s="183"/>
      <c r="B23" s="228"/>
      <c r="C23" s="231"/>
      <c r="D23" s="231"/>
      <c r="E23" s="223"/>
      <c r="F23" s="223"/>
      <c r="G23" s="233"/>
      <c r="H23" s="234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6"/>
      <c r="Y23" s="226"/>
      <c r="Z23" s="218"/>
      <c r="AA23" s="218"/>
      <c r="AB23" s="218"/>
      <c r="AC23" s="218"/>
      <c r="AD23" s="218"/>
      <c r="AE23" s="219"/>
      <c r="AF23" s="219"/>
      <c r="AG23" s="219"/>
      <c r="AH23" s="188"/>
      <c r="AI23" s="188"/>
      <c r="AJ23" s="188"/>
      <c r="AK23" s="188"/>
    </row>
    <row r="24" spans="1:37" s="196" customFormat="1" ht="11.25">
      <c r="A24" s="183">
        <v>7</v>
      </c>
      <c r="B24" s="235" t="s">
        <v>260</v>
      </c>
      <c r="C24" s="236" t="s">
        <v>261</v>
      </c>
      <c r="D24" s="183" t="s">
        <v>262</v>
      </c>
      <c r="E24" s="223">
        <v>3114306</v>
      </c>
      <c r="F24" s="223">
        <v>1516108.5131793364</v>
      </c>
      <c r="G24" s="223">
        <v>412679.86748897913</v>
      </c>
      <c r="H24" s="224">
        <v>502912.838515278</v>
      </c>
      <c r="I24" s="225">
        <v>282938.9091486485</v>
      </c>
      <c r="J24" s="225">
        <v>292695.9060156882</v>
      </c>
      <c r="K24" s="225">
        <v>55124.98229943291</v>
      </c>
      <c r="L24" s="225">
        <v>22608.992740278976</v>
      </c>
      <c r="M24" s="225">
        <v>29224.990615889827</v>
      </c>
      <c r="N24" s="225">
        <v>10.99999646791405</v>
      </c>
      <c r="O24" s="225">
        <v>1516108.5131793364</v>
      </c>
      <c r="P24" s="225">
        <v>412679.86748897913</v>
      </c>
      <c r="Q24" s="225">
        <v>502912.838515278</v>
      </c>
      <c r="R24" s="225">
        <v>282938.9091486485</v>
      </c>
      <c r="S24" s="225">
        <v>262114.91583520826</v>
      </c>
      <c r="T24" s="225">
        <v>2.9999990367038314</v>
      </c>
      <c r="U24" s="225">
        <v>30577.990181443256</v>
      </c>
      <c r="V24" s="225">
        <v>19710.993670823074</v>
      </c>
      <c r="W24" s="225">
        <v>22608.992740278976</v>
      </c>
      <c r="X24" s="226">
        <v>35413.98862860983</v>
      </c>
      <c r="Y24" s="226">
        <v>29224.990615889827</v>
      </c>
      <c r="Z24" s="218">
        <v>0</v>
      </c>
      <c r="AA24" s="218">
        <v>10.99999646791405</v>
      </c>
      <c r="AB24" s="218"/>
      <c r="AC24" s="218"/>
      <c r="AD24" s="218"/>
      <c r="AE24" s="219"/>
      <c r="AF24" s="219"/>
      <c r="AG24" s="219"/>
      <c r="AH24" s="188"/>
      <c r="AI24" s="188"/>
      <c r="AJ24" s="188"/>
      <c r="AK24" s="188"/>
    </row>
    <row r="25" spans="1:37" s="196" customFormat="1" ht="11.25">
      <c r="A25" s="183">
        <v>8</v>
      </c>
      <c r="B25" s="235" t="s">
        <v>263</v>
      </c>
      <c r="C25" s="221" t="s">
        <v>264</v>
      </c>
      <c r="D25" s="227" t="s">
        <v>253</v>
      </c>
      <c r="E25" s="223">
        <v>116812</v>
      </c>
      <c r="F25" s="223">
        <v>116812</v>
      </c>
      <c r="G25" s="223">
        <v>0</v>
      </c>
      <c r="H25" s="224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116812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226">
        <v>0</v>
      </c>
      <c r="Y25" s="226">
        <v>0</v>
      </c>
      <c r="Z25" s="218">
        <v>0</v>
      </c>
      <c r="AA25" s="218">
        <v>0</v>
      </c>
      <c r="AB25" s="218"/>
      <c r="AC25" s="218"/>
      <c r="AD25" s="218"/>
      <c r="AE25" s="219"/>
      <c r="AF25" s="219"/>
      <c r="AG25" s="219"/>
      <c r="AH25" s="188"/>
      <c r="AI25" s="188"/>
      <c r="AJ25" s="188"/>
      <c r="AK25" s="188"/>
    </row>
    <row r="26" spans="1:37" s="196" customFormat="1" ht="11.25">
      <c r="A26" s="183">
        <v>9</v>
      </c>
      <c r="B26" s="235" t="s">
        <v>265</v>
      </c>
      <c r="C26" s="221" t="s">
        <v>266</v>
      </c>
      <c r="D26" s="231" t="s">
        <v>153</v>
      </c>
      <c r="E26" s="223">
        <f aca="true" t="shared" si="2" ref="E26:AA26">(E$24+E$25)</f>
        <v>3231118</v>
      </c>
      <c r="F26" s="223">
        <f t="shared" si="2"/>
        <v>1632920.5131793364</v>
      </c>
      <c r="G26" s="223">
        <f t="shared" si="2"/>
        <v>412679.86748897913</v>
      </c>
      <c r="H26" s="224">
        <f t="shared" si="2"/>
        <v>502912.838515278</v>
      </c>
      <c r="I26" s="225">
        <f t="shared" si="2"/>
        <v>282938.9091486485</v>
      </c>
      <c r="J26" s="225">
        <f t="shared" si="2"/>
        <v>292695.9060156882</v>
      </c>
      <c r="K26" s="225">
        <f t="shared" si="2"/>
        <v>55124.98229943291</v>
      </c>
      <c r="L26" s="225">
        <f t="shared" si="2"/>
        <v>22608.992740278976</v>
      </c>
      <c r="M26" s="225">
        <f t="shared" si="2"/>
        <v>29224.990615889827</v>
      </c>
      <c r="N26" s="225">
        <f t="shared" si="2"/>
        <v>10.99999646791405</v>
      </c>
      <c r="O26" s="225">
        <f t="shared" si="2"/>
        <v>1632920.5131793364</v>
      </c>
      <c r="P26" s="225">
        <f t="shared" si="2"/>
        <v>412679.86748897913</v>
      </c>
      <c r="Q26" s="225">
        <f t="shared" si="2"/>
        <v>502912.838515278</v>
      </c>
      <c r="R26" s="225">
        <f t="shared" si="2"/>
        <v>282938.9091486485</v>
      </c>
      <c r="S26" s="225">
        <f t="shared" si="2"/>
        <v>262114.91583520826</v>
      </c>
      <c r="T26" s="225">
        <f t="shared" si="2"/>
        <v>2.9999990367038314</v>
      </c>
      <c r="U26" s="225">
        <f t="shared" si="2"/>
        <v>30577.990181443256</v>
      </c>
      <c r="V26" s="225">
        <f t="shared" si="2"/>
        <v>19710.993670823074</v>
      </c>
      <c r="W26" s="225">
        <f t="shared" si="2"/>
        <v>22608.992740278976</v>
      </c>
      <c r="X26" s="226">
        <f t="shared" si="2"/>
        <v>35413.98862860983</v>
      </c>
      <c r="Y26" s="226">
        <f t="shared" si="2"/>
        <v>29224.990615889827</v>
      </c>
      <c r="Z26" s="218">
        <f t="shared" si="2"/>
        <v>0</v>
      </c>
      <c r="AA26" s="218">
        <f t="shared" si="2"/>
        <v>10.99999646791405</v>
      </c>
      <c r="AB26" s="218"/>
      <c r="AC26" s="218"/>
      <c r="AD26" s="218"/>
      <c r="AE26" s="219"/>
      <c r="AF26" s="219"/>
      <c r="AG26" s="219"/>
      <c r="AH26" s="219"/>
      <c r="AI26" s="219"/>
      <c r="AJ26" s="219"/>
      <c r="AK26" s="219"/>
    </row>
    <row r="27" spans="1:37" s="196" customFormat="1" ht="11.25">
      <c r="A27" s="183"/>
      <c r="B27" s="237"/>
      <c r="C27" s="232"/>
      <c r="D27" s="231"/>
      <c r="E27" s="223"/>
      <c r="F27" s="223"/>
      <c r="G27" s="233"/>
      <c r="H27" s="234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6"/>
      <c r="Y27" s="226"/>
      <c r="Z27" s="218"/>
      <c r="AA27" s="218"/>
      <c r="AB27" s="218"/>
      <c r="AC27" s="218"/>
      <c r="AD27" s="218"/>
      <c r="AE27" s="219"/>
      <c r="AF27" s="219"/>
      <c r="AG27" s="219"/>
      <c r="AH27" s="188"/>
      <c r="AI27" s="188"/>
      <c r="AJ27" s="188"/>
      <c r="AK27" s="188"/>
    </row>
    <row r="28" spans="1:37" s="196" customFormat="1" ht="11.25">
      <c r="A28" s="183">
        <v>10</v>
      </c>
      <c r="B28" s="235" t="s">
        <v>267</v>
      </c>
      <c r="C28" s="238" t="s">
        <v>268</v>
      </c>
      <c r="D28" s="183" t="s">
        <v>269</v>
      </c>
      <c r="E28" s="223">
        <v>559321</v>
      </c>
      <c r="F28" s="223">
        <v>243806.58974358975</v>
      </c>
      <c r="G28" s="223">
        <v>315514.41025641025</v>
      </c>
      <c r="H28" s="224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243806.58974358975</v>
      </c>
      <c r="P28" s="225">
        <v>315514.41025641025</v>
      </c>
      <c r="Q28" s="225">
        <v>0</v>
      </c>
      <c r="R28" s="225">
        <v>0</v>
      </c>
      <c r="S28" s="225">
        <v>0</v>
      </c>
      <c r="T28" s="225">
        <v>0</v>
      </c>
      <c r="U28" s="225">
        <v>0</v>
      </c>
      <c r="V28" s="225">
        <v>0</v>
      </c>
      <c r="W28" s="225">
        <v>0</v>
      </c>
      <c r="X28" s="226">
        <v>0</v>
      </c>
      <c r="Y28" s="226">
        <v>0</v>
      </c>
      <c r="Z28" s="218">
        <v>0</v>
      </c>
      <c r="AA28" s="218">
        <v>0</v>
      </c>
      <c r="AB28" s="218"/>
      <c r="AC28" s="218"/>
      <c r="AD28" s="218"/>
      <c r="AE28" s="219"/>
      <c r="AF28" s="219"/>
      <c r="AG28" s="219"/>
      <c r="AH28" s="188"/>
      <c r="AI28" s="188"/>
      <c r="AJ28" s="188"/>
      <c r="AK28" s="188"/>
    </row>
    <row r="29" spans="1:37" s="196" customFormat="1" ht="11.25">
      <c r="A29" s="183">
        <v>11</v>
      </c>
      <c r="B29" s="237" t="s">
        <v>270</v>
      </c>
      <c r="C29" s="232" t="s">
        <v>271</v>
      </c>
      <c r="D29" s="231" t="s">
        <v>272</v>
      </c>
      <c r="E29" s="223">
        <v>25</v>
      </c>
      <c r="F29" s="223">
        <v>3</v>
      </c>
      <c r="G29" s="223">
        <v>1.4</v>
      </c>
      <c r="H29" s="224">
        <v>20.6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3</v>
      </c>
      <c r="P29" s="225">
        <v>1.4</v>
      </c>
      <c r="Q29" s="225">
        <v>20.6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6">
        <v>0</v>
      </c>
      <c r="Y29" s="226">
        <v>0</v>
      </c>
      <c r="Z29" s="218">
        <v>0</v>
      </c>
      <c r="AA29" s="218">
        <v>0</v>
      </c>
      <c r="AB29" s="218"/>
      <c r="AC29" s="218"/>
      <c r="AD29" s="218"/>
      <c r="AE29" s="219"/>
      <c r="AF29" s="219"/>
      <c r="AG29" s="219"/>
      <c r="AH29" s="188"/>
      <c r="AI29" s="188"/>
      <c r="AJ29" s="188"/>
      <c r="AK29" s="188"/>
    </row>
    <row r="30" spans="1:37" s="196" customFormat="1" ht="11.25">
      <c r="A30" s="183">
        <v>12</v>
      </c>
      <c r="B30" s="237" t="s">
        <v>273</v>
      </c>
      <c r="C30" s="232" t="s">
        <v>274</v>
      </c>
      <c r="D30" s="230" t="s">
        <v>275</v>
      </c>
      <c r="E30" s="223">
        <v>374822.00000000536</v>
      </c>
      <c r="F30" s="223">
        <v>367138.20162876125</v>
      </c>
      <c r="G30" s="223">
        <v>7578.540859309291</v>
      </c>
      <c r="H30" s="224">
        <v>105.25751193485127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367138.20162876125</v>
      </c>
      <c r="P30" s="225">
        <v>7578.540859309291</v>
      </c>
      <c r="Q30" s="225">
        <v>105.25751193485127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226">
        <v>0</v>
      </c>
      <c r="Y30" s="226">
        <v>0</v>
      </c>
      <c r="Z30" s="218">
        <v>0</v>
      </c>
      <c r="AA30" s="218">
        <v>0</v>
      </c>
      <c r="AB30" s="218"/>
      <c r="AC30" s="218"/>
      <c r="AD30" s="218"/>
      <c r="AE30" s="219"/>
      <c r="AF30" s="219"/>
      <c r="AG30" s="219"/>
      <c r="AH30" s="188"/>
      <c r="AI30" s="188"/>
      <c r="AJ30" s="188"/>
      <c r="AK30" s="188"/>
    </row>
    <row r="31" spans="1:37" s="196" customFormat="1" ht="11.25">
      <c r="A31" s="183">
        <v>13</v>
      </c>
      <c r="B31" s="239" t="s">
        <v>276</v>
      </c>
      <c r="C31" s="232" t="s">
        <v>277</v>
      </c>
      <c r="D31" s="230" t="s">
        <v>278</v>
      </c>
      <c r="E31" s="223">
        <v>38036</v>
      </c>
      <c r="F31" s="223">
        <v>34067.1534791705</v>
      </c>
      <c r="G31" s="223">
        <v>3968.8465208295033</v>
      </c>
      <c r="H31" s="224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34067.1534791705</v>
      </c>
      <c r="P31" s="225">
        <v>3968.8465208295033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6">
        <v>0</v>
      </c>
      <c r="Y31" s="226">
        <v>0</v>
      </c>
      <c r="Z31" s="218">
        <v>0</v>
      </c>
      <c r="AA31" s="218">
        <v>0</v>
      </c>
      <c r="AB31" s="218"/>
      <c r="AC31" s="218"/>
      <c r="AD31" s="218"/>
      <c r="AE31" s="219"/>
      <c r="AF31" s="219"/>
      <c r="AG31" s="219"/>
      <c r="AH31" s="188"/>
      <c r="AI31" s="188"/>
      <c r="AJ31" s="188"/>
      <c r="AK31" s="188"/>
    </row>
    <row r="32" spans="1:37" s="196" customFormat="1" ht="11.25">
      <c r="A32" s="183">
        <v>14</v>
      </c>
      <c r="B32" s="237" t="s">
        <v>279</v>
      </c>
      <c r="C32" s="232" t="s">
        <v>280</v>
      </c>
      <c r="D32" s="231" t="s">
        <v>281</v>
      </c>
      <c r="E32" s="223">
        <v>538321</v>
      </c>
      <c r="F32" s="223">
        <v>527762.5901356688</v>
      </c>
      <c r="G32" s="223">
        <v>9341.207579205187</v>
      </c>
      <c r="H32" s="224">
        <v>966.4220343421483</v>
      </c>
      <c r="I32" s="225">
        <v>46.03425411535521</v>
      </c>
      <c r="J32" s="225">
        <v>204.74599666857932</v>
      </c>
      <c r="K32" s="225">
        <v>0</v>
      </c>
      <c r="L32" s="225">
        <v>0</v>
      </c>
      <c r="M32" s="225">
        <v>0</v>
      </c>
      <c r="N32" s="225">
        <v>0</v>
      </c>
      <c r="O32" s="225">
        <v>527762.5901356688</v>
      </c>
      <c r="P32" s="225">
        <v>9341.207579205187</v>
      </c>
      <c r="Q32" s="225">
        <v>966.4220343421483</v>
      </c>
      <c r="R32" s="225">
        <v>46.03425411535521</v>
      </c>
      <c r="S32" s="225">
        <v>204.74599666857932</v>
      </c>
      <c r="T32" s="225">
        <v>0</v>
      </c>
      <c r="U32" s="225">
        <v>0</v>
      </c>
      <c r="V32" s="225">
        <v>0</v>
      </c>
      <c r="W32" s="225">
        <v>0</v>
      </c>
      <c r="X32" s="226">
        <v>0</v>
      </c>
      <c r="Y32" s="226">
        <v>0</v>
      </c>
      <c r="Z32" s="218">
        <v>0</v>
      </c>
      <c r="AA32" s="218">
        <v>0</v>
      </c>
      <c r="AB32" s="218"/>
      <c r="AC32" s="218"/>
      <c r="AD32" s="218"/>
      <c r="AE32" s="219"/>
      <c r="AF32" s="219"/>
      <c r="AG32" s="219"/>
      <c r="AH32" s="188"/>
      <c r="AI32" s="188"/>
      <c r="AJ32" s="188"/>
      <c r="AK32" s="188"/>
    </row>
    <row r="33" spans="1:37" s="196" customFormat="1" ht="11.25">
      <c r="A33" s="183">
        <v>15</v>
      </c>
      <c r="B33" s="237" t="s">
        <v>282</v>
      </c>
      <c r="C33" s="232" t="s">
        <v>283</v>
      </c>
      <c r="D33" s="231" t="s">
        <v>284</v>
      </c>
      <c r="E33" s="223">
        <v>1121800</v>
      </c>
      <c r="F33" s="223">
        <v>1002537.7605717689</v>
      </c>
      <c r="G33" s="223">
        <v>93483.33333333333</v>
      </c>
      <c r="H33" s="224">
        <v>20155.429819336907</v>
      </c>
      <c r="I33" s="225">
        <v>779.4917609688306</v>
      </c>
      <c r="J33" s="225">
        <v>55.677982926345045</v>
      </c>
      <c r="K33" s="225">
        <v>0</v>
      </c>
      <c r="L33" s="225">
        <v>0</v>
      </c>
      <c r="M33" s="225">
        <v>4788.306531665674</v>
      </c>
      <c r="N33" s="225">
        <v>0</v>
      </c>
      <c r="O33" s="225">
        <v>1002537.7605717689</v>
      </c>
      <c r="P33" s="225">
        <v>93483.33333333333</v>
      </c>
      <c r="Q33" s="225">
        <v>20155.429819336907</v>
      </c>
      <c r="R33" s="225">
        <v>779.4917609688306</v>
      </c>
      <c r="S33" s="225">
        <v>55.677982926345045</v>
      </c>
      <c r="T33" s="225">
        <v>0</v>
      </c>
      <c r="U33" s="225">
        <v>0</v>
      </c>
      <c r="V33" s="225">
        <v>0</v>
      </c>
      <c r="W33" s="225">
        <v>0</v>
      </c>
      <c r="X33" s="226">
        <v>0</v>
      </c>
      <c r="Y33" s="226">
        <v>4788.306531665674</v>
      </c>
      <c r="Z33" s="218">
        <v>0</v>
      </c>
      <c r="AA33" s="218">
        <v>0</v>
      </c>
      <c r="AB33" s="218"/>
      <c r="AC33" s="218"/>
      <c r="AD33" s="218"/>
      <c r="AE33" s="219"/>
      <c r="AF33" s="219"/>
      <c r="AG33" s="219"/>
      <c r="AH33" s="188"/>
      <c r="AI33" s="188"/>
      <c r="AJ33" s="188"/>
      <c r="AK33" s="188"/>
    </row>
    <row r="34" spans="1:37" s="196" customFormat="1" ht="11.25">
      <c r="A34" s="183">
        <v>16</v>
      </c>
      <c r="B34" s="237" t="s">
        <v>285</v>
      </c>
      <c r="C34" s="232" t="s">
        <v>286</v>
      </c>
      <c r="D34" s="230" t="s">
        <v>287</v>
      </c>
      <c r="E34" s="223">
        <v>163553.00000000233</v>
      </c>
      <c r="F34" s="223">
        <v>155623.33361452958</v>
      </c>
      <c r="G34" s="223">
        <v>7363.26164365326</v>
      </c>
      <c r="H34" s="224">
        <v>519.204346667858</v>
      </c>
      <c r="I34" s="225">
        <v>0</v>
      </c>
      <c r="J34" s="225">
        <v>47.200395151623454</v>
      </c>
      <c r="K34" s="225">
        <v>0</v>
      </c>
      <c r="L34" s="225">
        <v>0</v>
      </c>
      <c r="M34" s="225">
        <v>0</v>
      </c>
      <c r="N34" s="225">
        <v>0</v>
      </c>
      <c r="O34" s="225">
        <v>155623.33361452958</v>
      </c>
      <c r="P34" s="225">
        <v>7363.26164365326</v>
      </c>
      <c r="Q34" s="225">
        <v>519.204346667858</v>
      </c>
      <c r="R34" s="225">
        <v>0</v>
      </c>
      <c r="S34" s="225">
        <v>47.200395151623454</v>
      </c>
      <c r="T34" s="225">
        <v>0</v>
      </c>
      <c r="U34" s="225">
        <v>0</v>
      </c>
      <c r="V34" s="225">
        <v>0</v>
      </c>
      <c r="W34" s="225">
        <v>0</v>
      </c>
      <c r="X34" s="226">
        <v>0</v>
      </c>
      <c r="Y34" s="226">
        <v>0</v>
      </c>
      <c r="Z34" s="218">
        <v>0</v>
      </c>
      <c r="AA34" s="218">
        <v>0</v>
      </c>
      <c r="AB34" s="218"/>
      <c r="AC34" s="218"/>
      <c r="AD34" s="218"/>
      <c r="AE34" s="219"/>
      <c r="AF34" s="219"/>
      <c r="AG34" s="219"/>
      <c r="AH34" s="188"/>
      <c r="AI34" s="188"/>
      <c r="AJ34" s="188"/>
      <c r="AK34" s="188"/>
    </row>
    <row r="35" spans="1:37" s="196" customFormat="1" ht="11.25">
      <c r="A35" s="183">
        <v>17</v>
      </c>
      <c r="B35" s="240" t="s">
        <v>288</v>
      </c>
      <c r="C35" s="232" t="s">
        <v>289</v>
      </c>
      <c r="D35" s="227" t="s">
        <v>290</v>
      </c>
      <c r="E35" s="223">
        <v>4200005</v>
      </c>
      <c r="F35" s="223">
        <v>3733824.3472103206</v>
      </c>
      <c r="G35" s="223">
        <v>434993.07269316947</v>
      </c>
      <c r="H35" s="224">
        <v>28911.347469896267</v>
      </c>
      <c r="I35" s="225">
        <v>2276.2326266137957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3733824.3472103206</v>
      </c>
      <c r="P35" s="225">
        <v>434993.07269316947</v>
      </c>
      <c r="Q35" s="225">
        <v>28911.347469896267</v>
      </c>
      <c r="R35" s="225">
        <v>2276.2326266137957</v>
      </c>
      <c r="S35" s="225">
        <v>0</v>
      </c>
      <c r="T35" s="225">
        <v>0</v>
      </c>
      <c r="U35" s="225">
        <v>0</v>
      </c>
      <c r="V35" s="225">
        <v>0</v>
      </c>
      <c r="W35" s="225">
        <v>0</v>
      </c>
      <c r="X35" s="226">
        <v>0</v>
      </c>
      <c r="Y35" s="226">
        <v>0</v>
      </c>
      <c r="Z35" s="218">
        <v>0</v>
      </c>
      <c r="AA35" s="218">
        <v>0</v>
      </c>
      <c r="AB35" s="218"/>
      <c r="AC35" s="218"/>
      <c r="AD35" s="218"/>
      <c r="AE35" s="219"/>
      <c r="AF35" s="219"/>
      <c r="AG35" s="219"/>
      <c r="AH35" s="188"/>
      <c r="AI35" s="188"/>
      <c r="AJ35" s="188"/>
      <c r="AK35" s="188"/>
    </row>
    <row r="36" spans="1:37" s="196" customFormat="1" ht="31.5">
      <c r="A36" s="183">
        <v>18</v>
      </c>
      <c r="B36" s="237" t="s">
        <v>291</v>
      </c>
      <c r="C36" s="221" t="s">
        <v>292</v>
      </c>
      <c r="D36" s="232" t="s">
        <v>153</v>
      </c>
      <c r="E36" s="223">
        <f aca="true" t="shared" si="3" ref="E36:AA36">(E$28+E$29+E$30+E$31+E$32+E$33+E$34+E$35)</f>
        <v>6995883.000000007</v>
      </c>
      <c r="F36" s="223">
        <f t="shared" si="3"/>
        <v>6064762.976383809</v>
      </c>
      <c r="G36" s="223">
        <f t="shared" si="3"/>
        <v>872244.0728859103</v>
      </c>
      <c r="H36" s="224">
        <f t="shared" si="3"/>
        <v>50678.26118217803</v>
      </c>
      <c r="I36" s="225">
        <f t="shared" si="3"/>
        <v>3101.7586416979816</v>
      </c>
      <c r="J36" s="225">
        <f t="shared" si="3"/>
        <v>307.62437474654786</v>
      </c>
      <c r="K36" s="225">
        <f t="shared" si="3"/>
        <v>0</v>
      </c>
      <c r="L36" s="225">
        <f t="shared" si="3"/>
        <v>0</v>
      </c>
      <c r="M36" s="225">
        <f t="shared" si="3"/>
        <v>4788.306531665674</v>
      </c>
      <c r="N36" s="225">
        <f t="shared" si="3"/>
        <v>0</v>
      </c>
      <c r="O36" s="225">
        <f t="shared" si="3"/>
        <v>6064762.976383809</v>
      </c>
      <c r="P36" s="225">
        <f t="shared" si="3"/>
        <v>872244.0728859103</v>
      </c>
      <c r="Q36" s="225">
        <f t="shared" si="3"/>
        <v>50678.26118217803</v>
      </c>
      <c r="R36" s="225">
        <f t="shared" si="3"/>
        <v>3101.7586416979816</v>
      </c>
      <c r="S36" s="225">
        <f t="shared" si="3"/>
        <v>307.62437474654786</v>
      </c>
      <c r="T36" s="225">
        <f t="shared" si="3"/>
        <v>0</v>
      </c>
      <c r="U36" s="225">
        <f t="shared" si="3"/>
        <v>0</v>
      </c>
      <c r="V36" s="225">
        <f t="shared" si="3"/>
        <v>0</v>
      </c>
      <c r="W36" s="225">
        <f t="shared" si="3"/>
        <v>0</v>
      </c>
      <c r="X36" s="226">
        <f t="shared" si="3"/>
        <v>0</v>
      </c>
      <c r="Y36" s="226">
        <f t="shared" si="3"/>
        <v>4788.306531665674</v>
      </c>
      <c r="Z36" s="218">
        <f t="shared" si="3"/>
        <v>0</v>
      </c>
      <c r="AA36" s="218">
        <f t="shared" si="3"/>
        <v>0</v>
      </c>
      <c r="AB36" s="218"/>
      <c r="AC36" s="218"/>
      <c r="AD36" s="218"/>
      <c r="AE36" s="219"/>
      <c r="AF36" s="219"/>
      <c r="AG36" s="219"/>
      <c r="AH36" s="219"/>
      <c r="AI36" s="219"/>
      <c r="AJ36" s="219"/>
      <c r="AK36" s="219"/>
    </row>
    <row r="37" spans="1:37" s="196" customFormat="1" ht="11.25">
      <c r="A37" s="183"/>
      <c r="B37" s="237"/>
      <c r="C37" s="232"/>
      <c r="D37" s="232"/>
      <c r="E37" s="223"/>
      <c r="F37" s="223"/>
      <c r="G37" s="241"/>
      <c r="H37" s="242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6"/>
      <c r="Y37" s="226"/>
      <c r="Z37" s="218"/>
      <c r="AA37" s="218"/>
      <c r="AB37" s="218"/>
      <c r="AC37" s="218"/>
      <c r="AD37" s="218"/>
      <c r="AE37" s="219"/>
      <c r="AF37" s="219"/>
      <c r="AG37" s="219"/>
      <c r="AH37" s="188"/>
      <c r="AI37" s="188"/>
      <c r="AJ37" s="188"/>
      <c r="AK37" s="188"/>
    </row>
    <row r="38" spans="1:37" s="196" customFormat="1" ht="11.25">
      <c r="A38" s="183">
        <v>19</v>
      </c>
      <c r="B38" s="243" t="s">
        <v>293</v>
      </c>
      <c r="C38" s="222" t="s">
        <v>294</v>
      </c>
      <c r="D38" s="222" t="s">
        <v>295</v>
      </c>
      <c r="E38" s="223">
        <v>155436</v>
      </c>
      <c r="F38" s="223">
        <v>80143.31354846098</v>
      </c>
      <c r="G38" s="223">
        <v>19849.326587400574</v>
      </c>
      <c r="H38" s="224">
        <v>23501.646246720986</v>
      </c>
      <c r="I38" s="225">
        <v>14501.991060014589</v>
      </c>
      <c r="J38" s="225">
        <v>13404.152033847568</v>
      </c>
      <c r="K38" s="225">
        <v>0</v>
      </c>
      <c r="L38" s="225">
        <v>3367.076128170682</v>
      </c>
      <c r="M38" s="225">
        <v>598.3922272726925</v>
      </c>
      <c r="N38" s="225">
        <v>70.10216811192075</v>
      </c>
      <c r="O38" s="225">
        <v>80143.31354846098</v>
      </c>
      <c r="P38" s="225">
        <v>19849.326587400574</v>
      </c>
      <c r="Q38" s="225">
        <v>23501.646246720986</v>
      </c>
      <c r="R38" s="225">
        <v>14501.991060014589</v>
      </c>
      <c r="S38" s="225">
        <v>11997.988986195889</v>
      </c>
      <c r="T38" s="225">
        <v>35.25364950168859</v>
      </c>
      <c r="U38" s="225">
        <v>1370.9093981499896</v>
      </c>
      <c r="V38" s="225">
        <v>0</v>
      </c>
      <c r="W38" s="225">
        <v>3367.076128170682</v>
      </c>
      <c r="X38" s="226">
        <v>0</v>
      </c>
      <c r="Y38" s="226">
        <v>598.3922272726925</v>
      </c>
      <c r="Z38" s="218">
        <v>0</v>
      </c>
      <c r="AA38" s="218">
        <v>70.10216811192075</v>
      </c>
      <c r="AB38" s="218"/>
      <c r="AC38" s="218"/>
      <c r="AD38" s="218"/>
      <c r="AE38" s="219"/>
      <c r="AF38" s="219"/>
      <c r="AG38" s="219"/>
      <c r="AH38" s="188"/>
      <c r="AI38" s="188"/>
      <c r="AJ38" s="188"/>
      <c r="AK38" s="188"/>
    </row>
    <row r="39" spans="1:37" s="196" customFormat="1" ht="11.25">
      <c r="A39" s="183">
        <v>20</v>
      </c>
      <c r="B39" s="244" t="s">
        <v>296</v>
      </c>
      <c r="C39" s="222" t="s">
        <v>297</v>
      </c>
      <c r="D39" s="222" t="s">
        <v>298</v>
      </c>
      <c r="E39" s="223">
        <v>276815.45</v>
      </c>
      <c r="F39" s="223">
        <v>135423.09084664477</v>
      </c>
      <c r="G39" s="223">
        <v>33527.68167273638</v>
      </c>
      <c r="H39" s="224">
        <v>39684.70538831853</v>
      </c>
      <c r="I39" s="225">
        <v>24492.566207031312</v>
      </c>
      <c r="J39" s="225">
        <v>22629.696639277954</v>
      </c>
      <c r="K39" s="225">
        <v>13378.553825072087</v>
      </c>
      <c r="L39" s="225">
        <v>5685.062420801221</v>
      </c>
      <c r="M39" s="225">
        <v>1010.5744821863266</v>
      </c>
      <c r="N39" s="225">
        <v>983.5185179314196</v>
      </c>
      <c r="O39" s="225">
        <v>135423.09084664477</v>
      </c>
      <c r="P39" s="225">
        <v>33527.68167273638</v>
      </c>
      <c r="Q39" s="225">
        <v>39684.70538831853</v>
      </c>
      <c r="R39" s="225">
        <v>24492.566207031312</v>
      </c>
      <c r="S39" s="225">
        <v>20259.692940104163</v>
      </c>
      <c r="T39" s="225">
        <v>59.41929624813874</v>
      </c>
      <c r="U39" s="225">
        <v>2310.5844029256523</v>
      </c>
      <c r="V39" s="225">
        <v>690.1030647654513</v>
      </c>
      <c r="W39" s="225">
        <v>5685.062420801221</v>
      </c>
      <c r="X39" s="226">
        <v>12688.450760306638</v>
      </c>
      <c r="Y39" s="226">
        <v>1010.5744821863266</v>
      </c>
      <c r="Z39" s="218">
        <v>865.0805820808738</v>
      </c>
      <c r="AA39" s="218">
        <v>118.43793585054583</v>
      </c>
      <c r="AB39" s="218"/>
      <c r="AC39" s="218"/>
      <c r="AD39" s="218"/>
      <c r="AE39" s="219"/>
      <c r="AF39" s="219"/>
      <c r="AG39" s="219"/>
      <c r="AH39" s="188"/>
      <c r="AI39" s="188"/>
      <c r="AJ39" s="188"/>
      <c r="AK39" s="188"/>
    </row>
    <row r="40" spans="1:37" s="196" customFormat="1" ht="11.25">
      <c r="A40" s="183">
        <v>21</v>
      </c>
      <c r="B40" s="244" t="s">
        <v>299</v>
      </c>
      <c r="C40" s="222" t="s">
        <v>300</v>
      </c>
      <c r="D40" s="222" t="s">
        <v>301</v>
      </c>
      <c r="E40" s="223">
        <v>5259493.55</v>
      </c>
      <c r="F40" s="223">
        <v>3530063.5859812456</v>
      </c>
      <c r="G40" s="223">
        <v>597523.8730775892</v>
      </c>
      <c r="H40" s="224">
        <v>513072.6491175742</v>
      </c>
      <c r="I40" s="225">
        <v>244052.52494801575</v>
      </c>
      <c r="J40" s="225">
        <v>339455.5726336484</v>
      </c>
      <c r="K40" s="225">
        <v>12190.243850953817</v>
      </c>
      <c r="L40" s="225">
        <v>0</v>
      </c>
      <c r="M40" s="225">
        <v>17119.915127531753</v>
      </c>
      <c r="N40" s="225">
        <v>6015.185263441478</v>
      </c>
      <c r="O40" s="225">
        <v>3530063.5859812456</v>
      </c>
      <c r="P40" s="225">
        <v>597523.8730775892</v>
      </c>
      <c r="Q40" s="225">
        <v>513072.6491175742</v>
      </c>
      <c r="R40" s="225">
        <v>244052.52494801575</v>
      </c>
      <c r="S40" s="225">
        <v>219039.4649277513</v>
      </c>
      <c r="T40" s="225">
        <v>3038.3346385576056</v>
      </c>
      <c r="U40" s="225">
        <v>117377.77306733953</v>
      </c>
      <c r="V40" s="225">
        <v>12190.243850953817</v>
      </c>
      <c r="W40" s="225">
        <v>0</v>
      </c>
      <c r="X40" s="226">
        <v>0</v>
      </c>
      <c r="Y40" s="226">
        <v>17119.915127531753</v>
      </c>
      <c r="Z40" s="218">
        <v>0</v>
      </c>
      <c r="AA40" s="218">
        <v>6015.185263441478</v>
      </c>
      <c r="AB40" s="218"/>
      <c r="AC40" s="218"/>
      <c r="AD40" s="218"/>
      <c r="AE40" s="219"/>
      <c r="AF40" s="219"/>
      <c r="AG40" s="219"/>
      <c r="AH40" s="188"/>
      <c r="AI40" s="188"/>
      <c r="AJ40" s="188"/>
      <c r="AK40" s="188"/>
    </row>
    <row r="41" spans="1:37" s="196" customFormat="1" ht="11.25">
      <c r="A41" s="183">
        <v>22</v>
      </c>
      <c r="B41" s="243" t="s">
        <v>302</v>
      </c>
      <c r="C41" s="222" t="s">
        <v>303</v>
      </c>
      <c r="D41" s="222" t="s">
        <v>304</v>
      </c>
      <c r="E41" s="223">
        <v>2516833</v>
      </c>
      <c r="F41" s="223">
        <v>0</v>
      </c>
      <c r="G41" s="223">
        <v>41.372018993372784</v>
      </c>
      <c r="H41" s="224">
        <v>0</v>
      </c>
      <c r="I41" s="225">
        <v>0</v>
      </c>
      <c r="J41" s="225">
        <v>332673.7876886807</v>
      </c>
      <c r="K41" s="225">
        <v>1314225.7369188692</v>
      </c>
      <c r="L41" s="225">
        <v>866558.3834814057</v>
      </c>
      <c r="M41" s="225">
        <v>0</v>
      </c>
      <c r="N41" s="225">
        <v>3333.7198920507312</v>
      </c>
      <c r="O41" s="225">
        <v>0</v>
      </c>
      <c r="P41" s="225">
        <v>41.372018993372784</v>
      </c>
      <c r="Q41" s="225">
        <v>0</v>
      </c>
      <c r="R41" s="225">
        <v>0</v>
      </c>
      <c r="S41" s="225">
        <v>332673.7876886807</v>
      </c>
      <c r="T41" s="225">
        <v>0</v>
      </c>
      <c r="U41" s="225">
        <v>0</v>
      </c>
      <c r="V41" s="225">
        <v>0</v>
      </c>
      <c r="W41" s="225">
        <v>866558.3834814057</v>
      </c>
      <c r="X41" s="226">
        <v>1314225.7369188692</v>
      </c>
      <c r="Y41" s="226">
        <v>0</v>
      </c>
      <c r="Z41" s="218">
        <v>0</v>
      </c>
      <c r="AA41" s="218">
        <v>3333.7198920507312</v>
      </c>
      <c r="AB41" s="218"/>
      <c r="AC41" s="218"/>
      <c r="AD41" s="218"/>
      <c r="AE41" s="219"/>
      <c r="AF41" s="219"/>
      <c r="AG41" s="219"/>
      <c r="AH41" s="188"/>
      <c r="AI41" s="188"/>
      <c r="AJ41" s="188"/>
      <c r="AK41" s="188"/>
    </row>
    <row r="42" spans="1:37" s="196" customFormat="1" ht="11.25">
      <c r="A42" s="183">
        <v>23</v>
      </c>
      <c r="B42" s="243" t="s">
        <v>305</v>
      </c>
      <c r="C42" s="222" t="s">
        <v>306</v>
      </c>
      <c r="D42" s="222" t="s">
        <v>166</v>
      </c>
      <c r="E42" s="223">
        <v>4418</v>
      </c>
      <c r="F42" s="223">
        <v>2788.264738646971</v>
      </c>
      <c r="G42" s="223">
        <v>523.0262530760454</v>
      </c>
      <c r="H42" s="224">
        <v>446.47079599895756</v>
      </c>
      <c r="I42" s="225">
        <v>235.32052986958732</v>
      </c>
      <c r="J42" s="225">
        <v>256.66915698583813</v>
      </c>
      <c r="K42" s="225">
        <v>37.36396848960204</v>
      </c>
      <c r="L42" s="225">
        <v>39.61406712786298</v>
      </c>
      <c r="M42" s="225">
        <v>84.54746800625563</v>
      </c>
      <c r="N42" s="225">
        <v>6.723021798879315</v>
      </c>
      <c r="O42" s="225">
        <v>2788.264738646971</v>
      </c>
      <c r="P42" s="225">
        <v>523.0262530760454</v>
      </c>
      <c r="Q42" s="225">
        <v>446.47079599895756</v>
      </c>
      <c r="R42" s="225">
        <v>235.32052986958732</v>
      </c>
      <c r="S42" s="225">
        <v>200.83479136647253</v>
      </c>
      <c r="T42" s="225">
        <v>1.1794283317191312</v>
      </c>
      <c r="U42" s="225">
        <v>54.65493728764649</v>
      </c>
      <c r="V42" s="225">
        <v>5.606238914868881</v>
      </c>
      <c r="W42" s="225">
        <v>39.61406712786298</v>
      </c>
      <c r="X42" s="226">
        <v>31.757729574733155</v>
      </c>
      <c r="Y42" s="226">
        <v>84.54746800625563</v>
      </c>
      <c r="Z42" s="218">
        <v>4.25285857730788</v>
      </c>
      <c r="AA42" s="218">
        <v>2.470163221571434</v>
      </c>
      <c r="AB42" s="218"/>
      <c r="AC42" s="218"/>
      <c r="AD42" s="218"/>
      <c r="AE42" s="219"/>
      <c r="AF42" s="219"/>
      <c r="AG42" s="219"/>
      <c r="AH42" s="188"/>
      <c r="AI42" s="188"/>
      <c r="AJ42" s="188"/>
      <c r="AK42" s="188"/>
    </row>
    <row r="43" spans="1:37" s="196" customFormat="1" ht="11.25">
      <c r="A43" s="183">
        <v>24</v>
      </c>
      <c r="B43" s="243" t="s">
        <v>307</v>
      </c>
      <c r="C43" s="229" t="s">
        <v>308</v>
      </c>
      <c r="D43" s="222" t="s">
        <v>168</v>
      </c>
      <c r="E43" s="223">
        <v>489018</v>
      </c>
      <c r="F43" s="223">
        <v>290772.5994114286</v>
      </c>
      <c r="G43" s="223">
        <v>58924.95884644072</v>
      </c>
      <c r="H43" s="224">
        <v>57159.06521087399</v>
      </c>
      <c r="I43" s="225">
        <v>31324.52105407797</v>
      </c>
      <c r="J43" s="225">
        <v>33119.45782374789</v>
      </c>
      <c r="K43" s="225">
        <v>5422.420399283522</v>
      </c>
      <c r="L43" s="225">
        <v>5583.366551269824</v>
      </c>
      <c r="M43" s="225">
        <v>5850.393243086214</v>
      </c>
      <c r="N43" s="225">
        <v>861.2174597912831</v>
      </c>
      <c r="O43" s="225">
        <v>290772.5994114286</v>
      </c>
      <c r="P43" s="225">
        <v>58924.95884644072</v>
      </c>
      <c r="Q43" s="225">
        <v>57159.06521087399</v>
      </c>
      <c r="R43" s="225">
        <v>31324.52105407797</v>
      </c>
      <c r="S43" s="225">
        <v>26479.69008290557</v>
      </c>
      <c r="T43" s="225">
        <v>144.42241810372522</v>
      </c>
      <c r="U43" s="225">
        <v>6495.345322738602</v>
      </c>
      <c r="V43" s="225">
        <v>680.8014497259929</v>
      </c>
      <c r="W43" s="225">
        <v>5583.366551269824</v>
      </c>
      <c r="X43" s="226">
        <v>4741.618949557529</v>
      </c>
      <c r="Y43" s="226">
        <v>5850.393243086214</v>
      </c>
      <c r="Z43" s="218">
        <v>562.9084777543623</v>
      </c>
      <c r="AA43" s="218">
        <v>298.30898203692084</v>
      </c>
      <c r="AB43" s="218"/>
      <c r="AC43" s="218"/>
      <c r="AD43" s="218"/>
      <c r="AE43" s="219"/>
      <c r="AF43" s="219"/>
      <c r="AG43" s="219"/>
      <c r="AH43" s="188"/>
      <c r="AI43" s="188"/>
      <c r="AJ43" s="188"/>
      <c r="AK43" s="188"/>
    </row>
    <row r="44" spans="1:37" s="196" customFormat="1" ht="11.25">
      <c r="A44" s="183">
        <v>25</v>
      </c>
      <c r="B44" s="245" t="s">
        <v>309</v>
      </c>
      <c r="C44" s="229" t="s">
        <v>310</v>
      </c>
      <c r="D44" s="222" t="s">
        <v>311</v>
      </c>
      <c r="E44" s="223">
        <v>26946</v>
      </c>
      <c r="F44" s="223">
        <v>0</v>
      </c>
      <c r="G44" s="223">
        <v>0</v>
      </c>
      <c r="H44" s="224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26946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225">
        <v>0</v>
      </c>
      <c r="V44" s="225">
        <v>0</v>
      </c>
      <c r="W44" s="225">
        <v>0</v>
      </c>
      <c r="X44" s="226">
        <v>0</v>
      </c>
      <c r="Y44" s="226">
        <v>26946</v>
      </c>
      <c r="Z44" s="218">
        <v>0</v>
      </c>
      <c r="AA44" s="218">
        <v>0</v>
      </c>
      <c r="AB44" s="218"/>
      <c r="AC44" s="218"/>
      <c r="AD44" s="218"/>
      <c r="AE44" s="219"/>
      <c r="AF44" s="219"/>
      <c r="AG44" s="219"/>
      <c r="AH44" s="188"/>
      <c r="AI44" s="188"/>
      <c r="AJ44" s="188"/>
      <c r="AK44" s="188"/>
    </row>
    <row r="45" spans="1:37" s="196" customFormat="1" ht="21">
      <c r="A45" s="183">
        <v>26</v>
      </c>
      <c r="B45" s="228" t="s">
        <v>312</v>
      </c>
      <c r="C45" s="230" t="s">
        <v>313</v>
      </c>
      <c r="D45" s="231" t="s">
        <v>153</v>
      </c>
      <c r="E45" s="223">
        <f aca="true" t="shared" si="4" ref="E45:AA45">(E$38+E$39+E$40+E$41+E$42+E$43+E$44)</f>
        <v>8728960</v>
      </c>
      <c r="F45" s="223">
        <f t="shared" si="4"/>
        <v>4039190.8545264266</v>
      </c>
      <c r="G45" s="223">
        <f t="shared" si="4"/>
        <v>710390.2384562363</v>
      </c>
      <c r="H45" s="224">
        <f t="shared" si="4"/>
        <v>633864.5367594867</v>
      </c>
      <c r="I45" s="225">
        <f t="shared" si="4"/>
        <v>314606.9237990092</v>
      </c>
      <c r="J45" s="225">
        <f t="shared" si="4"/>
        <v>741539.3359761883</v>
      </c>
      <c r="K45" s="225">
        <f t="shared" si="4"/>
        <v>1345254.3189626683</v>
      </c>
      <c r="L45" s="225">
        <f t="shared" si="4"/>
        <v>881233.5026487751</v>
      </c>
      <c r="M45" s="225">
        <f t="shared" si="4"/>
        <v>51609.82254808324</v>
      </c>
      <c r="N45" s="225">
        <f t="shared" si="4"/>
        <v>11270.466323125713</v>
      </c>
      <c r="O45" s="225">
        <f t="shared" si="4"/>
        <v>4039190.8545264266</v>
      </c>
      <c r="P45" s="225">
        <f t="shared" si="4"/>
        <v>710390.2384562363</v>
      </c>
      <c r="Q45" s="225">
        <f t="shared" si="4"/>
        <v>633864.5367594867</v>
      </c>
      <c r="R45" s="225">
        <f t="shared" si="4"/>
        <v>314606.9237990092</v>
      </c>
      <c r="S45" s="225">
        <f t="shared" si="4"/>
        <v>610651.4594170041</v>
      </c>
      <c r="T45" s="225">
        <f t="shared" si="4"/>
        <v>3278.609430742877</v>
      </c>
      <c r="U45" s="225">
        <f t="shared" si="4"/>
        <v>127609.26712844142</v>
      </c>
      <c r="V45" s="225">
        <f t="shared" si="4"/>
        <v>13566.75460436013</v>
      </c>
      <c r="W45" s="225">
        <f t="shared" si="4"/>
        <v>881233.5026487751</v>
      </c>
      <c r="X45" s="226">
        <f t="shared" si="4"/>
        <v>1331687.564358308</v>
      </c>
      <c r="Y45" s="226">
        <f t="shared" si="4"/>
        <v>51609.82254808324</v>
      </c>
      <c r="Z45" s="218">
        <f t="shared" si="4"/>
        <v>1432.2419184125438</v>
      </c>
      <c r="AA45" s="218">
        <f t="shared" si="4"/>
        <v>9838.224404713168</v>
      </c>
      <c r="AB45" s="218"/>
      <c r="AC45" s="218"/>
      <c r="AD45" s="218"/>
      <c r="AE45" s="219"/>
      <c r="AF45" s="219"/>
      <c r="AG45" s="219"/>
      <c r="AH45" s="219"/>
      <c r="AI45" s="219"/>
      <c r="AJ45" s="219"/>
      <c r="AK45" s="219"/>
    </row>
    <row r="46" spans="1:37" s="196" customFormat="1" ht="11.25">
      <c r="A46" s="183"/>
      <c r="B46" s="228"/>
      <c r="C46" s="231"/>
      <c r="D46" s="231"/>
      <c r="E46" s="223"/>
      <c r="F46" s="223"/>
      <c r="G46" s="233"/>
      <c r="H46" s="234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6"/>
      <c r="Y46" s="226"/>
      <c r="Z46" s="218"/>
      <c r="AA46" s="218"/>
      <c r="AB46" s="218"/>
      <c r="AC46" s="218"/>
      <c r="AD46" s="218"/>
      <c r="AE46" s="219"/>
      <c r="AF46" s="219"/>
      <c r="AG46" s="219"/>
      <c r="AH46" s="188"/>
      <c r="AI46" s="188"/>
      <c r="AJ46" s="188"/>
      <c r="AK46" s="188"/>
    </row>
    <row r="47" spans="1:37" s="196" customFormat="1" ht="11.25">
      <c r="A47" s="183">
        <v>27</v>
      </c>
      <c r="B47" s="243" t="s">
        <v>314</v>
      </c>
      <c r="C47" s="222" t="s">
        <v>315</v>
      </c>
      <c r="D47" s="222" t="s">
        <v>257</v>
      </c>
      <c r="E47" s="223">
        <v>9399202.000000134</v>
      </c>
      <c r="F47" s="223">
        <v>4846259.508680952</v>
      </c>
      <c r="G47" s="223">
        <v>1200287.1288437126</v>
      </c>
      <c r="H47" s="224">
        <v>1421142.595058259</v>
      </c>
      <c r="I47" s="225">
        <v>876934.1939786999</v>
      </c>
      <c r="J47" s="225">
        <v>810547.9593198868</v>
      </c>
      <c r="K47" s="225">
        <v>0</v>
      </c>
      <c r="L47" s="225">
        <v>203606.81359565724</v>
      </c>
      <c r="M47" s="225">
        <v>36184.728244203565</v>
      </c>
      <c r="N47" s="225">
        <v>4239.072278763679</v>
      </c>
      <c r="O47" s="225">
        <v>4846259.508680952</v>
      </c>
      <c r="P47" s="225">
        <v>1200287.1288437126</v>
      </c>
      <c r="Q47" s="225">
        <v>1421142.595058259</v>
      </c>
      <c r="R47" s="225">
        <v>876934.1939786999</v>
      </c>
      <c r="S47" s="225">
        <v>725517.3967101057</v>
      </c>
      <c r="T47" s="225">
        <v>2131.785255047577</v>
      </c>
      <c r="U47" s="225">
        <v>82898.77735473354</v>
      </c>
      <c r="V47" s="225">
        <v>0</v>
      </c>
      <c r="W47" s="225">
        <v>203606.81359565724</v>
      </c>
      <c r="X47" s="226">
        <v>0</v>
      </c>
      <c r="Y47" s="226">
        <v>36184.728244203565</v>
      </c>
      <c r="Z47" s="218">
        <v>0</v>
      </c>
      <c r="AA47" s="218">
        <v>4239.072278763679</v>
      </c>
      <c r="AB47" s="218"/>
      <c r="AC47" s="218"/>
      <c r="AD47" s="218"/>
      <c r="AE47" s="219"/>
      <c r="AF47" s="219"/>
      <c r="AG47" s="219"/>
      <c r="AH47" s="188"/>
      <c r="AI47" s="188"/>
      <c r="AJ47" s="188"/>
      <c r="AK47" s="188"/>
    </row>
    <row r="48" spans="1:37" s="196" customFormat="1" ht="11.25">
      <c r="A48" s="183">
        <v>28</v>
      </c>
      <c r="B48" s="246" t="s">
        <v>316</v>
      </c>
      <c r="C48" s="247" t="s">
        <v>317</v>
      </c>
      <c r="D48" s="248" t="s">
        <v>301</v>
      </c>
      <c r="E48" s="223">
        <v>123537</v>
      </c>
      <c r="F48" s="223">
        <v>82915.48626794403</v>
      </c>
      <c r="G48" s="223">
        <v>14034.869708773791</v>
      </c>
      <c r="H48" s="224">
        <v>12051.246997733797</v>
      </c>
      <c r="I48" s="225">
        <v>5732.399229675455</v>
      </c>
      <c r="J48" s="225">
        <v>7973.262573245864</v>
      </c>
      <c r="K48" s="225">
        <v>286.3291190109515</v>
      </c>
      <c r="L48" s="225">
        <v>0</v>
      </c>
      <c r="M48" s="225">
        <v>402.11912706117687</v>
      </c>
      <c r="N48" s="225">
        <v>141.28697655495174</v>
      </c>
      <c r="O48" s="225">
        <v>82915.48626794403</v>
      </c>
      <c r="P48" s="225">
        <v>14034.869708773791</v>
      </c>
      <c r="Q48" s="225">
        <v>12051.246997733797</v>
      </c>
      <c r="R48" s="225">
        <v>5732.399229675455</v>
      </c>
      <c r="S48" s="225">
        <v>5144.882890631097</v>
      </c>
      <c r="T48" s="225">
        <v>71.365568314746</v>
      </c>
      <c r="U48" s="225">
        <v>2757.014114300021</v>
      </c>
      <c r="V48" s="225">
        <v>286.3291190109515</v>
      </c>
      <c r="W48" s="225">
        <v>0</v>
      </c>
      <c r="X48" s="226">
        <v>0</v>
      </c>
      <c r="Y48" s="226">
        <v>402.11912706117687</v>
      </c>
      <c r="Z48" s="218">
        <v>0</v>
      </c>
      <c r="AA48" s="218">
        <v>141.28697655495174</v>
      </c>
      <c r="AB48" s="218"/>
      <c r="AC48" s="218"/>
      <c r="AD48" s="218"/>
      <c r="AE48" s="219"/>
      <c r="AF48" s="219"/>
      <c r="AG48" s="219"/>
      <c r="AH48" s="188"/>
      <c r="AI48" s="188"/>
      <c r="AJ48" s="188"/>
      <c r="AK48" s="188"/>
    </row>
    <row r="49" spans="1:37" s="196" customFormat="1" ht="11.25">
      <c r="A49" s="183">
        <v>29</v>
      </c>
      <c r="B49" s="249" t="s">
        <v>318</v>
      </c>
      <c r="C49" s="247" t="s">
        <v>319</v>
      </c>
      <c r="D49" s="222" t="s">
        <v>295</v>
      </c>
      <c r="E49" s="223">
        <v>23979</v>
      </c>
      <c r="F49" s="223">
        <v>12363.651377921113</v>
      </c>
      <c r="G49" s="223">
        <v>3062.141345886914</v>
      </c>
      <c r="H49" s="224">
        <v>3625.5820746167074</v>
      </c>
      <c r="I49" s="225">
        <v>2237.211737487389</v>
      </c>
      <c r="J49" s="225">
        <v>2067.8488999950514</v>
      </c>
      <c r="K49" s="225">
        <v>0</v>
      </c>
      <c r="L49" s="225">
        <v>519.4364141988005</v>
      </c>
      <c r="M49" s="225">
        <v>92.31353880550125</v>
      </c>
      <c r="N49" s="225">
        <v>10.814611088523556</v>
      </c>
      <c r="O49" s="225">
        <v>12363.651377921113</v>
      </c>
      <c r="P49" s="225">
        <v>3062.141345886914</v>
      </c>
      <c r="Q49" s="225">
        <v>3625.5820746167074</v>
      </c>
      <c r="R49" s="225">
        <v>2237.211737487389</v>
      </c>
      <c r="S49" s="225">
        <v>1850.92113731691</v>
      </c>
      <c r="T49" s="225">
        <v>5.4385551699798675</v>
      </c>
      <c r="U49" s="225">
        <v>211.48920750816154</v>
      </c>
      <c r="V49" s="225">
        <v>0</v>
      </c>
      <c r="W49" s="225">
        <v>519.4364141988005</v>
      </c>
      <c r="X49" s="226">
        <v>0</v>
      </c>
      <c r="Y49" s="226">
        <v>92.31353880550125</v>
      </c>
      <c r="Z49" s="218">
        <v>0</v>
      </c>
      <c r="AA49" s="218">
        <v>10.814611088523556</v>
      </c>
      <c r="AB49" s="218"/>
      <c r="AC49" s="218"/>
      <c r="AD49" s="218"/>
      <c r="AE49" s="219"/>
      <c r="AF49" s="219"/>
      <c r="AG49" s="219"/>
      <c r="AH49" s="188"/>
      <c r="AI49" s="188"/>
      <c r="AJ49" s="188"/>
      <c r="AK49" s="188"/>
    </row>
    <row r="50" spans="1:37" s="196" customFormat="1" ht="11.25">
      <c r="A50" s="183">
        <v>30</v>
      </c>
      <c r="B50" s="245" t="s">
        <v>320</v>
      </c>
      <c r="C50" s="229" t="s">
        <v>321</v>
      </c>
      <c r="D50" s="229" t="s">
        <v>322</v>
      </c>
      <c r="E50" s="223">
        <v>-13</v>
      </c>
      <c r="F50" s="223">
        <v>-6.702842817172296</v>
      </c>
      <c r="G50" s="223">
        <v>-1.660112494121101</v>
      </c>
      <c r="H50" s="224">
        <v>-1.9655768368162645</v>
      </c>
      <c r="I50" s="225">
        <v>-1.21288429823329</v>
      </c>
      <c r="J50" s="225">
        <v>-1.1210657533648472</v>
      </c>
      <c r="K50" s="225">
        <v>0</v>
      </c>
      <c r="L50" s="225">
        <v>-0.28160779784746687</v>
      </c>
      <c r="M50" s="225">
        <v>-0.05004695794117838</v>
      </c>
      <c r="N50" s="225">
        <v>-0.005863044503557541</v>
      </c>
      <c r="O50" s="225">
        <v>-6.702842817172296</v>
      </c>
      <c r="P50" s="225">
        <v>-1.660112494121101</v>
      </c>
      <c r="Q50" s="225">
        <v>-1.9655768368162645</v>
      </c>
      <c r="R50" s="225">
        <v>-1.21288429823329</v>
      </c>
      <c r="S50" s="225">
        <v>-1.0034603104850006</v>
      </c>
      <c r="T50" s="225">
        <v>-0.0029484639563675833</v>
      </c>
      <c r="U50" s="225">
        <v>-0.11465697892347891</v>
      </c>
      <c r="V50" s="225">
        <v>0</v>
      </c>
      <c r="W50" s="225">
        <v>-0.28160779784746687</v>
      </c>
      <c r="X50" s="226">
        <v>0</v>
      </c>
      <c r="Y50" s="226">
        <v>-0.05004695794117838</v>
      </c>
      <c r="Z50" s="218">
        <v>0</v>
      </c>
      <c r="AA50" s="218">
        <v>-0.005863044503557541</v>
      </c>
      <c r="AB50" s="218"/>
      <c r="AC50" s="218"/>
      <c r="AD50" s="218"/>
      <c r="AE50" s="219"/>
      <c r="AF50" s="219"/>
      <c r="AG50" s="219"/>
      <c r="AH50" s="188"/>
      <c r="AI50" s="188"/>
      <c r="AJ50" s="188"/>
      <c r="AK50" s="188"/>
    </row>
    <row r="51" spans="1:37" s="196" customFormat="1" ht="11.25">
      <c r="A51" s="183">
        <v>31</v>
      </c>
      <c r="B51" s="245" t="s">
        <v>323</v>
      </c>
      <c r="C51" s="229" t="s">
        <v>324</v>
      </c>
      <c r="D51" s="229" t="s">
        <v>298</v>
      </c>
      <c r="E51" s="223">
        <v>287811</v>
      </c>
      <c r="F51" s="223">
        <v>140802.3114304627</v>
      </c>
      <c r="G51" s="223">
        <v>34859.45452073548</v>
      </c>
      <c r="H51" s="224">
        <v>41261.04501218174</v>
      </c>
      <c r="I51" s="225">
        <v>25465.449896715985</v>
      </c>
      <c r="J51" s="225">
        <v>23528.584186494023</v>
      </c>
      <c r="K51" s="225">
        <v>13909.971264059946</v>
      </c>
      <c r="L51" s="225">
        <v>5910.882143295182</v>
      </c>
      <c r="M51" s="225">
        <v>1050.7161081237655</v>
      </c>
      <c r="N51" s="225">
        <v>1022.5854379311552</v>
      </c>
      <c r="O51" s="225">
        <v>140802.3114304627</v>
      </c>
      <c r="P51" s="225">
        <v>34859.45452073548</v>
      </c>
      <c r="Q51" s="225">
        <v>41261.04501218174</v>
      </c>
      <c r="R51" s="225">
        <v>25465.449896715985</v>
      </c>
      <c r="S51" s="225">
        <v>21064.44017046129</v>
      </c>
      <c r="T51" s="225">
        <v>61.77952521245855</v>
      </c>
      <c r="U51" s="225">
        <v>2402.3644908202737</v>
      </c>
      <c r="V51" s="225">
        <v>717.5150562340696</v>
      </c>
      <c r="W51" s="225">
        <v>5910.882143295182</v>
      </c>
      <c r="X51" s="226">
        <v>13192.456207825877</v>
      </c>
      <c r="Y51" s="226">
        <v>1050.7161081237655</v>
      </c>
      <c r="Z51" s="218">
        <v>899.4429588712565</v>
      </c>
      <c r="AA51" s="218">
        <v>123.14247905989873</v>
      </c>
      <c r="AB51" s="218"/>
      <c r="AC51" s="218"/>
      <c r="AD51" s="218"/>
      <c r="AE51" s="219"/>
      <c r="AF51" s="219"/>
      <c r="AG51" s="219"/>
      <c r="AH51" s="188"/>
      <c r="AI51" s="188"/>
      <c r="AJ51" s="188"/>
      <c r="AK51" s="188"/>
    </row>
    <row r="52" spans="1:37" s="196" customFormat="1" ht="11.25">
      <c r="A52" s="183">
        <v>32</v>
      </c>
      <c r="B52" s="245" t="s">
        <v>325</v>
      </c>
      <c r="C52" s="229" t="s">
        <v>326</v>
      </c>
      <c r="D52" s="229" t="s">
        <v>172</v>
      </c>
      <c r="E52" s="223">
        <v>453722</v>
      </c>
      <c r="F52" s="223">
        <v>304155.1997890748</v>
      </c>
      <c r="G52" s="223">
        <v>52822.6491407298</v>
      </c>
      <c r="H52" s="224">
        <v>40864.58478404953</v>
      </c>
      <c r="I52" s="225">
        <v>18426.8735467527</v>
      </c>
      <c r="J52" s="225">
        <v>24201.66109823551</v>
      </c>
      <c r="K52" s="225">
        <v>2415.572434618609</v>
      </c>
      <c r="L52" s="225">
        <v>1373.4481788229118</v>
      </c>
      <c r="M52" s="225">
        <v>8599.051499943087</v>
      </c>
      <c r="N52" s="225">
        <v>862.9595277730756</v>
      </c>
      <c r="O52" s="225">
        <v>304155.1997890748</v>
      </c>
      <c r="P52" s="225">
        <v>52822.6491407298</v>
      </c>
      <c r="Q52" s="225">
        <v>40864.58478404953</v>
      </c>
      <c r="R52" s="225">
        <v>18426.8735467527</v>
      </c>
      <c r="S52" s="225">
        <v>16216.880849257035</v>
      </c>
      <c r="T52" s="225">
        <v>162.27609664138186</v>
      </c>
      <c r="U52" s="225">
        <v>7822.50415233709</v>
      </c>
      <c r="V52" s="225">
        <v>814.4168383350011</v>
      </c>
      <c r="W52" s="225">
        <v>1373.4481788229118</v>
      </c>
      <c r="X52" s="226">
        <v>1601.1555962836078</v>
      </c>
      <c r="Y52" s="226">
        <v>8599.051499943087</v>
      </c>
      <c r="Z52" s="218">
        <v>521.2869879948832</v>
      </c>
      <c r="AA52" s="218">
        <v>341.67253977819234</v>
      </c>
      <c r="AB52" s="218"/>
      <c r="AC52" s="218"/>
      <c r="AD52" s="218"/>
      <c r="AE52" s="219"/>
      <c r="AF52" s="219"/>
      <c r="AG52" s="219"/>
      <c r="AH52" s="188"/>
      <c r="AI52" s="188"/>
      <c r="AJ52" s="188"/>
      <c r="AK52" s="188"/>
    </row>
    <row r="53" spans="1:37" s="196" customFormat="1" ht="11.25">
      <c r="A53" s="183">
        <v>33</v>
      </c>
      <c r="B53" s="245" t="s">
        <v>327</v>
      </c>
      <c r="C53" s="229" t="s">
        <v>328</v>
      </c>
      <c r="D53" s="229" t="s">
        <v>329</v>
      </c>
      <c r="E53" s="223">
        <v>246778</v>
      </c>
      <c r="F53" s="223">
        <v>0</v>
      </c>
      <c r="G53" s="223">
        <v>246778</v>
      </c>
      <c r="H53" s="224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246778</v>
      </c>
      <c r="Q53" s="225">
        <v>0</v>
      </c>
      <c r="R53" s="225">
        <v>0</v>
      </c>
      <c r="S53" s="225">
        <v>0</v>
      </c>
      <c r="T53" s="225">
        <v>0</v>
      </c>
      <c r="U53" s="225">
        <v>0</v>
      </c>
      <c r="V53" s="225">
        <v>0</v>
      </c>
      <c r="W53" s="225">
        <v>0</v>
      </c>
      <c r="X53" s="226">
        <v>0</v>
      </c>
      <c r="Y53" s="226">
        <v>0</v>
      </c>
      <c r="Z53" s="218">
        <v>0</v>
      </c>
      <c r="AA53" s="218">
        <v>0</v>
      </c>
      <c r="AB53" s="218"/>
      <c r="AC53" s="218"/>
      <c r="AD53" s="218"/>
      <c r="AE53" s="219"/>
      <c r="AF53" s="219"/>
      <c r="AG53" s="219"/>
      <c r="AH53" s="188"/>
      <c r="AI53" s="188"/>
      <c r="AJ53" s="188"/>
      <c r="AK53" s="188"/>
    </row>
    <row r="54" spans="1:37" s="196" customFormat="1" ht="11.25">
      <c r="A54" s="183">
        <v>34</v>
      </c>
      <c r="B54" s="250" t="s">
        <v>330</v>
      </c>
      <c r="C54" s="229" t="s">
        <v>331</v>
      </c>
      <c r="D54" s="229" t="s">
        <v>253</v>
      </c>
      <c r="E54" s="223">
        <v>74933</v>
      </c>
      <c r="F54" s="223">
        <v>74933</v>
      </c>
      <c r="G54" s="223">
        <v>0</v>
      </c>
      <c r="H54" s="224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74933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25">
        <v>0</v>
      </c>
      <c r="V54" s="225">
        <v>0</v>
      </c>
      <c r="W54" s="225">
        <v>0</v>
      </c>
      <c r="X54" s="226">
        <v>0</v>
      </c>
      <c r="Y54" s="226">
        <v>0</v>
      </c>
      <c r="Z54" s="218">
        <v>0</v>
      </c>
      <c r="AA54" s="218">
        <v>0</v>
      </c>
      <c r="AB54" s="218"/>
      <c r="AC54" s="218"/>
      <c r="AD54" s="218"/>
      <c r="AE54" s="219"/>
      <c r="AF54" s="219"/>
      <c r="AG54" s="219"/>
      <c r="AH54" s="188"/>
      <c r="AI54" s="188"/>
      <c r="AJ54" s="188"/>
      <c r="AK54" s="188"/>
    </row>
    <row r="55" spans="1:37" s="196" customFormat="1" ht="11.25">
      <c r="A55" s="183">
        <v>35</v>
      </c>
      <c r="B55" s="251" t="s">
        <v>332</v>
      </c>
      <c r="C55" s="252" t="s">
        <v>333</v>
      </c>
      <c r="D55" s="222" t="s">
        <v>295</v>
      </c>
      <c r="E55" s="223">
        <v>-1077379</v>
      </c>
      <c r="F55" s="223">
        <v>-555500.1608863284</v>
      </c>
      <c r="G55" s="223">
        <v>-137582.33375413058</v>
      </c>
      <c r="H55" s="224">
        <v>-162897.78514402075</v>
      </c>
      <c r="I55" s="225">
        <v>-100518.15941125259</v>
      </c>
      <c r="J55" s="225">
        <v>-92908.66925342042</v>
      </c>
      <c r="K55" s="225">
        <v>0</v>
      </c>
      <c r="L55" s="225">
        <v>-23338.332895162</v>
      </c>
      <c r="M55" s="225">
        <v>-4147.65703843914</v>
      </c>
      <c r="N55" s="225">
        <v>-485.90161724602444</v>
      </c>
      <c r="O55" s="225">
        <v>-555500.1608863284</v>
      </c>
      <c r="P55" s="225">
        <v>-137582.33375413058</v>
      </c>
      <c r="Q55" s="225">
        <v>-162897.78514402075</v>
      </c>
      <c r="R55" s="225">
        <v>-100518.15941125259</v>
      </c>
      <c r="S55" s="225">
        <v>-83162.08198846303</v>
      </c>
      <c r="T55" s="225">
        <v>-244.35485760364236</v>
      </c>
      <c r="U55" s="225">
        <v>-9502.23240735375</v>
      </c>
      <c r="V55" s="225">
        <v>0</v>
      </c>
      <c r="W55" s="225">
        <v>-23338.332895162</v>
      </c>
      <c r="X55" s="226">
        <v>0</v>
      </c>
      <c r="Y55" s="226">
        <v>-4147.65703843914</v>
      </c>
      <c r="Z55" s="218">
        <v>0</v>
      </c>
      <c r="AA55" s="218">
        <v>-485.90161724602444</v>
      </c>
      <c r="AB55" s="218"/>
      <c r="AC55" s="218"/>
      <c r="AD55" s="218"/>
      <c r="AE55" s="219"/>
      <c r="AF55" s="219"/>
      <c r="AG55" s="219"/>
      <c r="AH55" s="188"/>
      <c r="AI55" s="188"/>
      <c r="AJ55" s="188"/>
      <c r="AK55" s="188"/>
    </row>
    <row r="56" spans="1:37" s="196" customFormat="1" ht="11.25">
      <c r="A56" s="183">
        <v>36</v>
      </c>
      <c r="B56" s="251" t="s">
        <v>334</v>
      </c>
      <c r="C56" s="252" t="s">
        <v>335</v>
      </c>
      <c r="D56" s="252" t="s">
        <v>230</v>
      </c>
      <c r="E56" s="223">
        <v>29676</v>
      </c>
      <c r="F56" s="223">
        <v>26294.23186152997</v>
      </c>
      <c r="G56" s="223">
        <v>3063.295872527901</v>
      </c>
      <c r="H56" s="224">
        <v>203.59867072233467</v>
      </c>
      <c r="I56" s="225">
        <v>16.02962080947381</v>
      </c>
      <c r="J56" s="225">
        <v>20.398415258548837</v>
      </c>
      <c r="K56" s="225">
        <v>0.48185232894209845</v>
      </c>
      <c r="L56" s="225">
        <v>0.6103462833266581</v>
      </c>
      <c r="M56" s="225">
        <v>77.06424914213962</v>
      </c>
      <c r="N56" s="225">
        <v>0.2891113973652591</v>
      </c>
      <c r="O56" s="225">
        <v>26294.23186152997</v>
      </c>
      <c r="P56" s="225">
        <v>3063.295872527901</v>
      </c>
      <c r="Q56" s="225">
        <v>203.59867072233467</v>
      </c>
      <c r="R56" s="225">
        <v>16.02962080947381</v>
      </c>
      <c r="S56" s="225">
        <v>14.808928242820494</v>
      </c>
      <c r="T56" s="225">
        <v>0.0321234885961399</v>
      </c>
      <c r="U56" s="225">
        <v>5.557363527132202</v>
      </c>
      <c r="V56" s="225">
        <v>0.09637046578841969</v>
      </c>
      <c r="W56" s="225">
        <v>0.6103462833266581</v>
      </c>
      <c r="X56" s="226">
        <v>0.38548186315367877</v>
      </c>
      <c r="Y56" s="226">
        <v>77.06424914213962</v>
      </c>
      <c r="Z56" s="218">
        <v>0.0321234885961399</v>
      </c>
      <c r="AA56" s="218">
        <v>0.2569879087691192</v>
      </c>
      <c r="AB56" s="218"/>
      <c r="AC56" s="218"/>
      <c r="AD56" s="218"/>
      <c r="AE56" s="219"/>
      <c r="AF56" s="219"/>
      <c r="AG56" s="219"/>
      <c r="AH56" s="188"/>
      <c r="AI56" s="188"/>
      <c r="AJ56" s="188"/>
      <c r="AK56" s="188"/>
    </row>
    <row r="57" spans="1:37" s="196" customFormat="1" ht="11.25">
      <c r="A57" s="183">
        <v>37</v>
      </c>
      <c r="B57" s="251" t="s">
        <v>336</v>
      </c>
      <c r="C57" s="252" t="s">
        <v>337</v>
      </c>
      <c r="D57" s="222" t="s">
        <v>311</v>
      </c>
      <c r="E57" s="223">
        <v>42452</v>
      </c>
      <c r="F57" s="223">
        <v>0</v>
      </c>
      <c r="G57" s="223">
        <v>0</v>
      </c>
      <c r="H57" s="224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42452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>
        <v>0</v>
      </c>
      <c r="T57" s="225">
        <v>0</v>
      </c>
      <c r="U57" s="225">
        <v>0</v>
      </c>
      <c r="V57" s="225">
        <v>0</v>
      </c>
      <c r="W57" s="225">
        <v>0</v>
      </c>
      <c r="X57" s="226">
        <v>0</v>
      </c>
      <c r="Y57" s="226">
        <v>42452</v>
      </c>
      <c r="Z57" s="218">
        <v>0</v>
      </c>
      <c r="AA57" s="218">
        <v>0</v>
      </c>
      <c r="AB57" s="218"/>
      <c r="AC57" s="218"/>
      <c r="AD57" s="218"/>
      <c r="AE57" s="219"/>
      <c r="AF57" s="219"/>
      <c r="AG57" s="219"/>
      <c r="AH57" s="188"/>
      <c r="AI57" s="188"/>
      <c r="AJ57" s="188"/>
      <c r="AK57" s="188"/>
    </row>
    <row r="58" spans="1:37" s="196" customFormat="1" ht="11.25">
      <c r="A58" s="183">
        <v>38</v>
      </c>
      <c r="B58" s="251" t="s">
        <v>338</v>
      </c>
      <c r="C58" s="252" t="s">
        <v>339</v>
      </c>
      <c r="D58" s="229" t="s">
        <v>257</v>
      </c>
      <c r="E58" s="223">
        <v>0</v>
      </c>
      <c r="F58" s="223">
        <v>0</v>
      </c>
      <c r="G58" s="223">
        <v>0</v>
      </c>
      <c r="H58" s="224">
        <v>0</v>
      </c>
      <c r="I58" s="225">
        <v>0</v>
      </c>
      <c r="J58" s="225">
        <v>0</v>
      </c>
      <c r="K58" s="225">
        <v>0</v>
      </c>
      <c r="L58" s="225">
        <v>0</v>
      </c>
      <c r="M58" s="225">
        <v>0</v>
      </c>
      <c r="N58" s="225">
        <v>0</v>
      </c>
      <c r="O58" s="225">
        <v>0</v>
      </c>
      <c r="P58" s="225">
        <v>0</v>
      </c>
      <c r="Q58" s="225">
        <v>0</v>
      </c>
      <c r="R58" s="225">
        <v>0</v>
      </c>
      <c r="S58" s="225">
        <v>0</v>
      </c>
      <c r="T58" s="225">
        <v>0</v>
      </c>
      <c r="U58" s="225">
        <v>0</v>
      </c>
      <c r="V58" s="225">
        <v>0</v>
      </c>
      <c r="W58" s="225">
        <v>0</v>
      </c>
      <c r="X58" s="226">
        <v>0</v>
      </c>
      <c r="Y58" s="226">
        <v>0</v>
      </c>
      <c r="Z58" s="218">
        <v>0</v>
      </c>
      <c r="AA58" s="218">
        <v>0</v>
      </c>
      <c r="AB58" s="218"/>
      <c r="AC58" s="218"/>
      <c r="AD58" s="218"/>
      <c r="AE58" s="219"/>
      <c r="AF58" s="219"/>
      <c r="AG58" s="219"/>
      <c r="AH58" s="188"/>
      <c r="AI58" s="188"/>
      <c r="AJ58" s="188"/>
      <c r="AK58" s="188"/>
    </row>
    <row r="59" spans="1:37" s="196" customFormat="1" ht="11.25">
      <c r="A59" s="183">
        <v>39</v>
      </c>
      <c r="B59" s="251" t="s">
        <v>340</v>
      </c>
      <c r="C59" s="252" t="s">
        <v>341</v>
      </c>
      <c r="D59" s="253" t="s">
        <v>342</v>
      </c>
      <c r="E59" s="223">
        <v>161025</v>
      </c>
      <c r="F59" s="223">
        <v>100955.16451853351</v>
      </c>
      <c r="G59" s="223">
        <v>18927.933185174414</v>
      </c>
      <c r="H59" s="224">
        <v>16559.102663907175</v>
      </c>
      <c r="I59" s="225">
        <v>8386.526110495059</v>
      </c>
      <c r="J59" s="225">
        <v>9685.263082607917</v>
      </c>
      <c r="K59" s="225">
        <v>2516.6050897638233</v>
      </c>
      <c r="L59" s="225">
        <v>1163.0382316226996</v>
      </c>
      <c r="M59" s="225">
        <v>2461.4028995614717</v>
      </c>
      <c r="N59" s="225">
        <v>369.9642183339411</v>
      </c>
      <c r="O59" s="225">
        <v>100955.16451853351</v>
      </c>
      <c r="P59" s="225">
        <v>18927.933185174414</v>
      </c>
      <c r="Q59" s="225">
        <v>16559.102663907175</v>
      </c>
      <c r="R59" s="225">
        <v>8386.526110495059</v>
      </c>
      <c r="S59" s="225">
        <v>7200.147174162461</v>
      </c>
      <c r="T59" s="225">
        <v>52.07396138898598</v>
      </c>
      <c r="U59" s="225">
        <v>2433.0419470564707</v>
      </c>
      <c r="V59" s="225">
        <v>315.9674586878965</v>
      </c>
      <c r="W59" s="225">
        <v>1163.0382316226996</v>
      </c>
      <c r="X59" s="226">
        <v>2200.637631075927</v>
      </c>
      <c r="Y59" s="226">
        <v>2461.4028995614717</v>
      </c>
      <c r="Z59" s="218">
        <v>261.2520306199452</v>
      </c>
      <c r="AA59" s="218">
        <v>108.71218771399592</v>
      </c>
      <c r="AB59" s="218"/>
      <c r="AC59" s="218"/>
      <c r="AD59" s="218"/>
      <c r="AE59" s="219"/>
      <c r="AF59" s="219"/>
      <c r="AG59" s="219"/>
      <c r="AH59" s="188"/>
      <c r="AI59" s="188"/>
      <c r="AJ59" s="188"/>
      <c r="AK59" s="188"/>
    </row>
    <row r="60" spans="1:37" s="196" customFormat="1" ht="11.25">
      <c r="A60" s="183">
        <v>40</v>
      </c>
      <c r="B60" s="251" t="s">
        <v>343</v>
      </c>
      <c r="C60" s="252" t="s">
        <v>344</v>
      </c>
      <c r="D60" s="253" t="s">
        <v>295</v>
      </c>
      <c r="E60" s="223">
        <v>3175435</v>
      </c>
      <c r="F60" s="223">
        <v>1637264.7447036544</v>
      </c>
      <c r="G60" s="223">
        <v>405506.1013668799</v>
      </c>
      <c r="H60" s="224">
        <v>480120.11406274256</v>
      </c>
      <c r="I60" s="225">
        <v>296264.2501200328</v>
      </c>
      <c r="J60" s="225">
        <v>273836.26388739253</v>
      </c>
      <c r="K60" s="225">
        <v>0</v>
      </c>
      <c r="L60" s="225">
        <v>68786.71211982853</v>
      </c>
      <c r="M60" s="225">
        <v>12224.681683841982</v>
      </c>
      <c r="N60" s="225">
        <v>1432.1320556272487</v>
      </c>
      <c r="O60" s="225">
        <v>1637264.7447036544</v>
      </c>
      <c r="P60" s="225">
        <v>405506.1013668799</v>
      </c>
      <c r="Q60" s="225">
        <v>480120.11406274256</v>
      </c>
      <c r="R60" s="225">
        <v>296264.2501200328</v>
      </c>
      <c r="S60" s="225">
        <v>245109.46084807217</v>
      </c>
      <c r="T60" s="225">
        <v>720.2042802529305</v>
      </c>
      <c r="U60" s="225">
        <v>28006.598759067474</v>
      </c>
      <c r="V60" s="225">
        <v>0</v>
      </c>
      <c r="W60" s="225">
        <v>68786.71211982853</v>
      </c>
      <c r="X60" s="226">
        <v>0</v>
      </c>
      <c r="Y60" s="226">
        <v>12224.681683841982</v>
      </c>
      <c r="Z60" s="218">
        <v>0</v>
      </c>
      <c r="AA60" s="218">
        <v>1432.1320556272487</v>
      </c>
      <c r="AB60" s="218"/>
      <c r="AC60" s="218"/>
      <c r="AD60" s="218"/>
      <c r="AE60" s="219"/>
      <c r="AF60" s="219"/>
      <c r="AG60" s="219"/>
      <c r="AH60" s="188"/>
      <c r="AI60" s="188"/>
      <c r="AJ60" s="188"/>
      <c r="AK60" s="188"/>
    </row>
    <row r="61" spans="1:37" s="196" customFormat="1" ht="42">
      <c r="A61" s="183">
        <v>41</v>
      </c>
      <c r="B61" s="228" t="s">
        <v>345</v>
      </c>
      <c r="C61" s="230" t="s">
        <v>346</v>
      </c>
      <c r="D61" s="231" t="s">
        <v>153</v>
      </c>
      <c r="E61" s="223">
        <f aca="true" t="shared" si="5" ref="E61:AA61">(E$47+E$48+E$49+E$50+E$51+E$52+E$53+E$54+E$55+E$56+E$57+E$58+E$59+E$60)</f>
        <v>12941158.000000134</v>
      </c>
      <c r="F61" s="223">
        <f t="shared" si="5"/>
        <v>6670436.434900926</v>
      </c>
      <c r="G61" s="223">
        <f t="shared" si="5"/>
        <v>1841757.5801177958</v>
      </c>
      <c r="H61" s="224">
        <f t="shared" si="5"/>
        <v>1852928.1186033555</v>
      </c>
      <c r="I61" s="225">
        <f t="shared" si="5"/>
        <v>1132943.561945118</v>
      </c>
      <c r="J61" s="225">
        <f t="shared" si="5"/>
        <v>1058951.4511439423</v>
      </c>
      <c r="K61" s="225">
        <f t="shared" si="5"/>
        <v>19128.959759782276</v>
      </c>
      <c r="L61" s="225">
        <f t="shared" si="5"/>
        <v>258022.32652674886</v>
      </c>
      <c r="M61" s="225">
        <f t="shared" si="5"/>
        <v>99396.3702652856</v>
      </c>
      <c r="N61" s="225">
        <f t="shared" si="5"/>
        <v>7593.196737179413</v>
      </c>
      <c r="O61" s="225">
        <f t="shared" si="5"/>
        <v>6670436.434900926</v>
      </c>
      <c r="P61" s="225">
        <f t="shared" si="5"/>
        <v>1841757.5801177958</v>
      </c>
      <c r="Q61" s="225">
        <f t="shared" si="5"/>
        <v>1852928.1186033555</v>
      </c>
      <c r="R61" s="225">
        <f t="shared" si="5"/>
        <v>1132943.561945118</v>
      </c>
      <c r="S61" s="225">
        <f t="shared" si="5"/>
        <v>938955.8532594759</v>
      </c>
      <c r="T61" s="225">
        <f t="shared" si="5"/>
        <v>2960.5975594490565</v>
      </c>
      <c r="U61" s="225">
        <f t="shared" si="5"/>
        <v>117035.00032501748</v>
      </c>
      <c r="V61" s="225">
        <f t="shared" si="5"/>
        <v>2134.324842733707</v>
      </c>
      <c r="W61" s="225">
        <f t="shared" si="5"/>
        <v>258022.32652674886</v>
      </c>
      <c r="X61" s="226">
        <f t="shared" si="5"/>
        <v>16994.634917048566</v>
      </c>
      <c r="Y61" s="226">
        <f t="shared" si="5"/>
        <v>99396.3702652856</v>
      </c>
      <c r="Z61" s="218">
        <f t="shared" si="5"/>
        <v>1682.014100974681</v>
      </c>
      <c r="AA61" s="218">
        <f t="shared" si="5"/>
        <v>5911.18263620473</v>
      </c>
      <c r="AB61" s="218"/>
      <c r="AC61" s="218"/>
      <c r="AD61" s="218"/>
      <c r="AE61" s="219"/>
      <c r="AF61" s="219"/>
      <c r="AG61" s="219"/>
      <c r="AH61" s="219"/>
      <c r="AI61" s="219"/>
      <c r="AJ61" s="219"/>
      <c r="AK61" s="219"/>
    </row>
    <row r="62" spans="1:37" s="196" customFormat="1" ht="11.25">
      <c r="A62" s="183"/>
      <c r="B62" s="228"/>
      <c r="C62" s="231"/>
      <c r="D62" s="231"/>
      <c r="E62" s="223"/>
      <c r="F62" s="223"/>
      <c r="G62" s="233"/>
      <c r="H62" s="234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6"/>
      <c r="Y62" s="226"/>
      <c r="Z62" s="218"/>
      <c r="AA62" s="218"/>
      <c r="AB62" s="218"/>
      <c r="AC62" s="218"/>
      <c r="AD62" s="218"/>
      <c r="AE62" s="219"/>
      <c r="AF62" s="219"/>
      <c r="AG62" s="219"/>
      <c r="AH62" s="188"/>
      <c r="AI62" s="188"/>
      <c r="AJ62" s="188"/>
      <c r="AK62" s="188"/>
    </row>
    <row r="63" spans="1:37" s="196" customFormat="1" ht="11.25">
      <c r="A63" s="183">
        <v>42</v>
      </c>
      <c r="B63" s="228" t="s">
        <v>347</v>
      </c>
      <c r="C63" s="230" t="s">
        <v>348</v>
      </c>
      <c r="D63" s="231" t="s">
        <v>153</v>
      </c>
      <c r="E63" s="223">
        <f aca="true" t="shared" si="6" ref="E63:AA63">(E$26+E$36+E$45+E$61)</f>
        <v>31897119.00000014</v>
      </c>
      <c r="F63" s="223">
        <f t="shared" si="6"/>
        <v>18407310.7789905</v>
      </c>
      <c r="G63" s="223">
        <f t="shared" si="6"/>
        <v>3837071.758948921</v>
      </c>
      <c r="H63" s="224">
        <f t="shared" si="6"/>
        <v>3040383.7550602984</v>
      </c>
      <c r="I63" s="225">
        <f t="shared" si="6"/>
        <v>1733591.1535344736</v>
      </c>
      <c r="J63" s="225">
        <f t="shared" si="6"/>
        <v>2093494.3175105653</v>
      </c>
      <c r="K63" s="225">
        <f t="shared" si="6"/>
        <v>1419508.2610218835</v>
      </c>
      <c r="L63" s="225">
        <f t="shared" si="6"/>
        <v>1161864.821915803</v>
      </c>
      <c r="M63" s="225">
        <f t="shared" si="6"/>
        <v>185019.48996092434</v>
      </c>
      <c r="N63" s="225">
        <f t="shared" si="6"/>
        <v>18874.66305677304</v>
      </c>
      <c r="O63" s="225">
        <f t="shared" si="6"/>
        <v>18407310.7789905</v>
      </c>
      <c r="P63" s="225">
        <f t="shared" si="6"/>
        <v>3837071.758948921</v>
      </c>
      <c r="Q63" s="225">
        <f t="shared" si="6"/>
        <v>3040383.7550602984</v>
      </c>
      <c r="R63" s="225">
        <f t="shared" si="6"/>
        <v>1733591.1535344736</v>
      </c>
      <c r="S63" s="225">
        <f t="shared" si="6"/>
        <v>1812029.8528864349</v>
      </c>
      <c r="T63" s="225">
        <f t="shared" si="6"/>
        <v>6242.206989228637</v>
      </c>
      <c r="U63" s="225">
        <f t="shared" si="6"/>
        <v>275222.25763490214</v>
      </c>
      <c r="V63" s="225">
        <f t="shared" si="6"/>
        <v>35412.073117916916</v>
      </c>
      <c r="W63" s="225">
        <f t="shared" si="6"/>
        <v>1161864.821915803</v>
      </c>
      <c r="X63" s="226">
        <f t="shared" si="6"/>
        <v>1384096.1879039663</v>
      </c>
      <c r="Y63" s="226">
        <f t="shared" si="6"/>
        <v>185019.48996092434</v>
      </c>
      <c r="Z63" s="218">
        <f t="shared" si="6"/>
        <v>3114.256019387225</v>
      </c>
      <c r="AA63" s="218">
        <f t="shared" si="6"/>
        <v>15760.407037385812</v>
      </c>
      <c r="AB63" s="218"/>
      <c r="AC63" s="218"/>
      <c r="AD63" s="218"/>
      <c r="AE63" s="219"/>
      <c r="AF63" s="219"/>
      <c r="AG63" s="219"/>
      <c r="AH63" s="219"/>
      <c r="AI63" s="219"/>
      <c r="AJ63" s="219"/>
      <c r="AK63" s="219"/>
    </row>
    <row r="64" spans="1:37" s="196" customFormat="1" ht="11.25">
      <c r="A64" s="183"/>
      <c r="B64" s="219"/>
      <c r="C64" s="183"/>
      <c r="D64" s="183"/>
      <c r="E64" s="223"/>
      <c r="F64" s="223"/>
      <c r="G64" s="254"/>
      <c r="H64" s="25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6"/>
      <c r="Y64" s="226"/>
      <c r="Z64" s="218"/>
      <c r="AA64" s="218"/>
      <c r="AB64" s="218"/>
      <c r="AC64" s="218"/>
      <c r="AD64" s="218"/>
      <c r="AE64" s="219"/>
      <c r="AF64" s="219"/>
      <c r="AG64" s="219"/>
      <c r="AH64" s="188"/>
      <c r="AI64" s="188"/>
      <c r="AJ64" s="188"/>
      <c r="AK64" s="188"/>
    </row>
    <row r="65" spans="1:37" s="196" customFormat="1" ht="11.25">
      <c r="A65" s="183">
        <v>43</v>
      </c>
      <c r="B65" s="256" t="s">
        <v>349</v>
      </c>
      <c r="C65" s="230" t="s">
        <v>350</v>
      </c>
      <c r="D65" s="231" t="s">
        <v>153</v>
      </c>
      <c r="E65" s="223">
        <f aca="true" t="shared" si="7" ref="E65:AA65">(E$20+E$63)</f>
        <v>1382466897.0000007</v>
      </c>
      <c r="F65" s="223">
        <f t="shared" si="7"/>
        <v>741554777.8014975</v>
      </c>
      <c r="G65" s="223">
        <f t="shared" si="7"/>
        <v>172306475.7234617</v>
      </c>
      <c r="H65" s="224">
        <f t="shared" si="7"/>
        <v>210920757.77032837</v>
      </c>
      <c r="I65" s="225">
        <f t="shared" si="7"/>
        <v>114894154.17127672</v>
      </c>
      <c r="J65" s="225">
        <f t="shared" si="7"/>
        <v>100247797.23305881</v>
      </c>
      <c r="K65" s="225">
        <f t="shared" si="7"/>
        <v>8007197.251099384</v>
      </c>
      <c r="L65" s="225">
        <f t="shared" si="7"/>
        <v>21475090.712892577</v>
      </c>
      <c r="M65" s="225">
        <f t="shared" si="7"/>
        <v>11592211.68498184</v>
      </c>
      <c r="N65" s="225">
        <f t="shared" si="7"/>
        <v>1468434.6514038017</v>
      </c>
      <c r="O65" s="225">
        <f t="shared" si="7"/>
        <v>741554777.8014975</v>
      </c>
      <c r="P65" s="225">
        <f t="shared" si="7"/>
        <v>172306475.7234617</v>
      </c>
      <c r="Q65" s="225">
        <f t="shared" si="7"/>
        <v>210920757.77032837</v>
      </c>
      <c r="R65" s="225">
        <f t="shared" si="7"/>
        <v>114894154.17127672</v>
      </c>
      <c r="S65" s="225">
        <f t="shared" si="7"/>
        <v>87065424.40720749</v>
      </c>
      <c r="T65" s="225">
        <f t="shared" si="7"/>
        <v>208121.1050838387</v>
      </c>
      <c r="U65" s="225">
        <f t="shared" si="7"/>
        <v>12974251.720767472</v>
      </c>
      <c r="V65" s="225">
        <f t="shared" si="7"/>
        <v>953236.0717354736</v>
      </c>
      <c r="W65" s="225">
        <f t="shared" si="7"/>
        <v>21475090.712892577</v>
      </c>
      <c r="X65" s="226">
        <f t="shared" si="7"/>
        <v>7053961.17936391</v>
      </c>
      <c r="Y65" s="226">
        <f t="shared" si="7"/>
        <v>11592211.68498184</v>
      </c>
      <c r="Z65" s="218">
        <f t="shared" si="7"/>
        <v>1052591.2544386454</v>
      </c>
      <c r="AA65" s="218">
        <f t="shared" si="7"/>
        <v>415843.3969651561</v>
      </c>
      <c r="AB65" s="218"/>
      <c r="AC65" s="218"/>
      <c r="AD65" s="218"/>
      <c r="AE65" s="219"/>
      <c r="AF65" s="219"/>
      <c r="AG65" s="219"/>
      <c r="AH65" s="219"/>
      <c r="AI65" s="219"/>
      <c r="AJ65" s="219"/>
      <c r="AK65" s="219"/>
    </row>
    <row r="66" spans="5:25" ht="11.25">
      <c r="E66" s="258"/>
      <c r="F66" s="259"/>
      <c r="G66" s="259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</row>
    <row r="67" spans="5:25" ht="11.25">
      <c r="E67" s="258"/>
      <c r="F67" s="259"/>
      <c r="G67" s="259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</row>
    <row r="68" spans="5:25" ht="11.25">
      <c r="E68" s="258"/>
      <c r="F68" s="259"/>
      <c r="G68" s="259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</row>
    <row r="69" spans="5:25" ht="11.25">
      <c r="E69" s="258"/>
      <c r="F69" s="259"/>
      <c r="G69" s="259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</row>
    <row r="70" spans="5:25" ht="11.25">
      <c r="E70" s="258"/>
      <c r="F70" s="259"/>
      <c r="G70" s="259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</row>
    <row r="71" spans="5:25" ht="11.25">
      <c r="E71" s="258"/>
      <c r="F71" s="259"/>
      <c r="G71" s="259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</row>
    <row r="72" spans="5:25" ht="11.25">
      <c r="E72" s="258"/>
      <c r="F72" s="259"/>
      <c r="G72" s="259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</row>
    <row r="73" spans="5:25" ht="11.25">
      <c r="E73" s="258"/>
      <c r="F73" s="259"/>
      <c r="G73" s="259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</row>
    <row r="74" spans="5:25" ht="11.25">
      <c r="E74" s="258"/>
      <c r="F74" s="259"/>
      <c r="G74" s="259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</row>
    <row r="75" spans="5:25" ht="11.25">
      <c r="E75" s="258"/>
      <c r="F75" s="259"/>
      <c r="G75" s="259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</row>
    <row r="76" spans="5:25" ht="11.25">
      <c r="E76" s="258"/>
      <c r="F76" s="259"/>
      <c r="G76" s="259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</row>
    <row r="77" spans="5:25" ht="11.25">
      <c r="E77" s="258"/>
      <c r="F77" s="259"/>
      <c r="G77" s="259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</row>
    <row r="78" spans="5:25" ht="11.25">
      <c r="E78" s="258"/>
      <c r="F78" s="259"/>
      <c r="G78" s="259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</row>
    <row r="79" spans="5:25" ht="11.25">
      <c r="E79" s="258"/>
      <c r="F79" s="259"/>
      <c r="G79" s="259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</row>
    <row r="80" spans="5:25" ht="11.25">
      <c r="E80" s="258"/>
      <c r="F80" s="259"/>
      <c r="G80" s="259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</row>
    <row r="81" spans="5:25" ht="11.25">
      <c r="E81" s="258"/>
      <c r="F81" s="259"/>
      <c r="G81" s="259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</row>
    <row r="82" spans="5:25" ht="11.25">
      <c r="E82" s="258"/>
      <c r="F82" s="259"/>
      <c r="G82" s="259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</row>
    <row r="83" spans="6:25" ht="11.25">
      <c r="F83" s="259"/>
      <c r="G83" s="259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</row>
    <row r="84" spans="6:25" ht="11.25">
      <c r="F84" s="259"/>
      <c r="G84" s="259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</row>
    <row r="85" spans="6:25" ht="11.25">
      <c r="F85" s="259"/>
      <c r="G85" s="259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</row>
    <row r="86" spans="6:25" ht="11.25">
      <c r="F86" s="259"/>
      <c r="G86" s="259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</row>
    <row r="87" spans="6:25" ht="11.25">
      <c r="F87" s="259"/>
      <c r="G87" s="259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</row>
    <row r="88" spans="6:25" ht="11.25">
      <c r="F88" s="259"/>
      <c r="G88" s="259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</row>
    <row r="89" spans="6:25" ht="11.25">
      <c r="F89" s="259"/>
      <c r="G89" s="259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</row>
    <row r="90" spans="6:25" ht="11.25">
      <c r="F90" s="259"/>
      <c r="G90" s="259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</row>
    <row r="91" spans="6:25" ht="11.25">
      <c r="F91" s="259"/>
      <c r="G91" s="259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</row>
    <row r="92" spans="6:25" ht="11.25">
      <c r="F92" s="259"/>
      <c r="G92" s="259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</row>
    <row r="93" spans="6:25" ht="11.25">
      <c r="F93" s="259"/>
      <c r="G93" s="259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</row>
    <row r="94" spans="6:25" ht="11.25">
      <c r="F94" s="259"/>
      <c r="G94" s="259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</row>
    <row r="95" spans="6:25" ht="11.25">
      <c r="F95" s="259"/>
      <c r="G95" s="259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</row>
    <row r="96" spans="6:25" ht="11.25">
      <c r="F96" s="259"/>
      <c r="G96" s="259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</row>
    <row r="97" spans="6:25" ht="11.25">
      <c r="F97" s="259"/>
      <c r="G97" s="259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</row>
    <row r="98" spans="6:25" ht="11.25">
      <c r="F98" s="259"/>
      <c r="G98" s="259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</row>
    <row r="99" spans="6:25" ht="11.25">
      <c r="F99" s="259"/>
      <c r="G99" s="259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</row>
    <row r="100" spans="6:25" ht="11.25">
      <c r="F100" s="259"/>
      <c r="G100" s="259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</row>
    <row r="101" spans="6:25" ht="11.25">
      <c r="F101" s="259"/>
      <c r="G101" s="259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</row>
    <row r="102" spans="6:25" ht="11.25">
      <c r="F102" s="259"/>
      <c r="G102" s="259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</row>
    <row r="103" spans="6:25" ht="11.25">
      <c r="F103" s="259"/>
      <c r="G103" s="259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</row>
    <row r="104" spans="6:25" ht="11.25">
      <c r="F104" s="259"/>
      <c r="G104" s="259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</row>
    <row r="105" spans="6:25" ht="11.25">
      <c r="F105" s="259"/>
      <c r="G105" s="259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</row>
    <row r="106" spans="6:25" ht="11.25">
      <c r="F106" s="259"/>
      <c r="G106" s="259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</row>
    <row r="107" spans="6:25" ht="11.25">
      <c r="F107" s="259"/>
      <c r="G107" s="259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</row>
    <row r="108" spans="6:25" ht="11.25">
      <c r="F108" s="259"/>
      <c r="G108" s="259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</row>
    <row r="109" spans="6:25" ht="11.25">
      <c r="F109" s="259"/>
      <c r="G109" s="259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</row>
    <row r="110" spans="6:25" ht="11.25">
      <c r="F110" s="259"/>
      <c r="G110" s="259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</row>
    <row r="111" spans="6:25" ht="11.25">
      <c r="F111" s="259"/>
      <c r="G111" s="259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</row>
    <row r="112" spans="6:25" ht="11.25">
      <c r="F112" s="259"/>
      <c r="G112" s="259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</row>
    <row r="113" spans="6:25" ht="11.25">
      <c r="F113" s="259"/>
      <c r="G113" s="259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</row>
    <row r="114" spans="6:25" ht="11.25">
      <c r="F114" s="259"/>
      <c r="G114" s="259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</row>
    <row r="115" spans="6:25" ht="11.25">
      <c r="F115" s="259"/>
      <c r="G115" s="259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</row>
    <row r="116" spans="6:25" ht="11.25">
      <c r="F116" s="259"/>
      <c r="G116" s="259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</row>
    <row r="117" spans="6:25" ht="11.25">
      <c r="F117" s="259"/>
      <c r="G117" s="259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</row>
    <row r="118" spans="6:25" ht="11.25">
      <c r="F118" s="259"/>
      <c r="G118" s="259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</row>
    <row r="119" spans="6:25" ht="11.25">
      <c r="F119" s="259"/>
      <c r="G119" s="259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</row>
    <row r="120" spans="6:25" ht="11.25">
      <c r="F120" s="259"/>
      <c r="G120" s="259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</row>
    <row r="121" spans="6:25" ht="11.25">
      <c r="F121" s="259"/>
      <c r="G121" s="259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</row>
    <row r="122" spans="6:25" ht="11.25">
      <c r="F122" s="259"/>
      <c r="G122" s="259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</row>
    <row r="123" spans="6:25" ht="11.25">
      <c r="F123" s="259"/>
      <c r="G123" s="259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</row>
    <row r="124" spans="6:25" ht="11.25">
      <c r="F124" s="259"/>
      <c r="G124" s="259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</row>
    <row r="125" spans="6:25" ht="11.25">
      <c r="F125" s="259"/>
      <c r="G125" s="259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</row>
    <row r="126" spans="6:25" ht="11.25">
      <c r="F126" s="259"/>
      <c r="G126" s="259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</row>
    <row r="127" spans="6:25" ht="11.25">
      <c r="F127" s="259"/>
      <c r="G127" s="259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</row>
    <row r="128" spans="6:25" ht="11.25">
      <c r="F128" s="259"/>
      <c r="G128" s="259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</row>
    <row r="129" spans="6:25" ht="11.25">
      <c r="F129" s="259"/>
      <c r="G129" s="259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</row>
    <row r="130" spans="6:25" ht="11.25">
      <c r="F130" s="259"/>
      <c r="G130" s="259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</row>
    <row r="131" spans="6:25" ht="11.25">
      <c r="F131" s="259"/>
      <c r="G131" s="259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</row>
    <row r="132" spans="6:25" ht="11.25">
      <c r="F132" s="259"/>
      <c r="G132" s="259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</row>
    <row r="133" spans="6:25" ht="11.25">
      <c r="F133" s="259"/>
      <c r="G133" s="259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</row>
    <row r="134" spans="6:25" ht="11.25">
      <c r="F134" s="259"/>
      <c r="G134" s="259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</row>
    <row r="135" spans="6:25" ht="11.25">
      <c r="F135" s="259"/>
      <c r="G135" s="259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</row>
    <row r="136" spans="6:25" ht="11.25">
      <c r="F136" s="259"/>
      <c r="G136" s="259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</row>
    <row r="137" spans="6:25" ht="11.25">
      <c r="F137" s="259"/>
      <c r="G137" s="259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</row>
    <row r="138" spans="6:25" ht="11.25">
      <c r="F138" s="259"/>
      <c r="G138" s="259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</row>
    <row r="139" spans="6:25" ht="11.25">
      <c r="F139" s="259"/>
      <c r="G139" s="259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</row>
    <row r="140" spans="6:25" ht="11.25">
      <c r="F140" s="259"/>
      <c r="G140" s="259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</row>
    <row r="141" spans="6:25" ht="11.25">
      <c r="F141" s="259"/>
      <c r="G141" s="259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</row>
    <row r="142" spans="6:25" ht="11.25">
      <c r="F142" s="259"/>
      <c r="G142" s="259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</row>
    <row r="143" spans="6:25" ht="11.25">
      <c r="F143" s="259"/>
      <c r="G143" s="259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</row>
    <row r="144" spans="6:25" ht="11.25">
      <c r="F144" s="259"/>
      <c r="G144" s="259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</row>
    <row r="145" spans="6:25" ht="11.25">
      <c r="F145" s="259"/>
      <c r="G145" s="259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</row>
    <row r="146" spans="6:25" ht="11.25">
      <c r="F146" s="259"/>
      <c r="G146" s="259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</row>
    <row r="147" spans="6:25" ht="11.25">
      <c r="F147" s="259"/>
      <c r="G147" s="259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</row>
    <row r="148" spans="6:25" ht="11.25">
      <c r="F148" s="259"/>
      <c r="G148" s="259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</row>
    <row r="149" spans="6:25" ht="11.25">
      <c r="F149" s="259"/>
      <c r="G149" s="259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</row>
    <row r="150" spans="6:25" ht="11.25">
      <c r="F150" s="259"/>
      <c r="G150" s="259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</row>
    <row r="151" spans="6:25" ht="11.25">
      <c r="F151" s="259"/>
      <c r="G151" s="259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</row>
    <row r="152" spans="6:25" ht="11.25">
      <c r="F152" s="259"/>
      <c r="G152" s="259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</row>
    <row r="153" spans="6:25" ht="11.25">
      <c r="F153" s="259"/>
      <c r="G153" s="259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</row>
    <row r="154" spans="6:25" ht="11.25">
      <c r="F154" s="259"/>
      <c r="G154" s="259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</row>
    <row r="155" spans="6:25" ht="11.25">
      <c r="F155" s="259"/>
      <c r="G155" s="259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</row>
    <row r="156" spans="6:25" ht="11.25">
      <c r="F156" s="259"/>
      <c r="G156" s="259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</row>
    <row r="157" spans="6:25" ht="11.25">
      <c r="F157" s="259"/>
      <c r="G157" s="259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</row>
    <row r="158" spans="6:25" ht="11.25">
      <c r="F158" s="259"/>
      <c r="G158" s="259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</row>
    <row r="159" spans="6:25" ht="11.25">
      <c r="F159" s="259"/>
      <c r="G159" s="259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</row>
    <row r="160" spans="6:25" ht="11.25">
      <c r="F160" s="259"/>
      <c r="G160" s="259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</row>
    <row r="161" spans="6:25" ht="11.25">
      <c r="F161" s="259"/>
      <c r="G161" s="259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</row>
    <row r="162" spans="6:25" ht="11.25">
      <c r="F162" s="259"/>
      <c r="G162" s="259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</row>
    <row r="163" spans="6:25" ht="11.25">
      <c r="F163" s="259"/>
      <c r="G163" s="259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</row>
    <row r="164" spans="6:25" ht="11.25">
      <c r="F164" s="259"/>
      <c r="G164" s="259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</row>
    <row r="165" spans="6:25" ht="11.25">
      <c r="F165" s="259"/>
      <c r="G165" s="259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</row>
    <row r="166" spans="6:25" ht="11.25">
      <c r="F166" s="259"/>
      <c r="G166" s="259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</row>
    <row r="167" spans="6:25" ht="11.25">
      <c r="F167" s="259"/>
      <c r="G167" s="259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</row>
    <row r="168" spans="6:25" ht="11.25">
      <c r="F168" s="259"/>
      <c r="G168" s="259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</row>
    <row r="169" spans="6:25" ht="11.25">
      <c r="F169" s="259"/>
      <c r="G169" s="259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</row>
    <row r="170" spans="6:25" ht="11.25">
      <c r="F170" s="259"/>
      <c r="G170" s="259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</row>
    <row r="171" spans="6:25" ht="11.25">
      <c r="F171" s="259"/>
      <c r="G171" s="259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</row>
    <row r="172" spans="6:25" ht="11.25">
      <c r="F172" s="259"/>
      <c r="G172" s="259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</row>
    <row r="173" spans="6:25" ht="11.25">
      <c r="F173" s="259"/>
      <c r="G173" s="259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</row>
    <row r="174" spans="6:25" ht="11.25">
      <c r="F174" s="259"/>
      <c r="G174" s="259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</row>
    <row r="175" spans="6:25" ht="11.25">
      <c r="F175" s="259"/>
      <c r="G175" s="259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</row>
    <row r="176" spans="6:25" ht="11.25">
      <c r="F176" s="259"/>
      <c r="G176" s="259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</row>
    <row r="177" spans="6:25" ht="11.25">
      <c r="F177" s="259"/>
      <c r="G177" s="259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</row>
    <row r="178" spans="6:25" ht="11.25">
      <c r="F178" s="259"/>
      <c r="G178" s="259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</row>
    <row r="179" spans="6:25" ht="11.25">
      <c r="F179" s="259"/>
      <c r="G179" s="259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</row>
    <row r="180" spans="6:25" ht="11.25">
      <c r="F180" s="259"/>
      <c r="G180" s="259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</row>
    <row r="181" spans="6:25" ht="11.25">
      <c r="F181" s="259"/>
      <c r="G181" s="259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</row>
    <row r="182" spans="6:25" ht="11.25">
      <c r="F182" s="259"/>
      <c r="G182" s="259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</row>
    <row r="183" spans="6:25" ht="11.25">
      <c r="F183" s="259"/>
      <c r="G183" s="259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</row>
    <row r="184" spans="6:25" ht="11.25">
      <c r="F184" s="259"/>
      <c r="G184" s="259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</row>
    <row r="185" spans="6:25" ht="11.25">
      <c r="F185" s="259"/>
      <c r="G185" s="259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</row>
    <row r="186" spans="6:25" ht="11.25">
      <c r="F186" s="259"/>
      <c r="G186" s="259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</row>
    <row r="187" spans="6:25" ht="11.25">
      <c r="F187" s="259"/>
      <c r="G187" s="259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</row>
    <row r="188" spans="6:25" ht="11.25">
      <c r="F188" s="259"/>
      <c r="G188" s="259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</row>
    <row r="189" spans="6:25" ht="11.25">
      <c r="F189" s="259"/>
      <c r="G189" s="259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</row>
    <row r="190" spans="6:25" ht="11.25">
      <c r="F190" s="259"/>
      <c r="G190" s="259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</row>
    <row r="191" spans="6:25" ht="11.25">
      <c r="F191" s="259"/>
      <c r="G191" s="259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</row>
    <row r="192" spans="6:25" ht="11.25">
      <c r="F192" s="259"/>
      <c r="G192" s="259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</row>
    <row r="193" spans="6:25" ht="11.25">
      <c r="F193" s="259"/>
      <c r="G193" s="259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</row>
    <row r="194" spans="6:25" ht="11.25">
      <c r="F194" s="259"/>
      <c r="G194" s="259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</row>
    <row r="195" spans="6:25" ht="11.25">
      <c r="F195" s="259"/>
      <c r="G195" s="259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</row>
    <row r="196" spans="6:25" ht="11.25">
      <c r="F196" s="259"/>
      <c r="G196" s="259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</row>
    <row r="197" spans="6:25" ht="11.25">
      <c r="F197" s="259"/>
      <c r="G197" s="259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</row>
    <row r="198" spans="6:25" ht="11.25">
      <c r="F198" s="259"/>
      <c r="G198" s="259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</row>
    <row r="199" spans="6:25" ht="11.25">
      <c r="F199" s="259"/>
      <c r="G199" s="259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</row>
    <row r="200" spans="6:25" ht="11.25">
      <c r="F200" s="259"/>
      <c r="G200" s="259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</row>
    <row r="201" spans="6:25" ht="11.25">
      <c r="F201" s="259"/>
      <c r="G201" s="259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</row>
    <row r="202" spans="6:25" ht="11.25">
      <c r="F202" s="259"/>
      <c r="G202" s="259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</row>
    <row r="203" spans="6:25" ht="11.25">
      <c r="F203" s="259"/>
      <c r="G203" s="259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</row>
    <row r="204" spans="6:25" ht="11.25">
      <c r="F204" s="259"/>
      <c r="G204" s="259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</row>
    <row r="205" spans="6:25" ht="11.25">
      <c r="F205" s="259"/>
      <c r="G205" s="259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</row>
    <row r="206" spans="6:25" ht="11.25">
      <c r="F206" s="259"/>
      <c r="G206" s="259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</row>
    <row r="207" spans="6:25" ht="11.25">
      <c r="F207" s="259"/>
      <c r="G207" s="259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</row>
    <row r="208" spans="6:25" ht="11.25">
      <c r="F208" s="259"/>
      <c r="G208" s="259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</row>
    <row r="209" spans="6:25" ht="11.25">
      <c r="F209" s="259"/>
      <c r="G209" s="259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</row>
    <row r="210" spans="6:25" ht="11.25">
      <c r="F210" s="259"/>
      <c r="G210" s="259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</row>
    <row r="211" spans="6:25" ht="11.25">
      <c r="F211" s="259"/>
      <c r="G211" s="259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</row>
    <row r="212" spans="6:25" ht="11.25">
      <c r="F212" s="259"/>
      <c r="G212" s="259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</row>
    <row r="213" spans="6:25" ht="11.25">
      <c r="F213" s="259"/>
      <c r="G213" s="259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</row>
    <row r="214" spans="6:25" ht="11.25">
      <c r="F214" s="259"/>
      <c r="G214" s="259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</row>
    <row r="215" spans="6:25" ht="11.25">
      <c r="F215" s="259"/>
      <c r="G215" s="259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</row>
    <row r="216" spans="6:25" ht="11.25">
      <c r="F216" s="259"/>
      <c r="G216" s="259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</row>
    <row r="217" spans="6:25" ht="11.25">
      <c r="F217" s="259"/>
      <c r="G217" s="259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</row>
    <row r="218" spans="6:25" ht="11.25">
      <c r="F218" s="259"/>
      <c r="G218" s="259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</row>
    <row r="219" spans="6:25" ht="11.25">
      <c r="F219" s="259"/>
      <c r="G219" s="259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</row>
    <row r="220" spans="6:25" ht="11.25">
      <c r="F220" s="259"/>
      <c r="G220" s="259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</row>
    <row r="221" spans="6:25" ht="11.25">
      <c r="F221" s="259"/>
      <c r="G221" s="259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</row>
    <row r="222" spans="6:25" ht="11.25">
      <c r="F222" s="259"/>
      <c r="G222" s="259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</row>
    <row r="223" spans="6:25" ht="11.25">
      <c r="F223" s="259"/>
      <c r="G223" s="259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</row>
    <row r="224" spans="6:25" ht="11.25">
      <c r="F224" s="259"/>
      <c r="G224" s="259"/>
      <c r="H224" s="260"/>
      <c r="I224" s="260"/>
      <c r="J224" s="260"/>
      <c r="K224" s="260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</row>
    <row r="225" spans="6:25" ht="11.25">
      <c r="F225" s="259"/>
      <c r="G225" s="259"/>
      <c r="H225" s="260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</row>
    <row r="226" spans="6:25" ht="11.25">
      <c r="F226" s="259"/>
      <c r="G226" s="259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</row>
    <row r="227" spans="6:25" ht="11.25">
      <c r="F227" s="259"/>
      <c r="G227" s="259"/>
      <c r="H227" s="260"/>
      <c r="I227" s="260"/>
      <c r="J227" s="260"/>
      <c r="K227" s="260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</row>
    <row r="228" spans="6:25" ht="11.25">
      <c r="F228" s="259"/>
      <c r="G228" s="259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</row>
    <row r="229" spans="6:25" ht="11.25">
      <c r="F229" s="259"/>
      <c r="G229" s="259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</row>
    <row r="230" spans="6:25" ht="11.25">
      <c r="F230" s="259"/>
      <c r="G230" s="259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</row>
    <row r="231" spans="6:25" ht="11.25">
      <c r="F231" s="259"/>
      <c r="G231" s="259"/>
      <c r="H231" s="260"/>
      <c r="I231" s="260"/>
      <c r="J231" s="260"/>
      <c r="K231" s="260"/>
      <c r="L231" s="260"/>
      <c r="M231" s="260"/>
      <c r="N231" s="260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</row>
    <row r="232" spans="6:25" ht="11.25">
      <c r="F232" s="259"/>
      <c r="G232" s="259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  <c r="S232" s="260"/>
      <c r="T232" s="260"/>
      <c r="U232" s="260"/>
      <c r="V232" s="260"/>
      <c r="W232" s="260"/>
      <c r="X232" s="260"/>
      <c r="Y232" s="260"/>
    </row>
    <row r="233" spans="6:25" ht="11.25">
      <c r="F233" s="259"/>
      <c r="G233" s="259"/>
      <c r="H233" s="260"/>
      <c r="I233" s="260"/>
      <c r="J233" s="260"/>
      <c r="K233" s="260"/>
      <c r="L233" s="260"/>
      <c r="M233" s="260"/>
      <c r="N233" s="260"/>
      <c r="O233" s="260"/>
      <c r="P233" s="260"/>
      <c r="Q233" s="260"/>
      <c r="R233" s="260"/>
      <c r="S233" s="260"/>
      <c r="T233" s="260"/>
      <c r="U233" s="260"/>
      <c r="V233" s="260"/>
      <c r="W233" s="260"/>
      <c r="X233" s="260"/>
      <c r="Y233" s="260"/>
    </row>
    <row r="234" spans="6:25" ht="11.25">
      <c r="F234" s="259"/>
      <c r="G234" s="259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</row>
    <row r="235" spans="6:25" ht="11.25">
      <c r="F235" s="259"/>
      <c r="G235" s="259"/>
      <c r="H235" s="260"/>
      <c r="I235" s="260"/>
      <c r="J235" s="260"/>
      <c r="K235" s="260"/>
      <c r="L235" s="260"/>
      <c r="M235" s="260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</row>
    <row r="236" spans="6:25" ht="11.25">
      <c r="F236" s="259"/>
      <c r="G236" s="259"/>
      <c r="H236" s="260"/>
      <c r="I236" s="260"/>
      <c r="J236" s="260"/>
      <c r="K236" s="260"/>
      <c r="L236" s="260"/>
      <c r="M236" s="260"/>
      <c r="N236" s="260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0"/>
    </row>
    <row r="237" spans="6:25" ht="11.25">
      <c r="F237" s="259"/>
      <c r="G237" s="259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</row>
    <row r="238" spans="6:25" ht="11.25">
      <c r="F238" s="259"/>
      <c r="G238" s="259"/>
      <c r="H238" s="260"/>
      <c r="I238" s="260"/>
      <c r="J238" s="260"/>
      <c r="K238" s="260"/>
      <c r="L238" s="260"/>
      <c r="M238" s="260"/>
      <c r="N238" s="260"/>
      <c r="O238" s="260"/>
      <c r="P238" s="260"/>
      <c r="Q238" s="260"/>
      <c r="R238" s="260"/>
      <c r="S238" s="260"/>
      <c r="T238" s="260"/>
      <c r="U238" s="260"/>
      <c r="V238" s="260"/>
      <c r="W238" s="260"/>
      <c r="X238" s="260"/>
      <c r="Y238" s="260"/>
    </row>
    <row r="239" spans="6:25" ht="11.25">
      <c r="F239" s="259"/>
      <c r="G239" s="259"/>
      <c r="H239" s="260"/>
      <c r="I239" s="260"/>
      <c r="J239" s="260"/>
      <c r="K239" s="260"/>
      <c r="L239" s="260"/>
      <c r="M239" s="260"/>
      <c r="N239" s="260"/>
      <c r="O239" s="260"/>
      <c r="P239" s="260"/>
      <c r="Q239" s="260"/>
      <c r="R239" s="260"/>
      <c r="S239" s="260"/>
      <c r="T239" s="260"/>
      <c r="U239" s="260"/>
      <c r="V239" s="260"/>
      <c r="W239" s="260"/>
      <c r="X239" s="260"/>
      <c r="Y239" s="260"/>
    </row>
    <row r="240" spans="6:25" ht="11.25">
      <c r="F240" s="259"/>
      <c r="G240" s="259"/>
      <c r="H240" s="260"/>
      <c r="I240" s="260"/>
      <c r="J240" s="260"/>
      <c r="K240" s="260"/>
      <c r="L240" s="260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</row>
    <row r="241" spans="6:25" ht="11.25">
      <c r="F241" s="259"/>
      <c r="G241" s="259"/>
      <c r="H241" s="260"/>
      <c r="I241" s="260"/>
      <c r="J241" s="260"/>
      <c r="K241" s="260"/>
      <c r="L241" s="260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</row>
    <row r="242" spans="6:25" ht="11.25">
      <c r="F242" s="259"/>
      <c r="G242" s="259"/>
      <c r="H242" s="260"/>
      <c r="I242" s="260"/>
      <c r="J242" s="260"/>
      <c r="K242" s="260"/>
      <c r="L242" s="260"/>
      <c r="M242" s="260"/>
      <c r="N242" s="260"/>
      <c r="O242" s="260"/>
      <c r="P242" s="260"/>
      <c r="Q242" s="260"/>
      <c r="R242" s="260"/>
      <c r="S242" s="260"/>
      <c r="T242" s="260"/>
      <c r="U242" s="260"/>
      <c r="V242" s="260"/>
      <c r="W242" s="260"/>
      <c r="X242" s="260"/>
      <c r="Y242" s="260"/>
    </row>
    <row r="243" spans="6:25" ht="11.25">
      <c r="F243" s="259"/>
      <c r="G243" s="259"/>
      <c r="H243" s="260"/>
      <c r="I243" s="260"/>
      <c r="J243" s="260"/>
      <c r="K243" s="260"/>
      <c r="L243" s="260"/>
      <c r="M243" s="260"/>
      <c r="N243" s="260"/>
      <c r="O243" s="260"/>
      <c r="P243" s="260"/>
      <c r="Q243" s="260"/>
      <c r="R243" s="260"/>
      <c r="S243" s="260"/>
      <c r="T243" s="260"/>
      <c r="U243" s="260"/>
      <c r="V243" s="260"/>
      <c r="W243" s="260"/>
      <c r="X243" s="260"/>
      <c r="Y243" s="260"/>
    </row>
    <row r="244" spans="6:25" ht="11.25">
      <c r="F244" s="259"/>
      <c r="G244" s="259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</row>
    <row r="245" spans="6:25" ht="11.25">
      <c r="F245" s="259"/>
      <c r="G245" s="259"/>
      <c r="H245" s="260"/>
      <c r="I245" s="260"/>
      <c r="J245" s="260"/>
      <c r="K245" s="260"/>
      <c r="L245" s="260"/>
      <c r="M245" s="260"/>
      <c r="N245" s="260"/>
      <c r="O245" s="260"/>
      <c r="P245" s="260"/>
      <c r="Q245" s="260"/>
      <c r="R245" s="260"/>
      <c r="S245" s="260"/>
      <c r="T245" s="260"/>
      <c r="U245" s="260"/>
      <c r="V245" s="260"/>
      <c r="W245" s="260"/>
      <c r="X245" s="260"/>
      <c r="Y245" s="260"/>
    </row>
    <row r="246" spans="6:25" ht="11.25">
      <c r="F246" s="259"/>
      <c r="G246" s="259"/>
      <c r="H246" s="260"/>
      <c r="I246" s="260"/>
      <c r="J246" s="260"/>
      <c r="K246" s="260"/>
      <c r="L246" s="260"/>
      <c r="M246" s="260"/>
      <c r="N246" s="260"/>
      <c r="O246" s="260"/>
      <c r="P246" s="260"/>
      <c r="Q246" s="260"/>
      <c r="R246" s="260"/>
      <c r="S246" s="260"/>
      <c r="T246" s="260"/>
      <c r="U246" s="260"/>
      <c r="V246" s="260"/>
      <c r="W246" s="260"/>
      <c r="X246" s="260"/>
      <c r="Y246" s="260"/>
    </row>
    <row r="247" spans="6:25" ht="11.25">
      <c r="F247" s="259"/>
      <c r="G247" s="259"/>
      <c r="H247" s="260"/>
      <c r="I247" s="260"/>
      <c r="J247" s="260"/>
      <c r="K247" s="260"/>
      <c r="L247" s="260"/>
      <c r="M247" s="260"/>
      <c r="N247" s="260"/>
      <c r="O247" s="260"/>
      <c r="P247" s="260"/>
      <c r="Q247" s="260"/>
      <c r="R247" s="260"/>
      <c r="S247" s="260"/>
      <c r="T247" s="260"/>
      <c r="U247" s="260"/>
      <c r="V247" s="260"/>
      <c r="W247" s="260"/>
      <c r="X247" s="260"/>
      <c r="Y247" s="260"/>
    </row>
    <row r="248" spans="6:25" ht="11.25">
      <c r="F248" s="259"/>
      <c r="G248" s="259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</row>
    <row r="249" spans="6:25" ht="11.25">
      <c r="F249" s="259"/>
      <c r="G249" s="259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  <c r="S249" s="260"/>
      <c r="T249" s="260"/>
      <c r="U249" s="260"/>
      <c r="V249" s="260"/>
      <c r="W249" s="260"/>
      <c r="X249" s="260"/>
      <c r="Y249" s="260"/>
    </row>
    <row r="250" spans="6:25" ht="11.25">
      <c r="F250" s="259"/>
      <c r="G250" s="259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</row>
    <row r="251" spans="6:25" ht="11.25">
      <c r="F251" s="259"/>
      <c r="G251" s="259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260"/>
      <c r="V251" s="260"/>
      <c r="W251" s="260"/>
      <c r="X251" s="260"/>
      <c r="Y251" s="260"/>
    </row>
    <row r="252" spans="6:25" ht="11.25">
      <c r="F252" s="259"/>
      <c r="G252" s="259"/>
      <c r="H252" s="260"/>
      <c r="I252" s="260"/>
      <c r="J252" s="260"/>
      <c r="K252" s="260"/>
      <c r="L252" s="260"/>
      <c r="M252" s="260"/>
      <c r="N252" s="260"/>
      <c r="O252" s="260"/>
      <c r="P252" s="260"/>
      <c r="Q252" s="260"/>
      <c r="R252" s="260"/>
      <c r="S252" s="260"/>
      <c r="T252" s="260"/>
      <c r="U252" s="260"/>
      <c r="V252" s="260"/>
      <c r="W252" s="260"/>
      <c r="X252" s="260"/>
      <c r="Y252" s="260"/>
    </row>
    <row r="253" spans="6:25" ht="11.25">
      <c r="F253" s="259"/>
      <c r="G253" s="259"/>
      <c r="H253" s="260"/>
      <c r="I253" s="260"/>
      <c r="J253" s="260"/>
      <c r="K253" s="260"/>
      <c r="L253" s="260"/>
      <c r="M253" s="260"/>
      <c r="N253" s="260"/>
      <c r="O253" s="260"/>
      <c r="P253" s="260"/>
      <c r="Q253" s="260"/>
      <c r="R253" s="260"/>
      <c r="S253" s="260"/>
      <c r="T253" s="260"/>
      <c r="U253" s="260"/>
      <c r="V253" s="260"/>
      <c r="W253" s="260"/>
      <c r="X253" s="260"/>
      <c r="Y253" s="260"/>
    </row>
    <row r="254" spans="6:25" ht="11.25">
      <c r="F254" s="259"/>
      <c r="G254" s="259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  <c r="S254" s="260"/>
      <c r="T254" s="260"/>
      <c r="U254" s="260"/>
      <c r="V254" s="260"/>
      <c r="W254" s="260"/>
      <c r="X254" s="260"/>
      <c r="Y254" s="260"/>
    </row>
    <row r="255" spans="6:25" ht="11.25">
      <c r="F255" s="259"/>
      <c r="G255" s="259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60"/>
      <c r="S255" s="260"/>
      <c r="T255" s="260"/>
      <c r="U255" s="260"/>
      <c r="V255" s="260"/>
      <c r="W255" s="260"/>
      <c r="X255" s="260"/>
      <c r="Y255" s="260"/>
    </row>
    <row r="256" spans="6:25" ht="11.25">
      <c r="F256" s="259"/>
      <c r="G256" s="259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</row>
    <row r="257" spans="6:25" ht="11.25">
      <c r="F257" s="259"/>
      <c r="G257" s="259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</row>
    <row r="258" spans="6:25" ht="11.25">
      <c r="F258" s="259"/>
      <c r="G258" s="259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</row>
    <row r="259" spans="6:25" ht="11.25">
      <c r="F259" s="259"/>
      <c r="G259" s="259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</row>
    <row r="260" spans="6:25" ht="11.25">
      <c r="F260" s="259"/>
      <c r="G260" s="259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</row>
    <row r="261" spans="6:25" ht="11.25">
      <c r="F261" s="259"/>
      <c r="G261" s="259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</row>
    <row r="262" spans="6:25" ht="11.25">
      <c r="F262" s="259"/>
      <c r="G262" s="259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</row>
    <row r="263" spans="6:25" ht="11.25">
      <c r="F263" s="259"/>
      <c r="G263" s="259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</row>
    <row r="264" spans="6:25" ht="11.25">
      <c r="F264" s="259"/>
      <c r="G264" s="259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</row>
    <row r="265" spans="6:25" ht="11.25">
      <c r="F265" s="259"/>
      <c r="G265" s="259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</row>
    <row r="266" spans="6:25" ht="11.25">
      <c r="F266" s="259"/>
      <c r="G266" s="259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</row>
    <row r="267" spans="6:25" ht="11.25">
      <c r="F267" s="259"/>
      <c r="G267" s="259"/>
      <c r="H267" s="260"/>
      <c r="I267" s="260"/>
      <c r="J267" s="260"/>
      <c r="K267" s="260"/>
      <c r="L267" s="260"/>
      <c r="M267" s="260"/>
      <c r="N267" s="260"/>
      <c r="O267" s="260"/>
      <c r="P267" s="260"/>
      <c r="Q267" s="260"/>
      <c r="R267" s="260"/>
      <c r="S267" s="260"/>
      <c r="T267" s="260"/>
      <c r="U267" s="260"/>
      <c r="V267" s="260"/>
      <c r="W267" s="260"/>
      <c r="X267" s="260"/>
      <c r="Y267" s="260"/>
    </row>
    <row r="268" spans="6:25" ht="11.25">
      <c r="F268" s="259"/>
      <c r="G268" s="259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</row>
    <row r="269" spans="6:25" ht="11.25">
      <c r="F269" s="259"/>
      <c r="G269" s="259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  <c r="S269" s="260"/>
      <c r="T269" s="260"/>
      <c r="U269" s="260"/>
      <c r="V269" s="260"/>
      <c r="W269" s="260"/>
      <c r="X269" s="260"/>
      <c r="Y269" s="260"/>
    </row>
    <row r="270" spans="6:25" ht="11.25">
      <c r="F270" s="259"/>
      <c r="G270" s="259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</row>
    <row r="271" spans="6:25" ht="11.25">
      <c r="F271" s="259"/>
      <c r="G271" s="259"/>
      <c r="H271" s="260"/>
      <c r="I271" s="260"/>
      <c r="J271" s="260"/>
      <c r="K271" s="260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</row>
    <row r="272" spans="6:25" ht="11.25">
      <c r="F272" s="259"/>
      <c r="G272" s="259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</row>
    <row r="273" spans="6:25" ht="11.25">
      <c r="F273" s="259"/>
      <c r="G273" s="259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</row>
    <row r="274" spans="6:25" ht="11.25">
      <c r="F274" s="259"/>
      <c r="G274" s="259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</row>
    <row r="275" spans="6:25" ht="11.25">
      <c r="F275" s="259"/>
      <c r="G275" s="259"/>
      <c r="H275" s="260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</row>
    <row r="276" spans="6:25" ht="11.25">
      <c r="F276" s="259"/>
      <c r="G276" s="259"/>
      <c r="H276" s="260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</row>
    <row r="277" spans="6:25" ht="11.25">
      <c r="F277" s="259"/>
      <c r="G277" s="259"/>
      <c r="H277" s="260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</row>
    <row r="278" spans="6:25" ht="11.25">
      <c r="F278" s="259"/>
      <c r="G278" s="259"/>
      <c r="H278" s="260"/>
      <c r="I278" s="260"/>
      <c r="J278" s="260"/>
      <c r="K278" s="260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</row>
    <row r="279" spans="6:25" ht="11.25">
      <c r="F279" s="259"/>
      <c r="G279" s="259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</row>
    <row r="280" spans="6:25" ht="11.25">
      <c r="F280" s="259"/>
      <c r="G280" s="259"/>
      <c r="H280" s="260"/>
      <c r="I280" s="260"/>
      <c r="J280" s="260"/>
      <c r="K280" s="260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</row>
    <row r="281" spans="6:25" ht="11.25">
      <c r="F281" s="259"/>
      <c r="G281" s="259"/>
      <c r="H281" s="260"/>
      <c r="I281" s="260"/>
      <c r="J281" s="260"/>
      <c r="K281" s="260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</row>
    <row r="282" spans="6:25" ht="11.25">
      <c r="F282" s="259"/>
      <c r="G282" s="259"/>
      <c r="H282" s="260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</row>
    <row r="283" spans="6:25" ht="11.25">
      <c r="F283" s="259"/>
      <c r="G283" s="259"/>
      <c r="H283" s="260"/>
      <c r="I283" s="260"/>
      <c r="J283" s="260"/>
      <c r="K283" s="260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</row>
    <row r="284" spans="6:25" ht="11.25">
      <c r="F284" s="259"/>
      <c r="G284" s="259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</row>
    <row r="285" spans="6:25" ht="11.25">
      <c r="F285" s="259"/>
      <c r="G285" s="259"/>
      <c r="H285" s="260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</row>
    <row r="286" spans="6:25" ht="11.25">
      <c r="F286" s="259"/>
      <c r="G286" s="259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</row>
    <row r="287" spans="6:25" ht="11.25">
      <c r="F287" s="259"/>
      <c r="G287" s="259"/>
      <c r="H287" s="260"/>
      <c r="I287" s="260"/>
      <c r="J287" s="260"/>
      <c r="K287" s="260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</row>
    <row r="288" spans="6:25" ht="11.25">
      <c r="F288" s="259"/>
      <c r="G288" s="259"/>
      <c r="H288" s="260"/>
      <c r="I288" s="260"/>
      <c r="J288" s="260"/>
      <c r="K288" s="260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</row>
    <row r="289" spans="6:25" ht="11.25">
      <c r="F289" s="259"/>
      <c r="G289" s="259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</row>
    <row r="290" spans="6:25" ht="11.25">
      <c r="F290" s="259"/>
      <c r="G290" s="259"/>
      <c r="H290" s="260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</row>
    <row r="291" spans="6:25" ht="11.25">
      <c r="F291" s="259"/>
      <c r="G291" s="259"/>
      <c r="H291" s="260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</row>
    <row r="292" spans="6:25" ht="11.25">
      <c r="F292" s="259"/>
      <c r="G292" s="259"/>
      <c r="H292" s="260"/>
      <c r="I292" s="260"/>
      <c r="J292" s="260"/>
      <c r="K292" s="260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</row>
    <row r="293" spans="6:25" ht="11.25">
      <c r="F293" s="259"/>
      <c r="G293" s="259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</row>
    <row r="294" spans="6:25" ht="11.25">
      <c r="F294" s="259"/>
      <c r="G294" s="259"/>
      <c r="H294" s="260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</row>
    <row r="295" spans="6:25" ht="11.25">
      <c r="F295" s="259"/>
      <c r="G295" s="259"/>
      <c r="H295" s="260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</row>
    <row r="296" spans="6:25" ht="11.25">
      <c r="F296" s="259"/>
      <c r="G296" s="259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</row>
    <row r="297" spans="6:25" ht="11.25">
      <c r="F297" s="259"/>
      <c r="G297" s="259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</row>
    <row r="298" spans="6:25" ht="11.25">
      <c r="F298" s="259"/>
      <c r="G298" s="259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</row>
    <row r="299" spans="6:25" ht="11.25">
      <c r="F299" s="259"/>
      <c r="G299" s="259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</row>
    <row r="300" spans="6:25" ht="11.25">
      <c r="F300" s="259"/>
      <c r="G300" s="259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</row>
    <row r="301" spans="6:25" ht="11.25">
      <c r="F301" s="259"/>
      <c r="G301" s="259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</row>
    <row r="302" spans="6:25" ht="11.25">
      <c r="F302" s="259"/>
      <c r="G302" s="259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</row>
    <row r="303" spans="6:25" ht="11.25">
      <c r="F303" s="259"/>
      <c r="G303" s="259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</row>
    <row r="304" spans="6:25" ht="11.25">
      <c r="F304" s="259"/>
      <c r="G304" s="259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</row>
    <row r="305" spans="6:25" ht="11.25">
      <c r="F305" s="259"/>
      <c r="G305" s="259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</row>
    <row r="306" spans="6:25" ht="11.25">
      <c r="F306" s="259"/>
      <c r="G306" s="259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</row>
    <row r="307" spans="6:25" ht="11.25">
      <c r="F307" s="259"/>
      <c r="G307" s="259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</row>
    <row r="308" spans="6:25" ht="11.25">
      <c r="F308" s="259"/>
      <c r="G308" s="259"/>
      <c r="H308" s="260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</row>
    <row r="309" spans="6:25" ht="11.25">
      <c r="F309" s="259"/>
      <c r="G309" s="259"/>
      <c r="H309" s="260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</row>
    <row r="310" spans="6:25" ht="11.25">
      <c r="F310" s="259"/>
      <c r="G310" s="259"/>
      <c r="H310" s="260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</row>
    <row r="311" spans="6:25" ht="11.25">
      <c r="F311" s="259"/>
      <c r="G311" s="259"/>
      <c r="H311" s="260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</row>
    <row r="312" spans="6:25" ht="11.25">
      <c r="F312" s="259"/>
      <c r="G312" s="259"/>
      <c r="H312" s="260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</row>
    <row r="313" spans="6:25" ht="11.25">
      <c r="F313" s="259"/>
      <c r="G313" s="259"/>
      <c r="H313" s="260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</row>
    <row r="314" spans="6:25" ht="11.25">
      <c r="F314" s="259"/>
      <c r="G314" s="259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</row>
    <row r="315" spans="6:25" ht="11.25">
      <c r="F315" s="259"/>
      <c r="G315" s="259"/>
      <c r="H315" s="260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</row>
    <row r="316" spans="6:25" ht="11.25">
      <c r="F316" s="259"/>
      <c r="G316" s="259"/>
      <c r="H316" s="260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</row>
    <row r="317" spans="6:25" ht="11.25">
      <c r="F317" s="259"/>
      <c r="G317" s="259"/>
      <c r="H317" s="260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</row>
    <row r="318" spans="6:25" ht="11.25">
      <c r="F318" s="259"/>
      <c r="G318" s="259"/>
      <c r="H318" s="260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</row>
    <row r="319" spans="6:25" ht="11.25">
      <c r="F319" s="259"/>
      <c r="G319" s="259"/>
      <c r="H319" s="260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</row>
    <row r="320" spans="6:25" ht="11.25">
      <c r="F320" s="259"/>
      <c r="G320" s="259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</row>
    <row r="321" spans="6:25" ht="11.25">
      <c r="F321" s="259"/>
      <c r="G321" s="259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</row>
    <row r="322" spans="6:25" ht="11.25">
      <c r="F322" s="259"/>
      <c r="G322" s="259"/>
      <c r="H322" s="260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</row>
    <row r="323" spans="6:25" ht="11.25">
      <c r="F323" s="259"/>
      <c r="G323" s="259"/>
      <c r="H323" s="260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</row>
    <row r="324" spans="6:25" ht="11.25">
      <c r="F324" s="259"/>
      <c r="G324" s="259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</row>
    <row r="325" spans="6:25" ht="11.25">
      <c r="F325" s="259"/>
      <c r="G325" s="259"/>
      <c r="H325" s="260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</row>
    <row r="326" spans="6:25" ht="11.25">
      <c r="F326" s="259"/>
      <c r="G326" s="259"/>
      <c r="H326" s="260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</row>
    <row r="327" spans="6:25" ht="11.25">
      <c r="F327" s="259"/>
      <c r="G327" s="259"/>
      <c r="H327" s="260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</row>
    <row r="328" spans="6:25" ht="11.25">
      <c r="F328" s="259"/>
      <c r="G328" s="259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</row>
    <row r="329" spans="6:25" ht="11.25">
      <c r="F329" s="259"/>
      <c r="G329" s="259"/>
      <c r="H329" s="260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</row>
    <row r="330" spans="6:25" ht="11.25">
      <c r="F330" s="259"/>
      <c r="G330" s="259"/>
      <c r="H330" s="260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</row>
    <row r="331" spans="6:25" ht="11.25">
      <c r="F331" s="259"/>
      <c r="G331" s="259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</row>
    <row r="332" spans="6:25" ht="11.25">
      <c r="F332" s="259"/>
      <c r="G332" s="259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</row>
    <row r="333" spans="6:25" ht="11.25">
      <c r="F333" s="259"/>
      <c r="G333" s="259"/>
      <c r="H333" s="260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</row>
    <row r="334" spans="6:25" ht="11.25">
      <c r="F334" s="259"/>
      <c r="G334" s="259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</row>
    <row r="335" spans="6:25" ht="11.25">
      <c r="F335" s="259"/>
      <c r="G335" s="259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</row>
    <row r="336" spans="6:25" ht="11.25">
      <c r="F336" s="259"/>
      <c r="G336" s="259"/>
      <c r="H336" s="260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</row>
    <row r="337" spans="6:25" ht="11.25">
      <c r="F337" s="259"/>
      <c r="G337" s="259"/>
      <c r="H337" s="260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</row>
    <row r="338" spans="6:25" ht="11.25">
      <c r="F338" s="259"/>
      <c r="G338" s="259"/>
      <c r="H338" s="260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</row>
    <row r="339" spans="6:25" ht="11.25">
      <c r="F339" s="259"/>
      <c r="G339" s="259"/>
      <c r="H339" s="260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</row>
    <row r="340" spans="6:25" ht="11.25">
      <c r="F340" s="259"/>
      <c r="G340" s="259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</row>
    <row r="341" spans="6:25" ht="11.25">
      <c r="F341" s="259"/>
      <c r="G341" s="259"/>
      <c r="H341" s="260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</row>
    <row r="342" spans="6:25" ht="11.25">
      <c r="F342" s="259"/>
      <c r="G342" s="259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</row>
    <row r="343" spans="6:25" ht="11.25">
      <c r="F343" s="259"/>
      <c r="G343" s="259"/>
      <c r="H343" s="260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</row>
    <row r="344" spans="6:25" ht="11.25">
      <c r="F344" s="259"/>
      <c r="G344" s="259"/>
      <c r="H344" s="260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</row>
    <row r="345" spans="6:25" ht="11.25">
      <c r="F345" s="259"/>
      <c r="G345" s="259"/>
      <c r="H345" s="260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</row>
    <row r="346" spans="6:25" ht="11.25">
      <c r="F346" s="259"/>
      <c r="G346" s="259"/>
      <c r="H346" s="260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</row>
    <row r="347" spans="6:25" ht="11.25">
      <c r="F347" s="259"/>
      <c r="G347" s="259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</row>
    <row r="348" spans="6:25" ht="11.25">
      <c r="F348" s="259"/>
      <c r="G348" s="259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</row>
    <row r="349" spans="6:25" ht="11.25">
      <c r="F349" s="259"/>
      <c r="G349" s="259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</row>
    <row r="350" spans="6:25" ht="11.25">
      <c r="F350" s="259"/>
      <c r="G350" s="259"/>
      <c r="H350" s="260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</row>
    <row r="351" spans="6:25" ht="11.25">
      <c r="F351" s="259"/>
      <c r="G351" s="259"/>
      <c r="H351" s="260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</row>
    <row r="352" spans="6:25" ht="11.25">
      <c r="F352" s="259"/>
      <c r="G352" s="259"/>
      <c r="H352" s="260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</row>
    <row r="353" spans="6:25" ht="11.25">
      <c r="F353" s="259"/>
      <c r="G353" s="259"/>
      <c r="H353" s="260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</row>
    <row r="354" spans="6:25" ht="11.25">
      <c r="F354" s="259"/>
      <c r="G354" s="259"/>
      <c r="H354" s="260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</row>
    <row r="355" spans="6:25" ht="11.25">
      <c r="F355" s="259"/>
      <c r="G355" s="259"/>
      <c r="H355" s="260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</row>
    <row r="356" spans="6:25" ht="11.25">
      <c r="F356" s="259"/>
      <c r="G356" s="259"/>
      <c r="H356" s="260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</row>
    <row r="357" spans="6:25" ht="11.25">
      <c r="F357" s="259"/>
      <c r="G357" s="259"/>
      <c r="H357" s="260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</row>
    <row r="358" spans="6:25" ht="11.25">
      <c r="F358" s="259"/>
      <c r="G358" s="259"/>
      <c r="H358" s="260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</row>
    <row r="359" spans="6:25" ht="11.25">
      <c r="F359" s="259"/>
      <c r="G359" s="259"/>
      <c r="H359" s="260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</row>
    <row r="360" spans="6:25" ht="11.25">
      <c r="F360" s="259"/>
      <c r="G360" s="259"/>
      <c r="H360" s="260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</row>
    <row r="361" spans="6:25" ht="11.25">
      <c r="F361" s="259"/>
      <c r="G361" s="259"/>
      <c r="H361" s="260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</row>
    <row r="362" spans="6:25" ht="11.25">
      <c r="F362" s="259"/>
      <c r="G362" s="259"/>
      <c r="H362" s="260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</row>
    <row r="363" spans="6:25" ht="11.25">
      <c r="F363" s="259"/>
      <c r="G363" s="259"/>
      <c r="H363" s="260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</row>
    <row r="364" spans="6:25" ht="11.25">
      <c r="F364" s="259"/>
      <c r="G364" s="259"/>
      <c r="H364" s="260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</row>
    <row r="365" spans="6:25" ht="11.25">
      <c r="F365" s="259"/>
      <c r="G365" s="259"/>
      <c r="H365" s="260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</row>
    <row r="366" spans="6:25" ht="11.25">
      <c r="F366" s="259"/>
      <c r="G366" s="259"/>
      <c r="H366" s="260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</row>
    <row r="367" spans="6:25" ht="11.25">
      <c r="F367" s="259"/>
      <c r="G367" s="259"/>
      <c r="H367" s="260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</row>
    <row r="368" spans="6:25" ht="11.25">
      <c r="F368" s="259"/>
      <c r="G368" s="259"/>
      <c r="H368" s="260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</row>
    <row r="369" spans="6:25" ht="11.25">
      <c r="F369" s="259"/>
      <c r="G369" s="259"/>
      <c r="H369" s="260"/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</row>
    <row r="370" spans="6:25" ht="11.25">
      <c r="F370" s="259"/>
      <c r="G370" s="259"/>
      <c r="H370" s="260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</row>
    <row r="371" spans="6:25" ht="11.25">
      <c r="F371" s="259"/>
      <c r="G371" s="259"/>
      <c r="H371" s="260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</row>
    <row r="372" spans="6:25" ht="11.25">
      <c r="F372" s="259"/>
      <c r="G372" s="259"/>
      <c r="H372" s="260"/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</row>
    <row r="373" spans="6:25" ht="11.25">
      <c r="F373" s="259"/>
      <c r="G373" s="259"/>
      <c r="H373" s="260"/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</row>
    <row r="374" spans="6:25" ht="11.25">
      <c r="F374" s="259"/>
      <c r="G374" s="259"/>
      <c r="H374" s="260"/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</row>
    <row r="375" spans="6:25" ht="11.25">
      <c r="F375" s="259"/>
      <c r="G375" s="259"/>
      <c r="H375" s="260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</row>
    <row r="376" spans="6:25" ht="11.25">
      <c r="F376" s="259"/>
      <c r="G376" s="259"/>
      <c r="H376" s="260"/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</row>
    <row r="377" spans="6:25" ht="11.25">
      <c r="F377" s="259"/>
      <c r="G377" s="259"/>
      <c r="H377" s="260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</row>
    <row r="378" spans="6:25" ht="11.25">
      <c r="F378" s="259"/>
      <c r="G378" s="259"/>
      <c r="H378" s="260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</row>
    <row r="379" spans="6:25" ht="11.25">
      <c r="F379" s="259"/>
      <c r="G379" s="259"/>
      <c r="H379" s="260"/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</row>
    <row r="380" spans="6:25" ht="11.25">
      <c r="F380" s="259"/>
      <c r="G380" s="259"/>
      <c r="H380" s="260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</row>
    <row r="381" spans="6:25" ht="11.25">
      <c r="F381" s="259"/>
      <c r="G381" s="259"/>
      <c r="H381" s="260"/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</row>
    <row r="382" spans="6:25" ht="11.25">
      <c r="F382" s="259"/>
      <c r="G382" s="259"/>
      <c r="H382" s="260"/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</row>
    <row r="383" spans="6:25" ht="11.25">
      <c r="F383" s="259"/>
      <c r="G383" s="259"/>
      <c r="H383" s="260"/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</row>
    <row r="384" spans="6:25" ht="11.25">
      <c r="F384" s="259"/>
      <c r="G384" s="259"/>
      <c r="H384" s="260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</row>
    <row r="385" spans="6:25" ht="11.25">
      <c r="F385" s="259"/>
      <c r="G385" s="259"/>
      <c r="H385" s="260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</row>
    <row r="386" spans="6:25" ht="11.25">
      <c r="F386" s="259"/>
      <c r="G386" s="259"/>
      <c r="H386" s="260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</row>
    <row r="387" spans="6:25" ht="11.25">
      <c r="F387" s="259"/>
      <c r="G387" s="259"/>
      <c r="H387" s="260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</row>
    <row r="388" spans="6:25" ht="11.25">
      <c r="F388" s="259"/>
      <c r="G388" s="259"/>
      <c r="H388" s="260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</row>
    <row r="389" spans="6:25" ht="11.25">
      <c r="F389" s="259"/>
      <c r="G389" s="259"/>
      <c r="H389" s="260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</row>
    <row r="390" spans="6:25" ht="11.25">
      <c r="F390" s="259"/>
      <c r="G390" s="259"/>
      <c r="H390" s="260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</row>
    <row r="391" spans="6:25" ht="11.25">
      <c r="F391" s="259"/>
      <c r="G391" s="259"/>
      <c r="H391" s="260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</row>
    <row r="392" spans="6:25" ht="11.25">
      <c r="F392" s="259"/>
      <c r="G392" s="259"/>
      <c r="H392" s="260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</row>
    <row r="393" spans="6:25" ht="11.25">
      <c r="F393" s="259"/>
      <c r="G393" s="259"/>
      <c r="H393" s="260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</row>
    <row r="394" spans="6:25" ht="11.25">
      <c r="F394" s="259"/>
      <c r="G394" s="259"/>
      <c r="H394" s="260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</row>
    <row r="395" spans="6:25" ht="11.25">
      <c r="F395" s="259"/>
      <c r="G395" s="259"/>
      <c r="H395" s="260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</row>
    <row r="396" spans="6:25" ht="11.25">
      <c r="F396" s="259"/>
      <c r="G396" s="259"/>
      <c r="H396" s="260"/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</row>
    <row r="397" spans="6:25" ht="11.25">
      <c r="F397" s="259"/>
      <c r="G397" s="259"/>
      <c r="H397" s="260"/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</row>
    <row r="398" spans="6:25" ht="11.25">
      <c r="F398" s="259"/>
      <c r="G398" s="259"/>
      <c r="H398" s="260"/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</row>
    <row r="399" spans="6:25" ht="11.25">
      <c r="F399" s="259"/>
      <c r="G399" s="259"/>
      <c r="H399" s="260"/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</row>
    <row r="400" spans="6:25" ht="11.25">
      <c r="F400" s="259"/>
      <c r="G400" s="259"/>
      <c r="H400" s="260"/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</row>
    <row r="401" spans="6:25" ht="11.25">
      <c r="F401" s="259"/>
      <c r="G401" s="259"/>
      <c r="H401" s="260"/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</row>
    <row r="402" spans="6:25" ht="11.25">
      <c r="F402" s="259"/>
      <c r="G402" s="259"/>
      <c r="H402" s="260"/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</row>
    <row r="403" spans="6:25" ht="11.25">
      <c r="F403" s="259"/>
      <c r="G403" s="259"/>
      <c r="H403" s="260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</row>
    <row r="404" spans="6:25" ht="11.25">
      <c r="F404" s="259"/>
      <c r="G404" s="259"/>
      <c r="H404" s="260"/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</row>
    <row r="405" spans="6:25" ht="11.25">
      <c r="F405" s="259"/>
      <c r="G405" s="259"/>
      <c r="H405" s="260"/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</row>
    <row r="406" spans="6:25" ht="11.25">
      <c r="F406" s="259"/>
      <c r="G406" s="259"/>
      <c r="H406" s="260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</row>
    <row r="407" spans="6:25" ht="11.25">
      <c r="F407" s="259"/>
      <c r="G407" s="259"/>
      <c r="H407" s="260"/>
      <c r="I407" s="260"/>
      <c r="J407" s="260"/>
      <c r="K407" s="260"/>
      <c r="L407" s="260"/>
      <c r="M407" s="260"/>
      <c r="N407" s="260"/>
      <c r="O407" s="260"/>
      <c r="P407" s="260"/>
      <c r="Q407" s="260"/>
      <c r="R407" s="260"/>
      <c r="S407" s="260"/>
      <c r="T407" s="260"/>
      <c r="U407" s="260"/>
      <c r="V407" s="260"/>
      <c r="W407" s="260"/>
      <c r="X407" s="260"/>
      <c r="Y407" s="260"/>
    </row>
    <row r="408" spans="6:25" ht="11.25">
      <c r="F408" s="259"/>
      <c r="G408" s="259"/>
      <c r="H408" s="260"/>
      <c r="I408" s="260"/>
      <c r="J408" s="260"/>
      <c r="K408" s="260"/>
      <c r="L408" s="260"/>
      <c r="M408" s="260"/>
      <c r="N408" s="260"/>
      <c r="O408" s="260"/>
      <c r="P408" s="260"/>
      <c r="Q408" s="260"/>
      <c r="R408" s="260"/>
      <c r="S408" s="260"/>
      <c r="T408" s="260"/>
      <c r="U408" s="260"/>
      <c r="V408" s="260"/>
      <c r="W408" s="260"/>
      <c r="X408" s="260"/>
      <c r="Y408" s="260"/>
    </row>
    <row r="409" spans="6:25" ht="11.25">
      <c r="F409" s="259"/>
      <c r="G409" s="259"/>
      <c r="H409" s="260"/>
      <c r="I409" s="260"/>
      <c r="J409" s="260"/>
      <c r="K409" s="260"/>
      <c r="L409" s="260"/>
      <c r="M409" s="260"/>
      <c r="N409" s="260"/>
      <c r="O409" s="260"/>
      <c r="P409" s="260"/>
      <c r="Q409" s="260"/>
      <c r="R409" s="260"/>
      <c r="S409" s="260"/>
      <c r="T409" s="260"/>
      <c r="U409" s="260"/>
      <c r="V409" s="260"/>
      <c r="W409" s="260"/>
      <c r="X409" s="260"/>
      <c r="Y409" s="260"/>
    </row>
    <row r="410" spans="6:25" ht="11.25">
      <c r="F410" s="259"/>
      <c r="G410" s="259"/>
      <c r="H410" s="260"/>
      <c r="I410" s="260"/>
      <c r="J410" s="260"/>
      <c r="K410" s="260"/>
      <c r="L410" s="260"/>
      <c r="M410" s="260"/>
      <c r="N410" s="260"/>
      <c r="O410" s="260"/>
      <c r="P410" s="260"/>
      <c r="Q410" s="260"/>
      <c r="R410" s="260"/>
      <c r="S410" s="260"/>
      <c r="T410" s="260"/>
      <c r="U410" s="260"/>
      <c r="V410" s="260"/>
      <c r="W410" s="260"/>
      <c r="X410" s="260"/>
      <c r="Y410" s="260"/>
    </row>
    <row r="411" spans="6:25" ht="11.25">
      <c r="F411" s="259"/>
      <c r="G411" s="259"/>
      <c r="H411" s="260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</row>
    <row r="412" spans="6:25" ht="11.25">
      <c r="F412" s="259"/>
      <c r="G412" s="259"/>
      <c r="H412" s="260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</row>
    <row r="413" spans="6:25" ht="11.25">
      <c r="F413" s="259"/>
      <c r="G413" s="259"/>
      <c r="H413" s="260"/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</row>
    <row r="414" spans="6:25" ht="11.25">
      <c r="F414" s="259"/>
      <c r="G414" s="259"/>
      <c r="H414" s="260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</row>
    <row r="415" spans="6:25" ht="11.25">
      <c r="F415" s="259"/>
      <c r="G415" s="259"/>
      <c r="H415" s="260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</row>
    <row r="416" spans="6:25" ht="11.25">
      <c r="F416" s="259"/>
      <c r="G416" s="259"/>
      <c r="H416" s="260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</row>
    <row r="417" spans="6:25" ht="11.25">
      <c r="F417" s="259"/>
      <c r="G417" s="259"/>
      <c r="H417" s="260"/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</row>
    <row r="418" spans="6:25" ht="11.25">
      <c r="F418" s="259"/>
      <c r="G418" s="259"/>
      <c r="H418" s="260"/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</row>
    <row r="419" spans="6:25" ht="11.25">
      <c r="F419" s="259"/>
      <c r="G419" s="259"/>
      <c r="H419" s="260"/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</row>
    <row r="420" spans="6:25" ht="11.25">
      <c r="F420" s="259"/>
      <c r="G420" s="259"/>
      <c r="H420" s="260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</row>
    <row r="421" spans="6:25" ht="11.25">
      <c r="F421" s="259"/>
      <c r="G421" s="259"/>
      <c r="H421" s="260"/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</row>
    <row r="422" spans="6:25" ht="11.25">
      <c r="F422" s="259"/>
      <c r="G422" s="259"/>
      <c r="H422" s="260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</row>
    <row r="423" spans="6:25" ht="11.25">
      <c r="F423" s="259"/>
      <c r="G423" s="259"/>
      <c r="H423" s="260"/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</row>
    <row r="424" spans="6:25" ht="11.25">
      <c r="F424" s="259"/>
      <c r="G424" s="259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</row>
    <row r="425" spans="6:25" ht="11.25">
      <c r="F425" s="259"/>
      <c r="G425" s="259"/>
      <c r="H425" s="260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</row>
    <row r="426" spans="6:25" ht="11.25">
      <c r="F426" s="259"/>
      <c r="G426" s="259"/>
      <c r="H426" s="260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</row>
    <row r="427" spans="6:25" ht="11.25">
      <c r="F427" s="259"/>
      <c r="G427" s="259"/>
      <c r="H427" s="260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</row>
    <row r="428" spans="6:25" ht="11.25">
      <c r="F428" s="259"/>
      <c r="G428" s="259"/>
      <c r="H428" s="260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</row>
    <row r="429" spans="6:25" ht="11.25">
      <c r="F429" s="259"/>
      <c r="G429" s="259"/>
      <c r="H429" s="260"/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</row>
    <row r="430" spans="6:25" ht="11.25">
      <c r="F430" s="259"/>
      <c r="G430" s="259"/>
      <c r="H430" s="260"/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</row>
    <row r="431" spans="6:25" ht="11.25">
      <c r="F431" s="259"/>
      <c r="G431" s="259"/>
      <c r="H431" s="260"/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</row>
    <row r="432" spans="6:25" ht="11.25">
      <c r="F432" s="259"/>
      <c r="G432" s="259"/>
      <c r="H432" s="260"/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  <c r="W432" s="260"/>
      <c r="X432" s="260"/>
      <c r="Y432" s="260"/>
    </row>
    <row r="433" spans="6:25" ht="11.25">
      <c r="F433" s="259"/>
      <c r="G433" s="259"/>
      <c r="H433" s="260"/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  <c r="W433" s="260"/>
      <c r="X433" s="260"/>
      <c r="Y433" s="260"/>
    </row>
    <row r="434" spans="6:25" ht="11.25">
      <c r="F434" s="259"/>
      <c r="G434" s="259"/>
      <c r="H434" s="260"/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</row>
    <row r="435" spans="6:25" ht="11.25">
      <c r="F435" s="259"/>
      <c r="G435" s="259"/>
      <c r="H435" s="260"/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</row>
    <row r="436" spans="6:25" ht="11.25">
      <c r="F436" s="259"/>
      <c r="G436" s="259"/>
      <c r="H436" s="260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</row>
    <row r="437" spans="6:25" ht="11.25">
      <c r="F437" s="259"/>
      <c r="G437" s="259"/>
      <c r="H437" s="260"/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</row>
    <row r="438" spans="6:25" ht="11.25">
      <c r="F438" s="259"/>
      <c r="G438" s="259"/>
      <c r="H438" s="260"/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</row>
    <row r="439" spans="6:25" ht="11.25">
      <c r="F439" s="259"/>
      <c r="G439" s="259"/>
      <c r="H439" s="260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</row>
    <row r="440" spans="6:25" ht="11.25">
      <c r="F440" s="259"/>
      <c r="G440" s="259"/>
      <c r="H440" s="260"/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</row>
    <row r="441" spans="6:25" ht="11.25">
      <c r="F441" s="259"/>
      <c r="G441" s="259"/>
      <c r="H441" s="260"/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</row>
    <row r="442" spans="6:25" ht="11.25">
      <c r="F442" s="259"/>
      <c r="G442" s="259"/>
      <c r="H442" s="260"/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</row>
    <row r="443" spans="6:25" ht="11.25">
      <c r="F443" s="259"/>
      <c r="G443" s="259"/>
      <c r="H443" s="260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</row>
    <row r="444" spans="6:25" ht="11.25">
      <c r="F444" s="259"/>
      <c r="G444" s="259"/>
      <c r="H444" s="260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</row>
    <row r="445" spans="6:25" ht="11.25">
      <c r="F445" s="259"/>
      <c r="G445" s="259"/>
      <c r="H445" s="260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</row>
    <row r="446" spans="6:25" ht="11.25">
      <c r="F446" s="259"/>
      <c r="G446" s="259"/>
      <c r="H446" s="260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</row>
    <row r="447" spans="6:25" ht="11.25">
      <c r="F447" s="259"/>
      <c r="G447" s="259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</row>
    <row r="448" spans="6:25" ht="11.25">
      <c r="F448" s="259"/>
      <c r="G448" s="259"/>
      <c r="H448" s="260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</row>
    <row r="449" spans="6:25" ht="11.25">
      <c r="F449" s="259"/>
      <c r="G449" s="259"/>
      <c r="H449" s="260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</row>
    <row r="450" spans="6:25" ht="11.25">
      <c r="F450" s="259"/>
      <c r="G450" s="259"/>
      <c r="H450" s="260"/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</row>
    <row r="451" spans="6:25" ht="11.25">
      <c r="F451" s="259"/>
      <c r="G451" s="259"/>
      <c r="H451" s="260"/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</row>
    <row r="452" spans="6:25" ht="11.25">
      <c r="F452" s="259"/>
      <c r="G452" s="259"/>
      <c r="H452" s="260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</row>
    <row r="453" spans="6:25" ht="11.25">
      <c r="F453" s="259"/>
      <c r="G453" s="259"/>
      <c r="H453" s="260"/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</row>
    <row r="454" spans="6:25" ht="11.25">
      <c r="F454" s="259"/>
      <c r="G454" s="259"/>
      <c r="H454" s="260"/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</row>
    <row r="455" spans="6:25" ht="11.25">
      <c r="F455" s="259"/>
      <c r="G455" s="259"/>
      <c r="H455" s="260"/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</row>
    <row r="456" spans="6:25" ht="11.25">
      <c r="F456" s="259"/>
      <c r="G456" s="259"/>
      <c r="H456" s="260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</row>
    <row r="457" spans="6:25" ht="11.25">
      <c r="F457" s="259"/>
      <c r="G457" s="259"/>
      <c r="H457" s="260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</row>
    <row r="458" spans="6:25" ht="11.25">
      <c r="F458" s="259"/>
      <c r="G458" s="259"/>
      <c r="H458" s="260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</row>
    <row r="459" spans="6:25" ht="11.25">
      <c r="F459" s="259"/>
      <c r="G459" s="259"/>
      <c r="H459" s="260"/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</row>
    <row r="460" spans="6:25" ht="11.25">
      <c r="F460" s="259"/>
      <c r="G460" s="259"/>
      <c r="H460" s="260"/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</row>
    <row r="461" spans="6:25" ht="11.25">
      <c r="F461" s="259"/>
      <c r="G461" s="259"/>
      <c r="H461" s="260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</row>
    <row r="462" spans="6:25" ht="11.25">
      <c r="F462" s="259"/>
      <c r="G462" s="259"/>
      <c r="H462" s="260"/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</row>
    <row r="463" spans="6:25" ht="11.25">
      <c r="F463" s="259"/>
      <c r="G463" s="259"/>
      <c r="H463" s="260"/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</row>
    <row r="464" spans="6:25" ht="11.25">
      <c r="F464" s="259"/>
      <c r="G464" s="259"/>
      <c r="H464" s="260"/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</row>
    <row r="465" spans="6:25" ht="11.25">
      <c r="F465" s="259"/>
      <c r="G465" s="259"/>
      <c r="H465" s="260"/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</row>
    <row r="466" spans="6:25" ht="11.25">
      <c r="F466" s="259"/>
      <c r="G466" s="259"/>
      <c r="H466" s="260"/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</row>
    <row r="467" spans="6:25" ht="11.25">
      <c r="F467" s="259"/>
      <c r="G467" s="259"/>
      <c r="H467" s="260"/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</row>
    <row r="468" spans="6:25" ht="11.25">
      <c r="F468" s="259"/>
      <c r="G468" s="259"/>
      <c r="H468" s="260"/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</row>
    <row r="469" spans="6:25" ht="11.25">
      <c r="F469" s="259"/>
      <c r="G469" s="259"/>
      <c r="H469" s="260"/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</row>
    <row r="470" spans="6:25" ht="11.25">
      <c r="F470" s="259"/>
      <c r="G470" s="259"/>
      <c r="H470" s="260"/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</row>
    <row r="471" spans="6:25" ht="11.25">
      <c r="F471" s="259"/>
      <c r="G471" s="259"/>
      <c r="H471" s="260"/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</row>
    <row r="472" spans="6:25" ht="11.25">
      <c r="F472" s="259"/>
      <c r="G472" s="259"/>
      <c r="H472" s="260"/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</row>
    <row r="473" spans="6:25" ht="11.25">
      <c r="F473" s="259"/>
      <c r="G473" s="259"/>
      <c r="H473" s="260"/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</row>
    <row r="474" spans="6:25" ht="11.25">
      <c r="F474" s="259"/>
      <c r="G474" s="259"/>
      <c r="H474" s="260"/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</row>
    <row r="475" spans="6:25" ht="11.25">
      <c r="F475" s="259"/>
      <c r="G475" s="259"/>
      <c r="H475" s="260"/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</row>
    <row r="476" spans="6:25" ht="11.25">
      <c r="F476" s="259"/>
      <c r="G476" s="259"/>
      <c r="H476" s="260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</row>
    <row r="477" spans="6:25" ht="11.25">
      <c r="F477" s="259"/>
      <c r="G477" s="259"/>
      <c r="H477" s="260"/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</row>
    <row r="478" spans="6:25" ht="11.25">
      <c r="F478" s="259"/>
      <c r="G478" s="259"/>
      <c r="H478" s="260"/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</row>
    <row r="479" spans="6:25" ht="11.25">
      <c r="F479" s="259"/>
      <c r="G479" s="259"/>
      <c r="H479" s="260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</row>
    <row r="480" spans="6:25" ht="11.25">
      <c r="F480" s="259"/>
      <c r="G480" s="259"/>
      <c r="H480" s="260"/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</row>
    <row r="481" spans="6:25" ht="11.25">
      <c r="F481" s="259"/>
      <c r="G481" s="259"/>
      <c r="H481" s="260"/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</row>
    <row r="482" spans="6:25" ht="11.25">
      <c r="F482" s="259"/>
      <c r="G482" s="259"/>
      <c r="H482" s="260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</row>
    <row r="483" spans="6:25" ht="11.25">
      <c r="F483" s="259"/>
      <c r="G483" s="259"/>
      <c r="H483" s="260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</row>
    <row r="484" spans="6:25" ht="11.25">
      <c r="F484" s="259"/>
      <c r="G484" s="259"/>
      <c r="H484" s="260"/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</row>
    <row r="485" spans="6:25" ht="11.25">
      <c r="F485" s="259"/>
      <c r="G485" s="259"/>
      <c r="H485" s="260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</row>
    <row r="486" spans="6:25" ht="11.25">
      <c r="F486" s="259"/>
      <c r="G486" s="259"/>
      <c r="H486" s="260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</row>
    <row r="487" spans="6:25" ht="11.25">
      <c r="F487" s="259"/>
      <c r="G487" s="259"/>
      <c r="H487" s="260"/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</row>
    <row r="488" spans="6:25" ht="11.25">
      <c r="F488" s="259"/>
      <c r="G488" s="259"/>
      <c r="H488" s="260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</row>
    <row r="489" spans="6:25" ht="11.25">
      <c r="F489" s="259"/>
      <c r="G489" s="259"/>
      <c r="H489" s="260"/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</row>
    <row r="490" spans="6:25" ht="11.25">
      <c r="F490" s="259"/>
      <c r="G490" s="259"/>
      <c r="H490" s="260"/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</row>
    <row r="491" spans="6:25" ht="11.25">
      <c r="F491" s="259"/>
      <c r="G491" s="259"/>
      <c r="H491" s="260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</row>
    <row r="492" spans="6:25" ht="11.25">
      <c r="F492" s="259"/>
      <c r="G492" s="259"/>
      <c r="H492" s="260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</row>
    <row r="493" spans="6:25" ht="11.25">
      <c r="F493" s="259"/>
      <c r="G493" s="259"/>
      <c r="H493" s="260"/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</row>
    <row r="494" spans="6:25" ht="11.25">
      <c r="F494" s="259"/>
      <c r="G494" s="259"/>
      <c r="H494" s="260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</row>
    <row r="495" spans="6:25" ht="11.25">
      <c r="F495" s="259"/>
      <c r="G495" s="259"/>
      <c r="H495" s="260"/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</row>
    <row r="496" spans="6:25" ht="11.25">
      <c r="F496" s="259"/>
      <c r="G496" s="259"/>
      <c r="H496" s="260"/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</row>
    <row r="497" spans="6:25" ht="11.25">
      <c r="F497" s="259"/>
      <c r="G497" s="259"/>
      <c r="H497" s="260"/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</row>
    <row r="498" spans="6:25" ht="11.25">
      <c r="F498" s="259"/>
      <c r="G498" s="259"/>
      <c r="H498" s="260"/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</row>
    <row r="499" spans="6:25" ht="11.25">
      <c r="F499" s="259"/>
      <c r="G499" s="259"/>
      <c r="H499" s="260"/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</row>
    <row r="500" spans="6:25" ht="11.25">
      <c r="F500" s="259"/>
      <c r="G500" s="259"/>
      <c r="H500" s="260"/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</row>
    <row r="501" spans="6:25" ht="11.25">
      <c r="F501" s="259"/>
      <c r="G501" s="259"/>
      <c r="H501" s="260"/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</row>
    <row r="502" spans="6:25" ht="11.25">
      <c r="F502" s="259"/>
      <c r="G502" s="259"/>
      <c r="H502" s="260"/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</row>
    <row r="503" spans="6:25" ht="11.25">
      <c r="F503" s="259"/>
      <c r="G503" s="259"/>
      <c r="H503" s="260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</row>
    <row r="504" spans="6:25" ht="11.25">
      <c r="F504" s="259"/>
      <c r="G504" s="259"/>
      <c r="H504" s="260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</row>
    <row r="505" spans="6:25" ht="11.25">
      <c r="F505" s="259"/>
      <c r="G505" s="259"/>
      <c r="H505" s="260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</row>
    <row r="506" spans="6:25" ht="11.25">
      <c r="F506" s="259"/>
      <c r="G506" s="259"/>
      <c r="H506" s="260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</row>
    <row r="507" spans="6:25" ht="11.25">
      <c r="F507" s="259"/>
      <c r="G507" s="259"/>
      <c r="H507" s="260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</row>
    <row r="508" spans="6:25" ht="11.25">
      <c r="F508" s="259"/>
      <c r="G508" s="259"/>
      <c r="H508" s="260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</row>
    <row r="509" spans="6:25" ht="11.25">
      <c r="F509" s="259"/>
      <c r="G509" s="259"/>
      <c r="H509" s="260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</row>
    <row r="510" spans="6:25" ht="11.25">
      <c r="F510" s="259"/>
      <c r="G510" s="259"/>
      <c r="H510" s="260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</row>
    <row r="511" spans="6:25" ht="11.25">
      <c r="F511" s="259"/>
      <c r="G511" s="259"/>
      <c r="H511" s="260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</row>
    <row r="512" spans="6:25" ht="11.25">
      <c r="F512" s="259"/>
      <c r="G512" s="259"/>
      <c r="H512" s="260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</row>
    <row r="513" spans="6:25" ht="11.25">
      <c r="F513" s="259"/>
      <c r="G513" s="259"/>
      <c r="H513" s="260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</row>
    <row r="514" spans="6:25" ht="11.25">
      <c r="F514" s="259"/>
      <c r="G514" s="259"/>
      <c r="H514" s="260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</row>
    <row r="515" spans="6:25" ht="11.25">
      <c r="F515" s="259"/>
      <c r="G515" s="259"/>
      <c r="H515" s="260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</row>
    <row r="516" spans="6:25" ht="11.25">
      <c r="F516" s="259"/>
      <c r="G516" s="259"/>
      <c r="H516" s="260"/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</row>
    <row r="517" spans="6:25" ht="11.25">
      <c r="F517" s="259"/>
      <c r="G517" s="259"/>
      <c r="H517" s="260"/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</row>
    <row r="518" spans="6:25" ht="11.25">
      <c r="F518" s="259"/>
      <c r="G518" s="259"/>
      <c r="H518" s="260"/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</row>
    <row r="519" spans="6:25" ht="11.25">
      <c r="F519" s="259"/>
      <c r="G519" s="259"/>
      <c r="H519" s="260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</row>
    <row r="520" spans="6:25" ht="11.25">
      <c r="F520" s="259"/>
      <c r="G520" s="259"/>
      <c r="H520" s="260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</row>
    <row r="521" spans="6:25" ht="11.25">
      <c r="F521" s="259"/>
      <c r="G521" s="259"/>
      <c r="H521" s="260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</row>
    <row r="522" spans="6:25" ht="11.25">
      <c r="F522" s="259"/>
      <c r="G522" s="259"/>
      <c r="H522" s="260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</row>
    <row r="523" spans="6:25" ht="11.25">
      <c r="F523" s="259"/>
      <c r="G523" s="259"/>
      <c r="H523" s="260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</row>
    <row r="524" spans="6:25" ht="11.25">
      <c r="F524" s="259"/>
      <c r="G524" s="259"/>
      <c r="H524" s="260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</row>
    <row r="525" spans="6:25" ht="11.25">
      <c r="F525" s="259"/>
      <c r="G525" s="259"/>
      <c r="H525" s="260"/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</row>
    <row r="526" spans="6:25" ht="11.25">
      <c r="F526" s="259"/>
      <c r="G526" s="259"/>
      <c r="H526" s="260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</row>
    <row r="527" spans="6:25" ht="11.25">
      <c r="F527" s="259"/>
      <c r="G527" s="259"/>
      <c r="H527" s="260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</row>
    <row r="528" spans="6:25" ht="11.25">
      <c r="F528" s="259"/>
      <c r="G528" s="259"/>
      <c r="H528" s="260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</row>
    <row r="529" spans="6:25" ht="11.25">
      <c r="F529" s="259"/>
      <c r="G529" s="259"/>
      <c r="H529" s="260"/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</row>
    <row r="530" spans="6:25" ht="11.25">
      <c r="F530" s="259"/>
      <c r="G530" s="259"/>
      <c r="H530" s="260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</row>
    <row r="531" spans="6:25" ht="11.25">
      <c r="F531" s="259"/>
      <c r="G531" s="259"/>
      <c r="H531" s="260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</row>
    <row r="532" spans="6:25" ht="11.25">
      <c r="F532" s="259"/>
      <c r="G532" s="259"/>
      <c r="H532" s="260"/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</row>
    <row r="533" spans="6:25" ht="11.25">
      <c r="F533" s="259"/>
      <c r="G533" s="259"/>
      <c r="H533" s="260"/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</row>
    <row r="534" spans="6:25" ht="11.25">
      <c r="F534" s="259"/>
      <c r="G534" s="259"/>
      <c r="H534" s="260"/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</row>
    <row r="535" spans="6:25" ht="11.25">
      <c r="F535" s="259"/>
      <c r="G535" s="259"/>
      <c r="H535" s="260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</row>
    <row r="536" spans="6:25" ht="11.25">
      <c r="F536" s="259"/>
      <c r="G536" s="259"/>
      <c r="H536" s="260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</row>
    <row r="537" spans="6:25" ht="11.25">
      <c r="F537" s="259"/>
      <c r="G537" s="259"/>
      <c r="H537" s="260"/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</row>
    <row r="538" spans="6:25" ht="11.25">
      <c r="F538" s="259"/>
      <c r="G538" s="259"/>
      <c r="H538" s="260"/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</row>
    <row r="539" spans="6:25" ht="11.25">
      <c r="F539" s="259"/>
      <c r="G539" s="259"/>
      <c r="H539" s="260"/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</row>
    <row r="540" spans="6:25" ht="11.25">
      <c r="F540" s="259"/>
      <c r="G540" s="259"/>
      <c r="H540" s="260"/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</row>
    <row r="541" spans="6:25" ht="11.25">
      <c r="F541" s="259"/>
      <c r="G541" s="259"/>
      <c r="H541" s="260"/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</row>
    <row r="542" spans="6:25" ht="11.25">
      <c r="F542" s="259"/>
      <c r="G542" s="259"/>
      <c r="H542" s="260"/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</row>
    <row r="543" spans="6:25" ht="11.25">
      <c r="F543" s="259"/>
      <c r="G543" s="259"/>
      <c r="H543" s="260"/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</row>
    <row r="544" spans="6:25" ht="11.25">
      <c r="F544" s="259"/>
      <c r="G544" s="259"/>
      <c r="H544" s="260"/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</row>
    <row r="545" spans="6:25" ht="11.25">
      <c r="F545" s="259"/>
      <c r="G545" s="259"/>
      <c r="H545" s="260"/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</row>
    <row r="546" spans="6:25" ht="11.25">
      <c r="F546" s="259"/>
      <c r="G546" s="259"/>
      <c r="H546" s="260"/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</row>
    <row r="547" spans="6:25" ht="11.25">
      <c r="F547" s="259"/>
      <c r="G547" s="259"/>
      <c r="H547" s="260"/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</row>
    <row r="548" spans="6:25" ht="11.25">
      <c r="F548" s="259"/>
      <c r="G548" s="259"/>
      <c r="H548" s="260"/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</row>
    <row r="549" spans="6:25" ht="11.25">
      <c r="F549" s="259"/>
      <c r="G549" s="259"/>
      <c r="H549" s="260"/>
      <c r="I549" s="260"/>
      <c r="J549" s="260"/>
      <c r="K549" s="260"/>
      <c r="L549" s="260"/>
      <c r="M549" s="260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</row>
    <row r="550" spans="6:25" ht="11.25">
      <c r="F550" s="259"/>
      <c r="G550" s="259"/>
      <c r="H550" s="260"/>
      <c r="I550" s="260"/>
      <c r="J550" s="260"/>
      <c r="K550" s="260"/>
      <c r="L550" s="260"/>
      <c r="M550" s="260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</row>
    <row r="551" spans="6:25" ht="11.25">
      <c r="F551" s="259"/>
      <c r="G551" s="259"/>
      <c r="H551" s="260"/>
      <c r="I551" s="260"/>
      <c r="J551" s="260"/>
      <c r="K551" s="260"/>
      <c r="L551" s="260"/>
      <c r="M551" s="260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</row>
    <row r="552" spans="6:25" ht="11.25">
      <c r="F552" s="259"/>
      <c r="G552" s="259"/>
      <c r="H552" s="260"/>
      <c r="I552" s="260"/>
      <c r="J552" s="260"/>
      <c r="K552" s="260"/>
      <c r="L552" s="260"/>
      <c r="M552" s="260"/>
      <c r="N552" s="260"/>
      <c r="O552" s="260"/>
      <c r="P552" s="260"/>
      <c r="Q552" s="260"/>
      <c r="R552" s="260"/>
      <c r="S552" s="260"/>
      <c r="T552" s="260"/>
      <c r="U552" s="260"/>
      <c r="V552" s="260"/>
      <c r="W552" s="260"/>
      <c r="X552" s="260"/>
      <c r="Y552" s="260"/>
    </row>
    <row r="553" spans="6:25" ht="11.25">
      <c r="F553" s="259"/>
      <c r="G553" s="259"/>
      <c r="H553" s="260"/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260"/>
      <c r="W553" s="260"/>
      <c r="X553" s="260"/>
      <c r="Y553" s="260"/>
    </row>
    <row r="554" spans="6:25" ht="11.25">
      <c r="F554" s="259"/>
      <c r="G554" s="259"/>
      <c r="H554" s="260"/>
      <c r="I554" s="260"/>
      <c r="J554" s="260"/>
      <c r="K554" s="260"/>
      <c r="L554" s="260"/>
      <c r="M554" s="260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</row>
    <row r="555" spans="6:25" ht="11.25">
      <c r="F555" s="259"/>
      <c r="G555" s="259"/>
      <c r="H555" s="260"/>
      <c r="I555" s="260"/>
      <c r="J555" s="260"/>
      <c r="K555" s="260"/>
      <c r="L555" s="260"/>
      <c r="M555" s="260"/>
      <c r="N555" s="260"/>
      <c r="O555" s="260"/>
      <c r="P555" s="260"/>
      <c r="Q555" s="260"/>
      <c r="R555" s="260"/>
      <c r="S555" s="260"/>
      <c r="T555" s="260"/>
      <c r="U555" s="260"/>
      <c r="V555" s="260"/>
      <c r="W555" s="260"/>
      <c r="X555" s="260"/>
      <c r="Y555" s="260"/>
    </row>
    <row r="556" spans="6:25" ht="11.25">
      <c r="F556" s="259"/>
      <c r="G556" s="259"/>
      <c r="H556" s="260"/>
      <c r="I556" s="260"/>
      <c r="J556" s="260"/>
      <c r="K556" s="260"/>
      <c r="L556" s="260"/>
      <c r="M556" s="260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</row>
    <row r="557" spans="6:25" ht="11.25">
      <c r="F557" s="259"/>
      <c r="G557" s="259"/>
      <c r="H557" s="260"/>
      <c r="I557" s="260"/>
      <c r="J557" s="260"/>
      <c r="K557" s="260"/>
      <c r="L557" s="260"/>
      <c r="M557" s="260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</row>
    <row r="558" spans="6:25" ht="11.25">
      <c r="F558" s="259"/>
      <c r="G558" s="259"/>
      <c r="H558" s="260"/>
      <c r="I558" s="260"/>
      <c r="J558" s="260"/>
      <c r="K558" s="260"/>
      <c r="L558" s="260"/>
      <c r="M558" s="260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</row>
    <row r="559" spans="6:25" ht="11.25">
      <c r="F559" s="259"/>
      <c r="G559" s="259"/>
      <c r="H559" s="260"/>
      <c r="I559" s="260"/>
      <c r="J559" s="260"/>
      <c r="K559" s="260"/>
      <c r="L559" s="260"/>
      <c r="M559" s="260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</row>
    <row r="560" spans="6:25" ht="11.25">
      <c r="F560" s="259"/>
      <c r="G560" s="259"/>
      <c r="H560" s="260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</row>
    <row r="561" spans="6:25" ht="11.25">
      <c r="F561" s="259"/>
      <c r="G561" s="259"/>
      <c r="H561" s="260"/>
      <c r="I561" s="260"/>
      <c r="J561" s="260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</row>
    <row r="562" spans="6:25" ht="11.25">
      <c r="F562" s="259"/>
      <c r="G562" s="259"/>
      <c r="H562" s="260"/>
      <c r="I562" s="260"/>
      <c r="J562" s="260"/>
      <c r="K562" s="260"/>
      <c r="L562" s="260"/>
      <c r="M562" s="260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</row>
    <row r="563" spans="6:25" ht="11.25">
      <c r="F563" s="259"/>
      <c r="G563" s="259"/>
      <c r="H563" s="260"/>
      <c r="I563" s="260"/>
      <c r="J563" s="260"/>
      <c r="K563" s="260"/>
      <c r="L563" s="260"/>
      <c r="M563" s="260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</row>
    <row r="564" spans="6:25" ht="11.25">
      <c r="F564" s="259"/>
      <c r="G564" s="259"/>
      <c r="H564" s="260"/>
      <c r="I564" s="260"/>
      <c r="J564" s="260"/>
      <c r="K564" s="260"/>
      <c r="L564" s="260"/>
      <c r="M564" s="260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</row>
    <row r="565" spans="6:25" ht="11.25">
      <c r="F565" s="259"/>
      <c r="G565" s="259"/>
      <c r="H565" s="260"/>
      <c r="I565" s="260"/>
      <c r="J565" s="260"/>
      <c r="K565" s="260"/>
      <c r="L565" s="260"/>
      <c r="M565" s="260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</row>
    <row r="566" spans="6:25" ht="11.25">
      <c r="F566" s="259"/>
      <c r="G566" s="259"/>
      <c r="H566" s="260"/>
      <c r="I566" s="260"/>
      <c r="J566" s="260"/>
      <c r="K566" s="260"/>
      <c r="L566" s="260"/>
      <c r="M566" s="260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</row>
    <row r="567" spans="6:25" ht="11.25">
      <c r="F567" s="259"/>
      <c r="G567" s="259"/>
      <c r="H567" s="260"/>
      <c r="I567" s="260"/>
      <c r="J567" s="260"/>
      <c r="K567" s="260"/>
      <c r="L567" s="260"/>
      <c r="M567" s="260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</row>
    <row r="568" spans="6:25" ht="11.25">
      <c r="F568" s="259"/>
      <c r="G568" s="259"/>
      <c r="H568" s="260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</row>
    <row r="569" spans="6:25" ht="11.25">
      <c r="F569" s="259"/>
      <c r="G569" s="259"/>
      <c r="H569" s="260"/>
      <c r="I569" s="260"/>
      <c r="J569" s="260"/>
      <c r="K569" s="260"/>
      <c r="L569" s="260"/>
      <c r="M569" s="260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</row>
    <row r="570" spans="6:25" ht="11.25">
      <c r="F570" s="259"/>
      <c r="G570" s="259"/>
      <c r="H570" s="260"/>
      <c r="I570" s="260"/>
      <c r="J570" s="260"/>
      <c r="K570" s="260"/>
      <c r="L570" s="260"/>
      <c r="M570" s="260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</row>
    <row r="571" spans="6:25" ht="11.25">
      <c r="F571" s="259"/>
      <c r="G571" s="259"/>
      <c r="H571" s="260"/>
      <c r="I571" s="260"/>
      <c r="J571" s="260"/>
      <c r="K571" s="260"/>
      <c r="L571" s="260"/>
      <c r="M571" s="260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</row>
    <row r="572" spans="6:25" ht="11.25">
      <c r="F572" s="259"/>
      <c r="G572" s="259"/>
      <c r="H572" s="260"/>
      <c r="I572" s="260"/>
      <c r="J572" s="260"/>
      <c r="K572" s="260"/>
      <c r="L572" s="260"/>
      <c r="M572" s="260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</row>
    <row r="573" spans="6:25" ht="11.25">
      <c r="F573" s="259"/>
      <c r="G573" s="259"/>
      <c r="H573" s="260"/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</row>
    <row r="574" spans="6:25" ht="11.25">
      <c r="F574" s="259"/>
      <c r="G574" s="259"/>
      <c r="H574" s="260"/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</row>
    <row r="575" spans="6:25" ht="11.25">
      <c r="F575" s="259"/>
      <c r="G575" s="259"/>
      <c r="H575" s="260"/>
      <c r="I575" s="260"/>
      <c r="J575" s="260"/>
      <c r="K575" s="260"/>
      <c r="L575" s="260"/>
      <c r="M575" s="260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</row>
    <row r="576" spans="6:25" ht="11.25">
      <c r="F576" s="259"/>
      <c r="G576" s="259"/>
      <c r="H576" s="260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</row>
    <row r="577" spans="6:25" ht="11.25">
      <c r="F577" s="259"/>
      <c r="G577" s="259"/>
      <c r="H577" s="260"/>
      <c r="I577" s="260"/>
      <c r="J577" s="260"/>
      <c r="K577" s="260"/>
      <c r="L577" s="260"/>
      <c r="M577" s="260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</row>
    <row r="578" spans="6:25" ht="11.25">
      <c r="F578" s="259"/>
      <c r="G578" s="259"/>
      <c r="H578" s="260"/>
      <c r="I578" s="260"/>
      <c r="J578" s="260"/>
      <c r="K578" s="260"/>
      <c r="L578" s="260"/>
      <c r="M578" s="260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</row>
    <row r="579" spans="6:25" ht="11.25">
      <c r="F579" s="259"/>
      <c r="G579" s="259"/>
      <c r="H579" s="260"/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</row>
    <row r="580" spans="6:25" ht="11.25">
      <c r="F580" s="259"/>
      <c r="G580" s="259"/>
      <c r="H580" s="260"/>
      <c r="I580" s="260"/>
      <c r="J580" s="260"/>
      <c r="K580" s="260"/>
      <c r="L580" s="260"/>
      <c r="M580" s="260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</row>
    <row r="581" spans="6:25" ht="11.25">
      <c r="F581" s="259"/>
      <c r="G581" s="259"/>
      <c r="H581" s="260"/>
      <c r="I581" s="260"/>
      <c r="J581" s="260"/>
      <c r="K581" s="260"/>
      <c r="L581" s="260"/>
      <c r="M581" s="260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</row>
    <row r="582" spans="6:25" ht="11.25">
      <c r="F582" s="259"/>
      <c r="G582" s="259"/>
      <c r="H582" s="260"/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</row>
    <row r="583" spans="6:25" ht="11.25">
      <c r="F583" s="259"/>
      <c r="G583" s="259"/>
      <c r="H583" s="260"/>
      <c r="I583" s="260"/>
      <c r="J583" s="260"/>
      <c r="K583" s="260"/>
      <c r="L583" s="260"/>
      <c r="M583" s="260"/>
      <c r="N583" s="260"/>
      <c r="O583" s="260"/>
      <c r="P583" s="260"/>
      <c r="Q583" s="260"/>
      <c r="R583" s="260"/>
      <c r="S583" s="260"/>
      <c r="T583" s="260"/>
      <c r="U583" s="260"/>
      <c r="V583" s="260"/>
      <c r="W583" s="260"/>
      <c r="X583" s="260"/>
      <c r="Y583" s="260"/>
    </row>
    <row r="584" spans="6:25" ht="11.25">
      <c r="F584" s="259"/>
      <c r="G584" s="259"/>
      <c r="H584" s="260"/>
      <c r="I584" s="260"/>
      <c r="J584" s="260"/>
      <c r="K584" s="260"/>
      <c r="L584" s="260"/>
      <c r="M584" s="260"/>
      <c r="N584" s="260"/>
      <c r="O584" s="260"/>
      <c r="P584" s="260"/>
      <c r="Q584" s="260"/>
      <c r="R584" s="260"/>
      <c r="S584" s="260"/>
      <c r="T584" s="260"/>
      <c r="U584" s="260"/>
      <c r="V584" s="260"/>
      <c r="W584" s="260"/>
      <c r="X584" s="260"/>
      <c r="Y584" s="260"/>
    </row>
    <row r="585" spans="6:25" ht="11.25">
      <c r="F585" s="259"/>
      <c r="G585" s="259"/>
      <c r="H585" s="260"/>
      <c r="I585" s="260"/>
      <c r="J585" s="260"/>
      <c r="K585" s="260"/>
      <c r="L585" s="260"/>
      <c r="M585" s="260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</row>
    <row r="586" spans="6:25" ht="11.25">
      <c r="F586" s="259"/>
      <c r="G586" s="259"/>
      <c r="H586" s="260"/>
      <c r="I586" s="260"/>
      <c r="J586" s="260"/>
      <c r="K586" s="260"/>
      <c r="L586" s="260"/>
      <c r="M586" s="260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</row>
    <row r="587" spans="6:25" ht="11.25">
      <c r="F587" s="259"/>
      <c r="G587" s="259"/>
      <c r="H587" s="260"/>
      <c r="I587" s="260"/>
      <c r="J587" s="260"/>
      <c r="K587" s="260"/>
      <c r="L587" s="260"/>
      <c r="M587" s="260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</row>
    <row r="588" spans="6:25" ht="11.25">
      <c r="F588" s="259"/>
      <c r="G588" s="259"/>
      <c r="H588" s="260"/>
      <c r="I588" s="260"/>
      <c r="J588" s="260"/>
      <c r="K588" s="260"/>
      <c r="L588" s="260"/>
      <c r="M588" s="260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</row>
    <row r="589" spans="6:25" ht="11.25">
      <c r="F589" s="259"/>
      <c r="G589" s="259"/>
      <c r="H589" s="260"/>
      <c r="I589" s="260"/>
      <c r="J589" s="260"/>
      <c r="K589" s="260"/>
      <c r="L589" s="260"/>
      <c r="M589" s="260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</row>
    <row r="590" spans="6:25" ht="11.25">
      <c r="F590" s="259"/>
      <c r="G590" s="259"/>
      <c r="H590" s="260"/>
      <c r="I590" s="260"/>
      <c r="J590" s="260"/>
      <c r="K590" s="260"/>
      <c r="L590" s="260"/>
      <c r="M590" s="260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</row>
    <row r="591" spans="6:25" ht="11.25">
      <c r="F591" s="259"/>
      <c r="G591" s="259"/>
      <c r="H591" s="260"/>
      <c r="I591" s="260"/>
      <c r="J591" s="260"/>
      <c r="K591" s="260"/>
      <c r="L591" s="260"/>
      <c r="M591" s="260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</row>
    <row r="592" spans="6:25" ht="11.25">
      <c r="F592" s="259"/>
      <c r="G592" s="259"/>
      <c r="H592" s="260"/>
      <c r="I592" s="260"/>
      <c r="J592" s="260"/>
      <c r="K592" s="260"/>
      <c r="L592" s="260"/>
      <c r="M592" s="260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</row>
    <row r="593" spans="6:25" ht="11.25">
      <c r="F593" s="259"/>
      <c r="G593" s="259"/>
      <c r="H593" s="260"/>
      <c r="I593" s="260"/>
      <c r="J593" s="260"/>
      <c r="K593" s="260"/>
      <c r="L593" s="260"/>
      <c r="M593" s="260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</row>
    <row r="594" spans="6:25" ht="11.25">
      <c r="F594" s="259"/>
      <c r="G594" s="259"/>
      <c r="H594" s="260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</row>
    <row r="595" spans="6:25" ht="11.25">
      <c r="F595" s="259"/>
      <c r="G595" s="259"/>
      <c r="H595" s="260"/>
      <c r="I595" s="260"/>
      <c r="J595" s="260"/>
      <c r="K595" s="260"/>
      <c r="L595" s="260"/>
      <c r="M595" s="260"/>
      <c r="N595" s="260"/>
      <c r="O595" s="260"/>
      <c r="P595" s="260"/>
      <c r="Q595" s="260"/>
      <c r="R595" s="260"/>
      <c r="S595" s="260"/>
      <c r="T595" s="260"/>
      <c r="U595" s="260"/>
      <c r="V595" s="260"/>
      <c r="W595" s="260"/>
      <c r="X595" s="260"/>
      <c r="Y595" s="260"/>
    </row>
    <row r="596" spans="6:25" ht="11.25">
      <c r="F596" s="259"/>
      <c r="G596" s="259"/>
      <c r="H596" s="260"/>
      <c r="I596" s="260"/>
      <c r="J596" s="260"/>
      <c r="K596" s="260"/>
      <c r="L596" s="260"/>
      <c r="M596" s="260"/>
      <c r="N596" s="260"/>
      <c r="O596" s="260"/>
      <c r="P596" s="260"/>
      <c r="Q596" s="260"/>
      <c r="R596" s="260"/>
      <c r="S596" s="260"/>
      <c r="T596" s="260"/>
      <c r="U596" s="260"/>
      <c r="V596" s="260"/>
      <c r="W596" s="260"/>
      <c r="X596" s="260"/>
      <c r="Y596" s="260"/>
    </row>
    <row r="597" spans="6:25" ht="11.25">
      <c r="F597" s="259"/>
      <c r="G597" s="259"/>
      <c r="H597" s="260"/>
      <c r="I597" s="260"/>
      <c r="J597" s="260"/>
      <c r="K597" s="260"/>
      <c r="L597" s="260"/>
      <c r="M597" s="260"/>
      <c r="N597" s="260"/>
      <c r="O597" s="260"/>
      <c r="P597" s="260"/>
      <c r="Q597" s="260"/>
      <c r="R597" s="260"/>
      <c r="S597" s="260"/>
      <c r="T597" s="260"/>
      <c r="U597" s="260"/>
      <c r="V597" s="260"/>
      <c r="W597" s="260"/>
      <c r="X597" s="260"/>
      <c r="Y597" s="260"/>
    </row>
    <row r="598" spans="6:25" ht="11.25">
      <c r="F598" s="259"/>
      <c r="G598" s="259"/>
      <c r="H598" s="260"/>
      <c r="I598" s="260"/>
      <c r="J598" s="260"/>
      <c r="K598" s="260"/>
      <c r="L598" s="260"/>
      <c r="M598" s="260"/>
      <c r="N598" s="260"/>
      <c r="O598" s="260"/>
      <c r="P598" s="260"/>
      <c r="Q598" s="260"/>
      <c r="R598" s="260"/>
      <c r="S598" s="260"/>
      <c r="T598" s="260"/>
      <c r="U598" s="260"/>
      <c r="V598" s="260"/>
      <c r="W598" s="260"/>
      <c r="X598" s="260"/>
      <c r="Y598" s="260"/>
    </row>
    <row r="599" spans="6:25" ht="11.25">
      <c r="F599" s="259"/>
      <c r="G599" s="259"/>
      <c r="H599" s="260"/>
      <c r="I599" s="260"/>
      <c r="J599" s="260"/>
      <c r="K599" s="260"/>
      <c r="L599" s="260"/>
      <c r="M599" s="260"/>
      <c r="N599" s="260"/>
      <c r="O599" s="260"/>
      <c r="P599" s="260"/>
      <c r="Q599" s="260"/>
      <c r="R599" s="260"/>
      <c r="S599" s="260"/>
      <c r="T599" s="260"/>
      <c r="U599" s="260"/>
      <c r="V599" s="260"/>
      <c r="W599" s="260"/>
      <c r="X599" s="260"/>
      <c r="Y599" s="260"/>
    </row>
    <row r="600" spans="6:25" ht="11.25">
      <c r="F600" s="259"/>
      <c r="G600" s="259"/>
      <c r="H600" s="260"/>
      <c r="I600" s="260"/>
      <c r="J600" s="260"/>
      <c r="K600" s="260"/>
      <c r="L600" s="260"/>
      <c r="M600" s="260"/>
      <c r="N600" s="260"/>
      <c r="O600" s="260"/>
      <c r="P600" s="260"/>
      <c r="Q600" s="260"/>
      <c r="R600" s="260"/>
      <c r="S600" s="260"/>
      <c r="T600" s="260"/>
      <c r="U600" s="260"/>
      <c r="V600" s="260"/>
      <c r="W600" s="260"/>
      <c r="X600" s="260"/>
      <c r="Y600" s="260"/>
    </row>
    <row r="601" spans="6:25" ht="11.25">
      <c r="F601" s="259"/>
      <c r="G601" s="259"/>
      <c r="H601" s="260"/>
      <c r="I601" s="260"/>
      <c r="J601" s="260"/>
      <c r="K601" s="260"/>
      <c r="L601" s="260"/>
      <c r="M601" s="260"/>
      <c r="N601" s="260"/>
      <c r="O601" s="260"/>
      <c r="P601" s="260"/>
      <c r="Q601" s="260"/>
      <c r="R601" s="260"/>
      <c r="S601" s="260"/>
      <c r="T601" s="260"/>
      <c r="U601" s="260"/>
      <c r="V601" s="260"/>
      <c r="W601" s="260"/>
      <c r="X601" s="260"/>
      <c r="Y601" s="260"/>
    </row>
    <row r="602" spans="6:25" ht="11.25">
      <c r="F602" s="259"/>
      <c r="G602" s="259"/>
      <c r="H602" s="260"/>
      <c r="I602" s="260"/>
      <c r="J602" s="260"/>
      <c r="K602" s="260"/>
      <c r="L602" s="260"/>
      <c r="M602" s="260"/>
      <c r="N602" s="260"/>
      <c r="O602" s="260"/>
      <c r="P602" s="260"/>
      <c r="Q602" s="260"/>
      <c r="R602" s="260"/>
      <c r="S602" s="260"/>
      <c r="T602" s="260"/>
      <c r="U602" s="260"/>
      <c r="V602" s="260"/>
      <c r="W602" s="260"/>
      <c r="X602" s="260"/>
      <c r="Y602" s="260"/>
    </row>
    <row r="603" spans="6:25" ht="11.25">
      <c r="F603" s="259"/>
      <c r="G603" s="259"/>
      <c r="H603" s="260"/>
      <c r="I603" s="260"/>
      <c r="J603" s="260"/>
      <c r="K603" s="260"/>
      <c r="L603" s="260"/>
      <c r="M603" s="260"/>
      <c r="N603" s="260"/>
      <c r="O603" s="260"/>
      <c r="P603" s="260"/>
      <c r="Q603" s="260"/>
      <c r="R603" s="260"/>
      <c r="S603" s="260"/>
      <c r="T603" s="260"/>
      <c r="U603" s="260"/>
      <c r="V603" s="260"/>
      <c r="W603" s="260"/>
      <c r="X603" s="260"/>
      <c r="Y603" s="260"/>
    </row>
    <row r="604" spans="6:25" ht="11.25">
      <c r="F604" s="259"/>
      <c r="G604" s="259"/>
      <c r="H604" s="260"/>
      <c r="I604" s="260"/>
      <c r="J604" s="260"/>
      <c r="K604" s="260"/>
      <c r="L604" s="260"/>
      <c r="M604" s="260"/>
      <c r="N604" s="260"/>
      <c r="O604" s="260"/>
      <c r="P604" s="260"/>
      <c r="Q604" s="260"/>
      <c r="R604" s="260"/>
      <c r="S604" s="260"/>
      <c r="T604" s="260"/>
      <c r="U604" s="260"/>
      <c r="V604" s="260"/>
      <c r="W604" s="260"/>
      <c r="X604" s="260"/>
      <c r="Y604" s="260"/>
    </row>
    <row r="605" spans="6:25" ht="11.25">
      <c r="F605" s="259"/>
      <c r="G605" s="259"/>
      <c r="H605" s="260"/>
      <c r="I605" s="260"/>
      <c r="J605" s="260"/>
      <c r="K605" s="260"/>
      <c r="L605" s="260"/>
      <c r="M605" s="260"/>
      <c r="N605" s="260"/>
      <c r="O605" s="260"/>
      <c r="P605" s="260"/>
      <c r="Q605" s="260"/>
      <c r="R605" s="260"/>
      <c r="S605" s="260"/>
      <c r="T605" s="260"/>
      <c r="U605" s="260"/>
      <c r="V605" s="260"/>
      <c r="W605" s="260"/>
      <c r="X605" s="260"/>
      <c r="Y605" s="260"/>
    </row>
    <row r="606" spans="6:25" ht="11.25">
      <c r="F606" s="259"/>
      <c r="G606" s="259"/>
      <c r="H606" s="260"/>
      <c r="I606" s="260"/>
      <c r="J606" s="260"/>
      <c r="K606" s="260"/>
      <c r="L606" s="260"/>
      <c r="M606" s="260"/>
      <c r="N606" s="260"/>
      <c r="O606" s="260"/>
      <c r="P606" s="260"/>
      <c r="Q606" s="260"/>
      <c r="R606" s="260"/>
      <c r="S606" s="260"/>
      <c r="T606" s="260"/>
      <c r="U606" s="260"/>
      <c r="V606" s="260"/>
      <c r="W606" s="260"/>
      <c r="X606" s="260"/>
      <c r="Y606" s="260"/>
    </row>
    <row r="607" spans="6:25" ht="11.25">
      <c r="F607" s="259"/>
      <c r="G607" s="259"/>
      <c r="H607" s="260"/>
      <c r="I607" s="260"/>
      <c r="J607" s="260"/>
      <c r="K607" s="260"/>
      <c r="L607" s="260"/>
      <c r="M607" s="260"/>
      <c r="N607" s="260"/>
      <c r="O607" s="260"/>
      <c r="P607" s="260"/>
      <c r="Q607" s="260"/>
      <c r="R607" s="260"/>
      <c r="S607" s="260"/>
      <c r="T607" s="260"/>
      <c r="U607" s="260"/>
      <c r="V607" s="260"/>
      <c r="W607" s="260"/>
      <c r="X607" s="260"/>
      <c r="Y607" s="260"/>
    </row>
    <row r="608" spans="6:25" ht="11.25">
      <c r="F608" s="259"/>
      <c r="G608" s="259"/>
      <c r="H608" s="260"/>
      <c r="I608" s="260"/>
      <c r="J608" s="260"/>
      <c r="K608" s="260"/>
      <c r="L608" s="260"/>
      <c r="M608" s="260"/>
      <c r="N608" s="260"/>
      <c r="O608" s="260"/>
      <c r="P608" s="260"/>
      <c r="Q608" s="260"/>
      <c r="R608" s="260"/>
      <c r="S608" s="260"/>
      <c r="T608" s="260"/>
      <c r="U608" s="260"/>
      <c r="V608" s="260"/>
      <c r="W608" s="260"/>
      <c r="X608" s="260"/>
      <c r="Y608" s="260"/>
    </row>
    <row r="609" spans="6:25" ht="11.25">
      <c r="F609" s="259"/>
      <c r="G609" s="259"/>
      <c r="H609" s="260"/>
      <c r="I609" s="260"/>
      <c r="J609" s="260"/>
      <c r="K609" s="260"/>
      <c r="L609" s="260"/>
      <c r="M609" s="260"/>
      <c r="N609" s="260"/>
      <c r="O609" s="260"/>
      <c r="P609" s="260"/>
      <c r="Q609" s="260"/>
      <c r="R609" s="260"/>
      <c r="S609" s="260"/>
      <c r="T609" s="260"/>
      <c r="U609" s="260"/>
      <c r="V609" s="260"/>
      <c r="W609" s="260"/>
      <c r="X609" s="260"/>
      <c r="Y609" s="260"/>
    </row>
    <row r="610" spans="6:25" ht="11.25">
      <c r="F610" s="259"/>
      <c r="G610" s="259"/>
      <c r="H610" s="260"/>
      <c r="I610" s="260"/>
      <c r="J610" s="260"/>
      <c r="K610" s="260"/>
      <c r="L610" s="260"/>
      <c r="M610" s="260"/>
      <c r="N610" s="260"/>
      <c r="O610" s="260"/>
      <c r="P610" s="260"/>
      <c r="Q610" s="260"/>
      <c r="R610" s="260"/>
      <c r="S610" s="260"/>
      <c r="T610" s="260"/>
      <c r="U610" s="260"/>
      <c r="V610" s="260"/>
      <c r="W610" s="260"/>
      <c r="X610" s="260"/>
      <c r="Y610" s="260"/>
    </row>
    <row r="611" spans="6:25" ht="11.25">
      <c r="F611" s="259"/>
      <c r="G611" s="259"/>
      <c r="H611" s="260"/>
      <c r="I611" s="260"/>
      <c r="J611" s="260"/>
      <c r="K611" s="260"/>
      <c r="L611" s="260"/>
      <c r="M611" s="260"/>
      <c r="N611" s="260"/>
      <c r="O611" s="260"/>
      <c r="P611" s="260"/>
      <c r="Q611" s="260"/>
      <c r="R611" s="260"/>
      <c r="S611" s="260"/>
      <c r="T611" s="260"/>
      <c r="U611" s="260"/>
      <c r="V611" s="260"/>
      <c r="W611" s="260"/>
      <c r="X611" s="260"/>
      <c r="Y611" s="260"/>
    </row>
    <row r="612" spans="6:25" ht="11.25">
      <c r="F612" s="259"/>
      <c r="G612" s="259"/>
      <c r="H612" s="260"/>
      <c r="I612" s="260"/>
      <c r="J612" s="260"/>
      <c r="K612" s="260"/>
      <c r="L612" s="260"/>
      <c r="M612" s="260"/>
      <c r="N612" s="260"/>
      <c r="O612" s="260"/>
      <c r="P612" s="260"/>
      <c r="Q612" s="260"/>
      <c r="R612" s="260"/>
      <c r="S612" s="260"/>
      <c r="T612" s="260"/>
      <c r="U612" s="260"/>
      <c r="V612" s="260"/>
      <c r="W612" s="260"/>
      <c r="X612" s="260"/>
      <c r="Y612" s="260"/>
    </row>
    <row r="613" spans="6:25" ht="11.25">
      <c r="F613" s="259"/>
      <c r="G613" s="259"/>
      <c r="H613" s="260"/>
      <c r="I613" s="260"/>
      <c r="J613" s="260"/>
      <c r="K613" s="260"/>
      <c r="L613" s="260"/>
      <c r="M613" s="260"/>
      <c r="N613" s="260"/>
      <c r="O613" s="260"/>
      <c r="P613" s="260"/>
      <c r="Q613" s="260"/>
      <c r="R613" s="260"/>
      <c r="S613" s="260"/>
      <c r="T613" s="260"/>
      <c r="U613" s="260"/>
      <c r="V613" s="260"/>
      <c r="W613" s="260"/>
      <c r="X613" s="260"/>
      <c r="Y613" s="260"/>
    </row>
    <row r="614" spans="6:25" ht="11.25">
      <c r="F614" s="259"/>
      <c r="G614" s="259"/>
      <c r="H614" s="260"/>
      <c r="I614" s="260"/>
      <c r="J614" s="260"/>
      <c r="K614" s="260"/>
      <c r="L614" s="260"/>
      <c r="M614" s="260"/>
      <c r="N614" s="260"/>
      <c r="O614" s="260"/>
      <c r="P614" s="260"/>
      <c r="Q614" s="260"/>
      <c r="R614" s="260"/>
      <c r="S614" s="260"/>
      <c r="T614" s="260"/>
      <c r="U614" s="260"/>
      <c r="V614" s="260"/>
      <c r="W614" s="260"/>
      <c r="X614" s="260"/>
      <c r="Y614" s="260"/>
    </row>
    <row r="615" spans="6:25" ht="11.25">
      <c r="F615" s="259"/>
      <c r="G615" s="259"/>
      <c r="H615" s="260"/>
      <c r="I615" s="260"/>
      <c r="J615" s="260"/>
      <c r="K615" s="260"/>
      <c r="L615" s="260"/>
      <c r="M615" s="260"/>
      <c r="N615" s="260"/>
      <c r="O615" s="260"/>
      <c r="P615" s="260"/>
      <c r="Q615" s="260"/>
      <c r="R615" s="260"/>
      <c r="S615" s="260"/>
      <c r="T615" s="260"/>
      <c r="U615" s="260"/>
      <c r="V615" s="260"/>
      <c r="W615" s="260"/>
      <c r="X615" s="260"/>
      <c r="Y615" s="260"/>
    </row>
    <row r="616" spans="6:25" ht="11.25">
      <c r="F616" s="259"/>
      <c r="G616" s="259"/>
      <c r="H616" s="260"/>
      <c r="I616" s="260"/>
      <c r="J616" s="260"/>
      <c r="K616" s="260"/>
      <c r="L616" s="260"/>
      <c r="M616" s="260"/>
      <c r="N616" s="260"/>
      <c r="O616" s="260"/>
      <c r="P616" s="260"/>
      <c r="Q616" s="260"/>
      <c r="R616" s="260"/>
      <c r="S616" s="260"/>
      <c r="T616" s="260"/>
      <c r="U616" s="260"/>
      <c r="V616" s="260"/>
      <c r="W616" s="260"/>
      <c r="X616" s="260"/>
      <c r="Y616" s="260"/>
    </row>
    <row r="617" spans="6:25" ht="11.25">
      <c r="F617" s="259"/>
      <c r="G617" s="259"/>
      <c r="H617" s="260"/>
      <c r="I617" s="260"/>
      <c r="J617" s="260"/>
      <c r="K617" s="260"/>
      <c r="L617" s="260"/>
      <c r="M617" s="260"/>
      <c r="N617" s="260"/>
      <c r="O617" s="260"/>
      <c r="P617" s="260"/>
      <c r="Q617" s="260"/>
      <c r="R617" s="260"/>
      <c r="S617" s="260"/>
      <c r="T617" s="260"/>
      <c r="U617" s="260"/>
      <c r="V617" s="260"/>
      <c r="W617" s="260"/>
      <c r="X617" s="260"/>
      <c r="Y617" s="260"/>
    </row>
    <row r="618" spans="6:25" ht="11.25">
      <c r="F618" s="259"/>
      <c r="G618" s="259"/>
      <c r="H618" s="260"/>
      <c r="I618" s="260"/>
      <c r="J618" s="260"/>
      <c r="K618" s="260"/>
      <c r="L618" s="260"/>
      <c r="M618" s="260"/>
      <c r="N618" s="260"/>
      <c r="O618" s="260"/>
      <c r="P618" s="260"/>
      <c r="Q618" s="260"/>
      <c r="R618" s="260"/>
      <c r="S618" s="260"/>
      <c r="T618" s="260"/>
      <c r="U618" s="260"/>
      <c r="V618" s="260"/>
      <c r="W618" s="260"/>
      <c r="X618" s="260"/>
      <c r="Y618" s="260"/>
    </row>
    <row r="619" spans="6:25" ht="11.25">
      <c r="F619" s="259"/>
      <c r="G619" s="259"/>
      <c r="H619" s="260"/>
      <c r="I619" s="260"/>
      <c r="J619" s="260"/>
      <c r="K619" s="260"/>
      <c r="L619" s="260"/>
      <c r="M619" s="260"/>
      <c r="N619" s="260"/>
      <c r="O619" s="260"/>
      <c r="P619" s="260"/>
      <c r="Q619" s="260"/>
      <c r="R619" s="260"/>
      <c r="S619" s="260"/>
      <c r="T619" s="260"/>
      <c r="U619" s="260"/>
      <c r="V619" s="260"/>
      <c r="W619" s="260"/>
      <c r="X619" s="260"/>
      <c r="Y619" s="260"/>
    </row>
    <row r="620" spans="6:25" ht="11.25">
      <c r="F620" s="259"/>
      <c r="G620" s="259"/>
      <c r="H620" s="260"/>
      <c r="I620" s="260"/>
      <c r="J620" s="260"/>
      <c r="K620" s="260"/>
      <c r="L620" s="260"/>
      <c r="M620" s="260"/>
      <c r="N620" s="260"/>
      <c r="O620" s="260"/>
      <c r="P620" s="260"/>
      <c r="Q620" s="260"/>
      <c r="R620" s="260"/>
      <c r="S620" s="260"/>
      <c r="T620" s="260"/>
      <c r="U620" s="260"/>
      <c r="V620" s="260"/>
      <c r="W620" s="260"/>
      <c r="X620" s="260"/>
      <c r="Y620" s="260"/>
    </row>
    <row r="621" spans="6:25" ht="11.25">
      <c r="F621" s="259"/>
      <c r="G621" s="259"/>
      <c r="H621" s="260"/>
      <c r="I621" s="260"/>
      <c r="J621" s="260"/>
      <c r="K621" s="260"/>
      <c r="L621" s="260"/>
      <c r="M621" s="260"/>
      <c r="N621" s="260"/>
      <c r="O621" s="260"/>
      <c r="P621" s="260"/>
      <c r="Q621" s="260"/>
      <c r="R621" s="260"/>
      <c r="S621" s="260"/>
      <c r="T621" s="260"/>
      <c r="U621" s="260"/>
      <c r="V621" s="260"/>
      <c r="W621" s="260"/>
      <c r="X621" s="260"/>
      <c r="Y621" s="260"/>
    </row>
    <row r="622" spans="6:25" ht="11.25">
      <c r="F622" s="259"/>
      <c r="G622" s="259"/>
      <c r="H622" s="260"/>
      <c r="I622" s="260"/>
      <c r="J622" s="260"/>
      <c r="K622" s="260"/>
      <c r="L622" s="260"/>
      <c r="M622" s="260"/>
      <c r="N622" s="260"/>
      <c r="O622" s="260"/>
      <c r="P622" s="260"/>
      <c r="Q622" s="260"/>
      <c r="R622" s="260"/>
      <c r="S622" s="260"/>
      <c r="T622" s="260"/>
      <c r="U622" s="260"/>
      <c r="V622" s="260"/>
      <c r="W622" s="260"/>
      <c r="X622" s="260"/>
      <c r="Y622" s="260"/>
    </row>
    <row r="623" spans="6:25" ht="11.25">
      <c r="F623" s="259"/>
      <c r="G623" s="259"/>
      <c r="H623" s="260"/>
      <c r="I623" s="260"/>
      <c r="J623" s="260"/>
      <c r="K623" s="260"/>
      <c r="L623" s="260"/>
      <c r="M623" s="260"/>
      <c r="N623" s="260"/>
      <c r="O623" s="260"/>
      <c r="P623" s="260"/>
      <c r="Q623" s="260"/>
      <c r="R623" s="260"/>
      <c r="S623" s="260"/>
      <c r="T623" s="260"/>
      <c r="U623" s="260"/>
      <c r="V623" s="260"/>
      <c r="W623" s="260"/>
      <c r="X623" s="260"/>
      <c r="Y623" s="260"/>
    </row>
    <row r="624" spans="6:25" ht="11.25">
      <c r="F624" s="259"/>
      <c r="G624" s="259"/>
      <c r="H624" s="260"/>
      <c r="I624" s="260"/>
      <c r="J624" s="260"/>
      <c r="K624" s="260"/>
      <c r="L624" s="260"/>
      <c r="M624" s="260"/>
      <c r="N624" s="260"/>
      <c r="O624" s="260"/>
      <c r="P624" s="260"/>
      <c r="Q624" s="260"/>
      <c r="R624" s="260"/>
      <c r="S624" s="260"/>
      <c r="T624" s="260"/>
      <c r="U624" s="260"/>
      <c r="V624" s="260"/>
      <c r="W624" s="260"/>
      <c r="X624" s="260"/>
      <c r="Y624" s="260"/>
    </row>
    <row r="625" spans="6:25" ht="11.25">
      <c r="F625" s="259"/>
      <c r="G625" s="259"/>
      <c r="H625" s="260"/>
      <c r="I625" s="260"/>
      <c r="J625" s="260"/>
      <c r="K625" s="260"/>
      <c r="L625" s="260"/>
      <c r="M625" s="260"/>
      <c r="N625" s="260"/>
      <c r="O625" s="260"/>
      <c r="P625" s="260"/>
      <c r="Q625" s="260"/>
      <c r="R625" s="260"/>
      <c r="S625" s="260"/>
      <c r="T625" s="260"/>
      <c r="U625" s="260"/>
      <c r="V625" s="260"/>
      <c r="W625" s="260"/>
      <c r="X625" s="260"/>
      <c r="Y625" s="260"/>
    </row>
    <row r="626" spans="6:25" ht="11.25">
      <c r="F626" s="259"/>
      <c r="G626" s="259"/>
      <c r="H626" s="260"/>
      <c r="I626" s="260"/>
      <c r="J626" s="260"/>
      <c r="K626" s="260"/>
      <c r="L626" s="260"/>
      <c r="M626" s="260"/>
      <c r="N626" s="260"/>
      <c r="O626" s="260"/>
      <c r="P626" s="260"/>
      <c r="Q626" s="260"/>
      <c r="R626" s="260"/>
      <c r="S626" s="260"/>
      <c r="T626" s="260"/>
      <c r="U626" s="260"/>
      <c r="V626" s="260"/>
      <c r="W626" s="260"/>
      <c r="X626" s="260"/>
      <c r="Y626" s="260"/>
    </row>
    <row r="627" spans="6:25" ht="11.25">
      <c r="F627" s="259"/>
      <c r="G627" s="259"/>
      <c r="H627" s="260"/>
      <c r="I627" s="260"/>
      <c r="J627" s="260"/>
      <c r="K627" s="260"/>
      <c r="L627" s="260"/>
      <c r="M627" s="260"/>
      <c r="N627" s="260"/>
      <c r="O627" s="260"/>
      <c r="P627" s="260"/>
      <c r="Q627" s="260"/>
      <c r="R627" s="260"/>
      <c r="S627" s="260"/>
      <c r="T627" s="260"/>
      <c r="U627" s="260"/>
      <c r="V627" s="260"/>
      <c r="W627" s="260"/>
      <c r="X627" s="260"/>
      <c r="Y627" s="260"/>
    </row>
    <row r="628" spans="6:25" ht="11.25">
      <c r="F628" s="259"/>
      <c r="G628" s="259"/>
      <c r="H628" s="260"/>
      <c r="I628" s="260"/>
      <c r="J628" s="260"/>
      <c r="K628" s="260"/>
      <c r="L628" s="260"/>
      <c r="M628" s="260"/>
      <c r="N628" s="260"/>
      <c r="O628" s="260"/>
      <c r="P628" s="260"/>
      <c r="Q628" s="260"/>
      <c r="R628" s="260"/>
      <c r="S628" s="260"/>
      <c r="T628" s="260"/>
      <c r="U628" s="260"/>
      <c r="V628" s="260"/>
      <c r="W628" s="260"/>
      <c r="X628" s="260"/>
      <c r="Y628" s="260"/>
    </row>
    <row r="629" spans="6:25" ht="11.25">
      <c r="F629" s="259"/>
      <c r="G629" s="259"/>
      <c r="H629" s="260"/>
      <c r="I629" s="260"/>
      <c r="J629" s="260"/>
      <c r="K629" s="260"/>
      <c r="L629" s="260"/>
      <c r="M629" s="260"/>
      <c r="N629" s="260"/>
      <c r="O629" s="260"/>
      <c r="P629" s="260"/>
      <c r="Q629" s="260"/>
      <c r="R629" s="260"/>
      <c r="S629" s="260"/>
      <c r="T629" s="260"/>
      <c r="U629" s="260"/>
      <c r="V629" s="260"/>
      <c r="W629" s="260"/>
      <c r="X629" s="260"/>
      <c r="Y629" s="260"/>
    </row>
    <row r="630" spans="6:25" ht="11.25">
      <c r="F630" s="259"/>
      <c r="G630" s="259"/>
      <c r="H630" s="260"/>
      <c r="I630" s="260"/>
      <c r="J630" s="260"/>
      <c r="K630" s="260"/>
      <c r="L630" s="260"/>
      <c r="M630" s="260"/>
      <c r="N630" s="260"/>
      <c r="O630" s="260"/>
      <c r="P630" s="260"/>
      <c r="Q630" s="260"/>
      <c r="R630" s="260"/>
      <c r="S630" s="260"/>
      <c r="T630" s="260"/>
      <c r="U630" s="260"/>
      <c r="V630" s="260"/>
      <c r="W630" s="260"/>
      <c r="X630" s="260"/>
      <c r="Y630" s="260"/>
    </row>
    <row r="631" spans="6:25" ht="11.25">
      <c r="F631" s="259"/>
      <c r="G631" s="259"/>
      <c r="H631" s="260"/>
      <c r="I631" s="260"/>
      <c r="J631" s="260"/>
      <c r="K631" s="260"/>
      <c r="L631" s="260"/>
      <c r="M631" s="260"/>
      <c r="N631" s="260"/>
      <c r="O631" s="260"/>
      <c r="P631" s="260"/>
      <c r="Q631" s="260"/>
      <c r="R631" s="260"/>
      <c r="S631" s="260"/>
      <c r="T631" s="260"/>
      <c r="U631" s="260"/>
      <c r="V631" s="260"/>
      <c r="W631" s="260"/>
      <c r="X631" s="260"/>
      <c r="Y631" s="260"/>
    </row>
    <row r="632" spans="6:25" ht="11.25">
      <c r="F632" s="259"/>
      <c r="G632" s="259"/>
      <c r="H632" s="260"/>
      <c r="I632" s="260"/>
      <c r="J632" s="260"/>
      <c r="K632" s="260"/>
      <c r="L632" s="260"/>
      <c r="M632" s="260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</row>
    <row r="633" spans="6:25" ht="11.25">
      <c r="F633" s="259"/>
      <c r="G633" s="259"/>
      <c r="H633" s="260"/>
      <c r="I633" s="260"/>
      <c r="J633" s="260"/>
      <c r="K633" s="260"/>
      <c r="L633" s="260"/>
      <c r="M633" s="260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</row>
    <row r="634" spans="6:25" ht="11.25">
      <c r="F634" s="259"/>
      <c r="G634" s="259"/>
      <c r="H634" s="260"/>
      <c r="I634" s="260"/>
      <c r="J634" s="260"/>
      <c r="K634" s="260"/>
      <c r="L634" s="260"/>
      <c r="M634" s="260"/>
      <c r="N634" s="260"/>
      <c r="O634" s="260"/>
      <c r="P634" s="260"/>
      <c r="Q634" s="260"/>
      <c r="R634" s="260"/>
      <c r="S634" s="260"/>
      <c r="T634" s="260"/>
      <c r="U634" s="260"/>
      <c r="V634" s="260"/>
      <c r="W634" s="260"/>
      <c r="X634" s="260"/>
      <c r="Y634" s="260"/>
    </row>
    <row r="635" spans="6:25" ht="11.25">
      <c r="F635" s="259"/>
      <c r="G635" s="259"/>
      <c r="H635" s="260"/>
      <c r="I635" s="260"/>
      <c r="J635" s="260"/>
      <c r="K635" s="260"/>
      <c r="L635" s="260"/>
      <c r="M635" s="260"/>
      <c r="N635" s="260"/>
      <c r="O635" s="260"/>
      <c r="P635" s="260"/>
      <c r="Q635" s="260"/>
      <c r="R635" s="260"/>
      <c r="S635" s="260"/>
      <c r="T635" s="260"/>
      <c r="U635" s="260"/>
      <c r="V635" s="260"/>
      <c r="W635" s="260"/>
      <c r="X635" s="260"/>
      <c r="Y635" s="260"/>
    </row>
    <row r="636" spans="6:25" ht="11.25">
      <c r="F636" s="259"/>
      <c r="G636" s="259"/>
      <c r="H636" s="260"/>
      <c r="I636" s="260"/>
      <c r="J636" s="260"/>
      <c r="K636" s="260"/>
      <c r="L636" s="260"/>
      <c r="M636" s="260"/>
      <c r="N636" s="260"/>
      <c r="O636" s="260"/>
      <c r="P636" s="260"/>
      <c r="Q636" s="260"/>
      <c r="R636" s="260"/>
      <c r="S636" s="260"/>
      <c r="T636" s="260"/>
      <c r="U636" s="260"/>
      <c r="V636" s="260"/>
      <c r="W636" s="260"/>
      <c r="X636" s="260"/>
      <c r="Y636" s="260"/>
    </row>
    <row r="637" spans="6:25" ht="11.25">
      <c r="F637" s="259"/>
      <c r="G637" s="259"/>
      <c r="H637" s="260"/>
      <c r="I637" s="260"/>
      <c r="J637" s="260"/>
      <c r="K637" s="260"/>
      <c r="L637" s="260"/>
      <c r="M637" s="260"/>
      <c r="N637" s="260"/>
      <c r="O637" s="260"/>
      <c r="P637" s="260"/>
      <c r="Q637" s="260"/>
      <c r="R637" s="260"/>
      <c r="S637" s="260"/>
      <c r="T637" s="260"/>
      <c r="U637" s="260"/>
      <c r="V637" s="260"/>
      <c r="W637" s="260"/>
      <c r="X637" s="260"/>
      <c r="Y637" s="260"/>
    </row>
    <row r="638" spans="6:25" ht="11.25">
      <c r="F638" s="259"/>
      <c r="G638" s="259"/>
      <c r="H638" s="260"/>
      <c r="I638" s="260"/>
      <c r="J638" s="260"/>
      <c r="K638" s="260"/>
      <c r="L638" s="260"/>
      <c r="M638" s="260"/>
      <c r="N638" s="260"/>
      <c r="O638" s="260"/>
      <c r="P638" s="260"/>
      <c r="Q638" s="260"/>
      <c r="R638" s="260"/>
      <c r="S638" s="260"/>
      <c r="T638" s="260"/>
      <c r="U638" s="260"/>
      <c r="V638" s="260"/>
      <c r="W638" s="260"/>
      <c r="X638" s="260"/>
      <c r="Y638" s="260"/>
    </row>
    <row r="639" spans="6:25" ht="11.25">
      <c r="F639" s="259"/>
      <c r="G639" s="259"/>
      <c r="H639" s="260"/>
      <c r="I639" s="260"/>
      <c r="J639" s="260"/>
      <c r="K639" s="260"/>
      <c r="L639" s="260"/>
      <c r="M639" s="260"/>
      <c r="N639" s="260"/>
      <c r="O639" s="260"/>
      <c r="P639" s="260"/>
      <c r="Q639" s="260"/>
      <c r="R639" s="260"/>
      <c r="S639" s="260"/>
      <c r="T639" s="260"/>
      <c r="U639" s="260"/>
      <c r="V639" s="260"/>
      <c r="W639" s="260"/>
      <c r="X639" s="260"/>
      <c r="Y639" s="260"/>
    </row>
    <row r="640" spans="6:25" ht="11.25">
      <c r="F640" s="259"/>
      <c r="G640" s="259"/>
      <c r="H640" s="260"/>
      <c r="I640" s="260"/>
      <c r="J640" s="260"/>
      <c r="K640" s="260"/>
      <c r="L640" s="260"/>
      <c r="M640" s="260"/>
      <c r="N640" s="260"/>
      <c r="O640" s="260"/>
      <c r="P640" s="260"/>
      <c r="Q640" s="260"/>
      <c r="R640" s="260"/>
      <c r="S640" s="260"/>
      <c r="T640" s="260"/>
      <c r="U640" s="260"/>
      <c r="V640" s="260"/>
      <c r="W640" s="260"/>
      <c r="X640" s="260"/>
      <c r="Y640" s="260"/>
    </row>
    <row r="641" spans="6:25" ht="11.25">
      <c r="F641" s="259"/>
      <c r="G641" s="259"/>
      <c r="H641" s="260"/>
      <c r="I641" s="260"/>
      <c r="J641" s="260"/>
      <c r="K641" s="260"/>
      <c r="L641" s="260"/>
      <c r="M641" s="260"/>
      <c r="N641" s="260"/>
      <c r="O641" s="260"/>
      <c r="P641" s="260"/>
      <c r="Q641" s="260"/>
      <c r="R641" s="260"/>
      <c r="S641" s="260"/>
      <c r="T641" s="260"/>
      <c r="U641" s="260"/>
      <c r="V641" s="260"/>
      <c r="W641" s="260"/>
      <c r="X641" s="260"/>
      <c r="Y641" s="260"/>
    </row>
    <row r="642" spans="6:25" ht="11.25">
      <c r="F642" s="259"/>
      <c r="G642" s="259"/>
      <c r="H642" s="260"/>
      <c r="I642" s="260"/>
      <c r="J642" s="260"/>
      <c r="K642" s="260"/>
      <c r="L642" s="260"/>
      <c r="M642" s="260"/>
      <c r="N642" s="260"/>
      <c r="O642" s="260"/>
      <c r="P642" s="260"/>
      <c r="Q642" s="260"/>
      <c r="R642" s="260"/>
      <c r="S642" s="260"/>
      <c r="T642" s="260"/>
      <c r="U642" s="260"/>
      <c r="V642" s="260"/>
      <c r="W642" s="260"/>
      <c r="X642" s="260"/>
      <c r="Y642" s="260"/>
    </row>
    <row r="643" spans="6:25" ht="11.25">
      <c r="F643" s="259"/>
      <c r="G643" s="259"/>
      <c r="H643" s="260"/>
      <c r="I643" s="260"/>
      <c r="J643" s="260"/>
      <c r="K643" s="260"/>
      <c r="L643" s="260"/>
      <c r="M643" s="260"/>
      <c r="N643" s="260"/>
      <c r="O643" s="260"/>
      <c r="P643" s="260"/>
      <c r="Q643" s="260"/>
      <c r="R643" s="260"/>
      <c r="S643" s="260"/>
      <c r="T643" s="260"/>
      <c r="U643" s="260"/>
      <c r="V643" s="260"/>
      <c r="W643" s="260"/>
      <c r="X643" s="260"/>
      <c r="Y643" s="260"/>
    </row>
    <row r="644" spans="6:25" ht="11.25">
      <c r="F644" s="259"/>
      <c r="G644" s="259"/>
      <c r="H644" s="260"/>
      <c r="I644" s="260"/>
      <c r="J644" s="260"/>
      <c r="K644" s="260"/>
      <c r="L644" s="260"/>
      <c r="M644" s="260"/>
      <c r="N644" s="260"/>
      <c r="O644" s="260"/>
      <c r="P644" s="260"/>
      <c r="Q644" s="260"/>
      <c r="R644" s="260"/>
      <c r="S644" s="260"/>
      <c r="T644" s="260"/>
      <c r="U644" s="260"/>
      <c r="V644" s="260"/>
      <c r="W644" s="260"/>
      <c r="X644" s="260"/>
      <c r="Y644" s="260"/>
    </row>
    <row r="645" spans="6:25" ht="11.25">
      <c r="F645" s="259"/>
      <c r="G645" s="259"/>
      <c r="H645" s="260"/>
      <c r="I645" s="260"/>
      <c r="J645" s="260"/>
      <c r="K645" s="260"/>
      <c r="L645" s="260"/>
      <c r="M645" s="260"/>
      <c r="N645" s="260"/>
      <c r="O645" s="260"/>
      <c r="P645" s="260"/>
      <c r="Q645" s="260"/>
      <c r="R645" s="260"/>
      <c r="S645" s="260"/>
      <c r="T645" s="260"/>
      <c r="U645" s="260"/>
      <c r="V645" s="260"/>
      <c r="W645" s="260"/>
      <c r="X645" s="260"/>
      <c r="Y645" s="260"/>
    </row>
    <row r="646" spans="6:25" ht="11.25">
      <c r="F646" s="259"/>
      <c r="G646" s="259"/>
      <c r="H646" s="260"/>
      <c r="I646" s="260"/>
      <c r="J646" s="260"/>
      <c r="K646" s="260"/>
      <c r="L646" s="260"/>
      <c r="M646" s="260"/>
      <c r="N646" s="260"/>
      <c r="O646" s="260"/>
      <c r="P646" s="260"/>
      <c r="Q646" s="260"/>
      <c r="R646" s="260"/>
      <c r="S646" s="260"/>
      <c r="T646" s="260"/>
      <c r="U646" s="260"/>
      <c r="V646" s="260"/>
      <c r="W646" s="260"/>
      <c r="X646" s="260"/>
      <c r="Y646" s="260"/>
    </row>
    <row r="647" spans="6:25" ht="11.25">
      <c r="F647" s="259"/>
      <c r="G647" s="259"/>
      <c r="H647" s="260"/>
      <c r="I647" s="260"/>
      <c r="J647" s="260"/>
      <c r="K647" s="260"/>
      <c r="L647" s="260"/>
      <c r="M647" s="260"/>
      <c r="N647" s="260"/>
      <c r="O647" s="260"/>
      <c r="P647" s="260"/>
      <c r="Q647" s="260"/>
      <c r="R647" s="260"/>
      <c r="S647" s="260"/>
      <c r="T647" s="260"/>
      <c r="U647" s="260"/>
      <c r="V647" s="260"/>
      <c r="W647" s="260"/>
      <c r="X647" s="260"/>
      <c r="Y647" s="260"/>
    </row>
    <row r="648" spans="6:25" ht="11.25">
      <c r="F648" s="259"/>
      <c r="G648" s="259"/>
      <c r="H648" s="260"/>
      <c r="I648" s="260"/>
      <c r="J648" s="260"/>
      <c r="K648" s="260"/>
      <c r="L648" s="260"/>
      <c r="M648" s="260"/>
      <c r="N648" s="260"/>
      <c r="O648" s="260"/>
      <c r="P648" s="260"/>
      <c r="Q648" s="260"/>
      <c r="R648" s="260"/>
      <c r="S648" s="260"/>
      <c r="T648" s="260"/>
      <c r="U648" s="260"/>
      <c r="V648" s="260"/>
      <c r="W648" s="260"/>
      <c r="X648" s="260"/>
      <c r="Y648" s="260"/>
    </row>
    <row r="649" spans="6:25" ht="11.25">
      <c r="F649" s="259"/>
      <c r="G649" s="259"/>
      <c r="H649" s="260"/>
      <c r="I649" s="260"/>
      <c r="J649" s="260"/>
      <c r="K649" s="260"/>
      <c r="L649" s="260"/>
      <c r="M649" s="260"/>
      <c r="N649" s="260"/>
      <c r="O649" s="260"/>
      <c r="P649" s="260"/>
      <c r="Q649" s="260"/>
      <c r="R649" s="260"/>
      <c r="S649" s="260"/>
      <c r="T649" s="260"/>
      <c r="U649" s="260"/>
      <c r="V649" s="260"/>
      <c r="W649" s="260"/>
      <c r="X649" s="260"/>
      <c r="Y649" s="260"/>
    </row>
    <row r="650" spans="6:25" ht="11.25">
      <c r="F650" s="259"/>
      <c r="G650" s="259"/>
      <c r="H650" s="260"/>
      <c r="I650" s="260"/>
      <c r="J650" s="260"/>
      <c r="K650" s="260"/>
      <c r="L650" s="260"/>
      <c r="M650" s="260"/>
      <c r="N650" s="260"/>
      <c r="O650" s="260"/>
      <c r="P650" s="260"/>
      <c r="Q650" s="260"/>
      <c r="R650" s="260"/>
      <c r="S650" s="260"/>
      <c r="T650" s="260"/>
      <c r="U650" s="260"/>
      <c r="V650" s="260"/>
      <c r="W650" s="260"/>
      <c r="X650" s="260"/>
      <c r="Y650" s="260"/>
    </row>
    <row r="651" spans="6:25" ht="11.25">
      <c r="F651" s="259"/>
      <c r="G651" s="259"/>
      <c r="H651" s="260"/>
      <c r="I651" s="260"/>
      <c r="J651" s="260"/>
      <c r="K651" s="260"/>
      <c r="L651" s="260"/>
      <c r="M651" s="260"/>
      <c r="N651" s="260"/>
      <c r="O651" s="260"/>
      <c r="P651" s="260"/>
      <c r="Q651" s="260"/>
      <c r="R651" s="260"/>
      <c r="S651" s="260"/>
      <c r="T651" s="260"/>
      <c r="U651" s="260"/>
      <c r="V651" s="260"/>
      <c r="W651" s="260"/>
      <c r="X651" s="260"/>
      <c r="Y651" s="260"/>
    </row>
    <row r="652" spans="6:25" ht="11.25">
      <c r="F652" s="259"/>
      <c r="G652" s="259"/>
      <c r="H652" s="260"/>
      <c r="I652" s="260"/>
      <c r="J652" s="260"/>
      <c r="K652" s="260"/>
      <c r="L652" s="260"/>
      <c r="M652" s="260"/>
      <c r="N652" s="260"/>
      <c r="O652" s="260"/>
      <c r="P652" s="260"/>
      <c r="Q652" s="260"/>
      <c r="R652" s="260"/>
      <c r="S652" s="260"/>
      <c r="T652" s="260"/>
      <c r="U652" s="260"/>
      <c r="V652" s="260"/>
      <c r="W652" s="260"/>
      <c r="X652" s="260"/>
      <c r="Y652" s="260"/>
    </row>
    <row r="653" spans="6:25" ht="11.25">
      <c r="F653" s="259"/>
      <c r="G653" s="259"/>
      <c r="H653" s="260"/>
      <c r="I653" s="260"/>
      <c r="J653" s="260"/>
      <c r="K653" s="260"/>
      <c r="L653" s="260"/>
      <c r="M653" s="260"/>
      <c r="N653" s="260"/>
      <c r="O653" s="260"/>
      <c r="P653" s="260"/>
      <c r="Q653" s="260"/>
      <c r="R653" s="260"/>
      <c r="S653" s="260"/>
      <c r="T653" s="260"/>
      <c r="U653" s="260"/>
      <c r="V653" s="260"/>
      <c r="W653" s="260"/>
      <c r="X653" s="260"/>
      <c r="Y653" s="260"/>
    </row>
    <row r="654" spans="6:25" ht="11.25">
      <c r="F654" s="259"/>
      <c r="G654" s="259"/>
      <c r="H654" s="260"/>
      <c r="I654" s="260"/>
      <c r="J654" s="260"/>
      <c r="K654" s="260"/>
      <c r="L654" s="260"/>
      <c r="M654" s="260"/>
      <c r="N654" s="260"/>
      <c r="O654" s="260"/>
      <c r="P654" s="260"/>
      <c r="Q654" s="260"/>
      <c r="R654" s="260"/>
      <c r="S654" s="260"/>
      <c r="T654" s="260"/>
      <c r="U654" s="260"/>
      <c r="V654" s="260"/>
      <c r="W654" s="260"/>
      <c r="X654" s="260"/>
      <c r="Y654" s="260"/>
    </row>
    <row r="655" spans="6:25" ht="11.25">
      <c r="F655" s="259"/>
      <c r="G655" s="259"/>
      <c r="H655" s="260"/>
      <c r="I655" s="260"/>
      <c r="J655" s="260"/>
      <c r="K655" s="260"/>
      <c r="L655" s="260"/>
      <c r="M655" s="260"/>
      <c r="N655" s="260"/>
      <c r="O655" s="260"/>
      <c r="P655" s="260"/>
      <c r="Q655" s="260"/>
      <c r="R655" s="260"/>
      <c r="S655" s="260"/>
      <c r="T655" s="260"/>
      <c r="U655" s="260"/>
      <c r="V655" s="260"/>
      <c r="W655" s="260"/>
      <c r="X655" s="260"/>
      <c r="Y655" s="260"/>
    </row>
    <row r="656" spans="6:25" ht="11.25">
      <c r="F656" s="259"/>
      <c r="G656" s="259"/>
      <c r="H656" s="260"/>
      <c r="I656" s="260"/>
      <c r="J656" s="260"/>
      <c r="K656" s="260"/>
      <c r="L656" s="260"/>
      <c r="M656" s="260"/>
      <c r="N656" s="260"/>
      <c r="O656" s="260"/>
      <c r="P656" s="260"/>
      <c r="Q656" s="260"/>
      <c r="R656" s="260"/>
      <c r="S656" s="260"/>
      <c r="T656" s="260"/>
      <c r="U656" s="260"/>
      <c r="V656" s="260"/>
      <c r="W656" s="260"/>
      <c r="X656" s="260"/>
      <c r="Y656" s="260"/>
    </row>
    <row r="657" spans="6:25" ht="11.25">
      <c r="F657" s="259"/>
      <c r="G657" s="259"/>
      <c r="H657" s="260"/>
      <c r="I657" s="260"/>
      <c r="J657" s="260"/>
      <c r="K657" s="260"/>
      <c r="L657" s="260"/>
      <c r="M657" s="260"/>
      <c r="N657" s="260"/>
      <c r="O657" s="260"/>
      <c r="P657" s="260"/>
      <c r="Q657" s="260"/>
      <c r="R657" s="260"/>
      <c r="S657" s="260"/>
      <c r="T657" s="260"/>
      <c r="U657" s="260"/>
      <c r="V657" s="260"/>
      <c r="W657" s="260"/>
      <c r="X657" s="260"/>
      <c r="Y657" s="260"/>
    </row>
    <row r="658" spans="6:25" ht="11.25">
      <c r="F658" s="259"/>
      <c r="G658" s="259"/>
      <c r="H658" s="260"/>
      <c r="I658" s="260"/>
      <c r="J658" s="260"/>
      <c r="K658" s="260"/>
      <c r="L658" s="260"/>
      <c r="M658" s="260"/>
      <c r="N658" s="260"/>
      <c r="O658" s="260"/>
      <c r="P658" s="260"/>
      <c r="Q658" s="260"/>
      <c r="R658" s="260"/>
      <c r="S658" s="260"/>
      <c r="T658" s="260"/>
      <c r="U658" s="260"/>
      <c r="V658" s="260"/>
      <c r="W658" s="260"/>
      <c r="X658" s="260"/>
      <c r="Y658" s="260"/>
    </row>
    <row r="659" spans="6:25" ht="11.25">
      <c r="F659" s="259"/>
      <c r="G659" s="259"/>
      <c r="H659" s="260"/>
      <c r="I659" s="260"/>
      <c r="J659" s="260"/>
      <c r="K659" s="260"/>
      <c r="L659" s="260"/>
      <c r="M659" s="260"/>
      <c r="N659" s="260"/>
      <c r="O659" s="260"/>
      <c r="P659" s="260"/>
      <c r="Q659" s="260"/>
      <c r="R659" s="260"/>
      <c r="S659" s="260"/>
      <c r="T659" s="260"/>
      <c r="U659" s="260"/>
      <c r="V659" s="260"/>
      <c r="W659" s="260"/>
      <c r="X659" s="260"/>
      <c r="Y659" s="260"/>
    </row>
    <row r="660" spans="6:25" ht="11.25">
      <c r="F660" s="259"/>
      <c r="G660" s="259"/>
      <c r="H660" s="260"/>
      <c r="I660" s="260"/>
      <c r="J660" s="260"/>
      <c r="K660" s="260"/>
      <c r="L660" s="260"/>
      <c r="M660" s="260"/>
      <c r="N660" s="260"/>
      <c r="O660" s="260"/>
      <c r="P660" s="260"/>
      <c r="Q660" s="260"/>
      <c r="R660" s="260"/>
      <c r="S660" s="260"/>
      <c r="T660" s="260"/>
      <c r="U660" s="260"/>
      <c r="V660" s="260"/>
      <c r="W660" s="260"/>
      <c r="X660" s="260"/>
      <c r="Y660" s="260"/>
    </row>
    <row r="661" spans="6:25" ht="11.25">
      <c r="F661" s="259"/>
      <c r="G661" s="259"/>
      <c r="H661" s="260"/>
      <c r="I661" s="260"/>
      <c r="J661" s="260"/>
      <c r="K661" s="260"/>
      <c r="L661" s="260"/>
      <c r="M661" s="260"/>
      <c r="N661" s="260"/>
      <c r="O661" s="260"/>
      <c r="P661" s="260"/>
      <c r="Q661" s="260"/>
      <c r="R661" s="260"/>
      <c r="S661" s="260"/>
      <c r="T661" s="260"/>
      <c r="U661" s="260"/>
      <c r="V661" s="260"/>
      <c r="W661" s="260"/>
      <c r="X661" s="260"/>
      <c r="Y661" s="260"/>
    </row>
    <row r="662" spans="6:25" ht="11.25">
      <c r="F662" s="259"/>
      <c r="G662" s="259"/>
      <c r="H662" s="260"/>
      <c r="I662" s="260"/>
      <c r="J662" s="260"/>
      <c r="K662" s="260"/>
      <c r="L662" s="260"/>
      <c r="M662" s="260"/>
      <c r="N662" s="260"/>
      <c r="O662" s="260"/>
      <c r="P662" s="260"/>
      <c r="Q662" s="260"/>
      <c r="R662" s="260"/>
      <c r="S662" s="260"/>
      <c r="T662" s="260"/>
      <c r="U662" s="260"/>
      <c r="V662" s="260"/>
      <c r="W662" s="260"/>
      <c r="X662" s="260"/>
      <c r="Y662" s="260"/>
    </row>
    <row r="663" spans="6:25" ht="11.25">
      <c r="F663" s="259"/>
      <c r="G663" s="259"/>
      <c r="H663" s="260"/>
      <c r="I663" s="260"/>
      <c r="J663" s="260"/>
      <c r="K663" s="260"/>
      <c r="L663" s="260"/>
      <c r="M663" s="260"/>
      <c r="N663" s="260"/>
      <c r="O663" s="260"/>
      <c r="P663" s="260"/>
      <c r="Q663" s="260"/>
      <c r="R663" s="260"/>
      <c r="S663" s="260"/>
      <c r="T663" s="260"/>
      <c r="U663" s="260"/>
      <c r="V663" s="260"/>
      <c r="W663" s="260"/>
      <c r="X663" s="260"/>
      <c r="Y663" s="260"/>
    </row>
    <row r="664" spans="6:25" ht="11.25">
      <c r="F664" s="259"/>
      <c r="G664" s="259"/>
      <c r="H664" s="260"/>
      <c r="I664" s="260"/>
      <c r="J664" s="260"/>
      <c r="K664" s="260"/>
      <c r="L664" s="260"/>
      <c r="M664" s="260"/>
      <c r="N664" s="260"/>
      <c r="O664" s="260"/>
      <c r="P664" s="260"/>
      <c r="Q664" s="260"/>
      <c r="R664" s="260"/>
      <c r="S664" s="260"/>
      <c r="T664" s="260"/>
      <c r="U664" s="260"/>
      <c r="V664" s="260"/>
      <c r="W664" s="260"/>
      <c r="X664" s="260"/>
      <c r="Y664" s="260"/>
    </row>
    <row r="665" spans="6:25" ht="11.25">
      <c r="F665" s="259"/>
      <c r="G665" s="259"/>
      <c r="H665" s="260"/>
      <c r="I665" s="260"/>
      <c r="J665" s="260"/>
      <c r="K665" s="260"/>
      <c r="L665" s="260"/>
      <c r="M665" s="260"/>
      <c r="N665" s="260"/>
      <c r="O665" s="260"/>
      <c r="P665" s="260"/>
      <c r="Q665" s="260"/>
      <c r="R665" s="260"/>
      <c r="S665" s="260"/>
      <c r="T665" s="260"/>
      <c r="U665" s="260"/>
      <c r="V665" s="260"/>
      <c r="W665" s="260"/>
      <c r="X665" s="260"/>
      <c r="Y665" s="260"/>
    </row>
    <row r="666" spans="6:25" ht="11.25">
      <c r="F666" s="259"/>
      <c r="G666" s="259"/>
      <c r="H666" s="260"/>
      <c r="I666" s="260"/>
      <c r="J666" s="260"/>
      <c r="K666" s="260"/>
      <c r="L666" s="260"/>
      <c r="M666" s="260"/>
      <c r="N666" s="260"/>
      <c r="O666" s="260"/>
      <c r="P666" s="260"/>
      <c r="Q666" s="260"/>
      <c r="R666" s="260"/>
      <c r="S666" s="260"/>
      <c r="T666" s="260"/>
      <c r="U666" s="260"/>
      <c r="V666" s="260"/>
      <c r="W666" s="260"/>
      <c r="X666" s="260"/>
      <c r="Y666" s="260"/>
    </row>
    <row r="667" spans="6:25" ht="11.25">
      <c r="F667" s="259"/>
      <c r="G667" s="259"/>
      <c r="H667" s="260"/>
      <c r="I667" s="260"/>
      <c r="J667" s="260"/>
      <c r="K667" s="260"/>
      <c r="L667" s="260"/>
      <c r="M667" s="260"/>
      <c r="N667" s="260"/>
      <c r="O667" s="260"/>
      <c r="P667" s="260"/>
      <c r="Q667" s="260"/>
      <c r="R667" s="260"/>
      <c r="S667" s="260"/>
      <c r="T667" s="260"/>
      <c r="U667" s="260"/>
      <c r="V667" s="260"/>
      <c r="W667" s="260"/>
      <c r="X667" s="260"/>
      <c r="Y667" s="260"/>
    </row>
    <row r="668" spans="6:25" ht="11.25">
      <c r="F668" s="259"/>
      <c r="G668" s="259"/>
      <c r="H668" s="260"/>
      <c r="I668" s="260"/>
      <c r="J668" s="260"/>
      <c r="K668" s="260"/>
      <c r="L668" s="260"/>
      <c r="M668" s="260"/>
      <c r="N668" s="260"/>
      <c r="O668" s="260"/>
      <c r="P668" s="260"/>
      <c r="Q668" s="260"/>
      <c r="R668" s="260"/>
      <c r="S668" s="260"/>
      <c r="T668" s="260"/>
      <c r="U668" s="260"/>
      <c r="V668" s="260"/>
      <c r="W668" s="260"/>
      <c r="X668" s="260"/>
      <c r="Y668" s="260"/>
    </row>
    <row r="669" spans="6:25" ht="11.25">
      <c r="F669" s="259"/>
      <c r="G669" s="259"/>
      <c r="H669" s="260"/>
      <c r="I669" s="260"/>
      <c r="J669" s="260"/>
      <c r="K669" s="260"/>
      <c r="L669" s="260"/>
      <c r="M669" s="260"/>
      <c r="N669" s="260"/>
      <c r="O669" s="260"/>
      <c r="P669" s="260"/>
      <c r="Q669" s="260"/>
      <c r="R669" s="260"/>
      <c r="S669" s="260"/>
      <c r="T669" s="260"/>
      <c r="U669" s="260"/>
      <c r="V669" s="260"/>
      <c r="W669" s="260"/>
      <c r="X669" s="260"/>
      <c r="Y669" s="260"/>
    </row>
    <row r="670" spans="6:25" ht="11.25">
      <c r="F670" s="259"/>
      <c r="G670" s="259"/>
      <c r="H670" s="260"/>
      <c r="I670" s="260"/>
      <c r="J670" s="260"/>
      <c r="K670" s="260"/>
      <c r="L670" s="260"/>
      <c r="M670" s="260"/>
      <c r="N670" s="260"/>
      <c r="O670" s="260"/>
      <c r="P670" s="260"/>
      <c r="Q670" s="260"/>
      <c r="R670" s="260"/>
      <c r="S670" s="260"/>
      <c r="T670" s="260"/>
      <c r="U670" s="260"/>
      <c r="V670" s="260"/>
      <c r="W670" s="260"/>
      <c r="X670" s="260"/>
      <c r="Y670" s="260"/>
    </row>
    <row r="671" spans="6:25" ht="11.25">
      <c r="F671" s="259"/>
      <c r="G671" s="259"/>
      <c r="H671" s="260"/>
      <c r="I671" s="260"/>
      <c r="J671" s="260"/>
      <c r="K671" s="260"/>
      <c r="L671" s="260"/>
      <c r="M671" s="260"/>
      <c r="N671" s="260"/>
      <c r="O671" s="260"/>
      <c r="P671" s="260"/>
      <c r="Q671" s="260"/>
      <c r="R671" s="260"/>
      <c r="S671" s="260"/>
      <c r="T671" s="260"/>
      <c r="U671" s="260"/>
      <c r="V671" s="260"/>
      <c r="W671" s="260"/>
      <c r="X671" s="260"/>
      <c r="Y671" s="260"/>
    </row>
    <row r="672" spans="6:25" ht="11.25">
      <c r="F672" s="259"/>
      <c r="G672" s="259"/>
      <c r="H672" s="260"/>
      <c r="I672" s="260"/>
      <c r="J672" s="260"/>
      <c r="K672" s="260"/>
      <c r="L672" s="260"/>
      <c r="M672" s="260"/>
      <c r="N672" s="260"/>
      <c r="O672" s="260"/>
      <c r="P672" s="260"/>
      <c r="Q672" s="260"/>
      <c r="R672" s="260"/>
      <c r="S672" s="260"/>
      <c r="T672" s="260"/>
      <c r="U672" s="260"/>
      <c r="V672" s="260"/>
      <c r="W672" s="260"/>
      <c r="X672" s="260"/>
      <c r="Y672" s="260"/>
    </row>
    <row r="673" spans="6:25" ht="11.25">
      <c r="F673" s="259"/>
      <c r="G673" s="259"/>
      <c r="H673" s="260"/>
      <c r="I673" s="260"/>
      <c r="J673" s="260"/>
      <c r="K673" s="260"/>
      <c r="L673" s="260"/>
      <c r="M673" s="260"/>
      <c r="N673" s="260"/>
      <c r="O673" s="260"/>
      <c r="P673" s="260"/>
      <c r="Q673" s="260"/>
      <c r="R673" s="260"/>
      <c r="S673" s="260"/>
      <c r="T673" s="260"/>
      <c r="U673" s="260"/>
      <c r="V673" s="260"/>
      <c r="W673" s="260"/>
      <c r="X673" s="260"/>
      <c r="Y673" s="260"/>
    </row>
    <row r="674" spans="6:25" ht="11.25">
      <c r="F674" s="259"/>
      <c r="G674" s="259"/>
      <c r="H674" s="260"/>
      <c r="I674" s="260"/>
      <c r="J674" s="260"/>
      <c r="K674" s="260"/>
      <c r="L674" s="260"/>
      <c r="M674" s="260"/>
      <c r="N674" s="260"/>
      <c r="O674" s="260"/>
      <c r="P674" s="260"/>
      <c r="Q674" s="260"/>
      <c r="R674" s="260"/>
      <c r="S674" s="260"/>
      <c r="T674" s="260"/>
      <c r="U674" s="260"/>
      <c r="V674" s="260"/>
      <c r="W674" s="260"/>
      <c r="X674" s="260"/>
      <c r="Y674" s="260"/>
    </row>
    <row r="675" spans="6:25" ht="11.25">
      <c r="F675" s="259"/>
      <c r="G675" s="259"/>
      <c r="H675" s="260"/>
      <c r="I675" s="260"/>
      <c r="J675" s="260"/>
      <c r="K675" s="260"/>
      <c r="L675" s="260"/>
      <c r="M675" s="260"/>
      <c r="N675" s="260"/>
      <c r="O675" s="260"/>
      <c r="P675" s="260"/>
      <c r="Q675" s="260"/>
      <c r="R675" s="260"/>
      <c r="S675" s="260"/>
      <c r="T675" s="260"/>
      <c r="U675" s="260"/>
      <c r="V675" s="260"/>
      <c r="W675" s="260"/>
      <c r="X675" s="260"/>
      <c r="Y675" s="260"/>
    </row>
    <row r="676" spans="6:25" ht="11.25">
      <c r="F676" s="259"/>
      <c r="G676" s="259"/>
      <c r="H676" s="260"/>
      <c r="I676" s="260"/>
      <c r="J676" s="260"/>
      <c r="K676" s="260"/>
      <c r="L676" s="260"/>
      <c r="M676" s="260"/>
      <c r="N676" s="260"/>
      <c r="O676" s="260"/>
      <c r="P676" s="260"/>
      <c r="Q676" s="260"/>
      <c r="R676" s="260"/>
      <c r="S676" s="260"/>
      <c r="T676" s="260"/>
      <c r="U676" s="260"/>
      <c r="V676" s="260"/>
      <c r="W676" s="260"/>
      <c r="X676" s="260"/>
      <c r="Y676" s="260"/>
    </row>
    <row r="677" spans="6:25" ht="11.25">
      <c r="F677" s="259"/>
      <c r="G677" s="259"/>
      <c r="H677" s="260"/>
      <c r="I677" s="260"/>
      <c r="J677" s="260"/>
      <c r="K677" s="260"/>
      <c r="L677" s="260"/>
      <c r="M677" s="260"/>
      <c r="N677" s="260"/>
      <c r="O677" s="260"/>
      <c r="P677" s="260"/>
      <c r="Q677" s="260"/>
      <c r="R677" s="260"/>
      <c r="S677" s="260"/>
      <c r="T677" s="260"/>
      <c r="U677" s="260"/>
      <c r="V677" s="260"/>
      <c r="W677" s="260"/>
      <c r="X677" s="260"/>
      <c r="Y677" s="260"/>
    </row>
    <row r="678" spans="6:25" ht="11.25">
      <c r="F678" s="259"/>
      <c r="G678" s="259"/>
      <c r="H678" s="260"/>
      <c r="I678" s="260"/>
      <c r="J678" s="260"/>
      <c r="K678" s="260"/>
      <c r="L678" s="260"/>
      <c r="M678" s="260"/>
      <c r="N678" s="260"/>
      <c r="O678" s="260"/>
      <c r="P678" s="260"/>
      <c r="Q678" s="260"/>
      <c r="R678" s="260"/>
      <c r="S678" s="260"/>
      <c r="T678" s="260"/>
      <c r="U678" s="260"/>
      <c r="V678" s="260"/>
      <c r="W678" s="260"/>
      <c r="X678" s="260"/>
      <c r="Y678" s="260"/>
    </row>
    <row r="679" spans="6:25" ht="11.25">
      <c r="F679" s="259"/>
      <c r="G679" s="259"/>
      <c r="H679" s="260"/>
      <c r="I679" s="260"/>
      <c r="J679" s="260"/>
      <c r="K679" s="260"/>
      <c r="L679" s="260"/>
      <c r="M679" s="260"/>
      <c r="N679" s="260"/>
      <c r="O679" s="260"/>
      <c r="P679" s="260"/>
      <c r="Q679" s="260"/>
      <c r="R679" s="260"/>
      <c r="S679" s="260"/>
      <c r="T679" s="260"/>
      <c r="U679" s="260"/>
      <c r="V679" s="260"/>
      <c r="W679" s="260"/>
      <c r="X679" s="260"/>
      <c r="Y679" s="260"/>
    </row>
    <row r="680" spans="6:25" ht="11.25">
      <c r="F680" s="259"/>
      <c r="G680" s="259"/>
      <c r="H680" s="260"/>
      <c r="I680" s="260"/>
      <c r="J680" s="260"/>
      <c r="K680" s="260"/>
      <c r="L680" s="260"/>
      <c r="M680" s="260"/>
      <c r="N680" s="260"/>
      <c r="O680" s="260"/>
      <c r="P680" s="260"/>
      <c r="Q680" s="260"/>
      <c r="R680" s="260"/>
      <c r="S680" s="260"/>
      <c r="T680" s="260"/>
      <c r="U680" s="260"/>
      <c r="V680" s="260"/>
      <c r="W680" s="260"/>
      <c r="X680" s="260"/>
      <c r="Y680" s="260"/>
    </row>
    <row r="681" spans="6:25" ht="11.25">
      <c r="F681" s="259"/>
      <c r="G681" s="259"/>
      <c r="H681" s="260"/>
      <c r="I681" s="260"/>
      <c r="J681" s="260"/>
      <c r="K681" s="260"/>
      <c r="L681" s="260"/>
      <c r="M681" s="260"/>
      <c r="N681" s="260"/>
      <c r="O681" s="260"/>
      <c r="P681" s="260"/>
      <c r="Q681" s="260"/>
      <c r="R681" s="260"/>
      <c r="S681" s="260"/>
      <c r="T681" s="260"/>
      <c r="U681" s="260"/>
      <c r="V681" s="260"/>
      <c r="W681" s="260"/>
      <c r="X681" s="260"/>
      <c r="Y681" s="260"/>
    </row>
    <row r="682" spans="6:25" ht="11.25">
      <c r="F682" s="259"/>
      <c r="G682" s="259"/>
      <c r="H682" s="260"/>
      <c r="I682" s="260"/>
      <c r="J682" s="260"/>
      <c r="K682" s="260"/>
      <c r="L682" s="260"/>
      <c r="M682" s="260"/>
      <c r="N682" s="260"/>
      <c r="O682" s="260"/>
      <c r="P682" s="260"/>
      <c r="Q682" s="260"/>
      <c r="R682" s="260"/>
      <c r="S682" s="260"/>
      <c r="T682" s="260"/>
      <c r="U682" s="260"/>
      <c r="V682" s="260"/>
      <c r="W682" s="260"/>
      <c r="X682" s="260"/>
      <c r="Y682" s="260"/>
    </row>
    <row r="683" spans="6:25" ht="11.25">
      <c r="F683" s="259"/>
      <c r="G683" s="259"/>
      <c r="H683" s="260"/>
      <c r="I683" s="260"/>
      <c r="J683" s="260"/>
      <c r="K683" s="260"/>
      <c r="L683" s="260"/>
      <c r="M683" s="260"/>
      <c r="N683" s="260"/>
      <c r="O683" s="260"/>
      <c r="P683" s="260"/>
      <c r="Q683" s="260"/>
      <c r="R683" s="260"/>
      <c r="S683" s="260"/>
      <c r="T683" s="260"/>
      <c r="U683" s="260"/>
      <c r="V683" s="260"/>
      <c r="W683" s="260"/>
      <c r="X683" s="260"/>
      <c r="Y683" s="260"/>
    </row>
    <row r="684" spans="6:25" ht="11.25">
      <c r="F684" s="259"/>
      <c r="G684" s="259"/>
      <c r="H684" s="260"/>
      <c r="I684" s="260"/>
      <c r="J684" s="260"/>
      <c r="K684" s="260"/>
      <c r="L684" s="260"/>
      <c r="M684" s="260"/>
      <c r="N684" s="260"/>
      <c r="O684" s="260"/>
      <c r="P684" s="260"/>
      <c r="Q684" s="260"/>
      <c r="R684" s="260"/>
      <c r="S684" s="260"/>
      <c r="T684" s="260"/>
      <c r="U684" s="260"/>
      <c r="V684" s="260"/>
      <c r="W684" s="260"/>
      <c r="X684" s="260"/>
      <c r="Y684" s="260"/>
    </row>
    <row r="685" spans="6:25" ht="11.25">
      <c r="F685" s="259"/>
      <c r="G685" s="259"/>
      <c r="H685" s="260"/>
      <c r="I685" s="260"/>
      <c r="J685" s="260"/>
      <c r="K685" s="260"/>
      <c r="L685" s="260"/>
      <c r="M685" s="260"/>
      <c r="N685" s="260"/>
      <c r="O685" s="260"/>
      <c r="P685" s="260"/>
      <c r="Q685" s="260"/>
      <c r="R685" s="260"/>
      <c r="S685" s="260"/>
      <c r="T685" s="260"/>
      <c r="U685" s="260"/>
      <c r="V685" s="260"/>
      <c r="W685" s="260"/>
      <c r="X685" s="260"/>
      <c r="Y685" s="260"/>
    </row>
    <row r="686" spans="6:25" ht="11.25">
      <c r="F686" s="259"/>
      <c r="G686" s="259"/>
      <c r="H686" s="260"/>
      <c r="I686" s="260"/>
      <c r="J686" s="260"/>
      <c r="K686" s="260"/>
      <c r="L686" s="260"/>
      <c r="M686" s="260"/>
      <c r="N686" s="260"/>
      <c r="O686" s="260"/>
      <c r="P686" s="260"/>
      <c r="Q686" s="260"/>
      <c r="R686" s="260"/>
      <c r="S686" s="260"/>
      <c r="T686" s="260"/>
      <c r="U686" s="260"/>
      <c r="V686" s="260"/>
      <c r="W686" s="260"/>
      <c r="X686" s="260"/>
      <c r="Y686" s="260"/>
    </row>
    <row r="687" spans="6:25" ht="11.25">
      <c r="F687" s="259"/>
      <c r="G687" s="259"/>
      <c r="H687" s="260"/>
      <c r="I687" s="260"/>
      <c r="J687" s="260"/>
      <c r="K687" s="260"/>
      <c r="L687" s="260"/>
      <c r="M687" s="260"/>
      <c r="N687" s="260"/>
      <c r="O687" s="260"/>
      <c r="P687" s="260"/>
      <c r="Q687" s="260"/>
      <c r="R687" s="260"/>
      <c r="S687" s="260"/>
      <c r="T687" s="260"/>
      <c r="U687" s="260"/>
      <c r="V687" s="260"/>
      <c r="W687" s="260"/>
      <c r="X687" s="260"/>
      <c r="Y687" s="260"/>
    </row>
    <row r="688" spans="6:25" ht="11.25">
      <c r="F688" s="259"/>
      <c r="G688" s="259"/>
      <c r="H688" s="260"/>
      <c r="I688" s="260"/>
      <c r="J688" s="260"/>
      <c r="K688" s="260"/>
      <c r="L688" s="260"/>
      <c r="M688" s="260"/>
      <c r="N688" s="260"/>
      <c r="O688" s="260"/>
      <c r="P688" s="260"/>
      <c r="Q688" s="260"/>
      <c r="R688" s="260"/>
      <c r="S688" s="260"/>
      <c r="T688" s="260"/>
      <c r="U688" s="260"/>
      <c r="V688" s="260"/>
      <c r="W688" s="260"/>
      <c r="X688" s="260"/>
      <c r="Y688" s="260"/>
    </row>
    <row r="689" spans="6:25" ht="11.25">
      <c r="F689" s="259"/>
      <c r="G689" s="259"/>
      <c r="H689" s="260"/>
      <c r="I689" s="260"/>
      <c r="J689" s="260"/>
      <c r="K689" s="260"/>
      <c r="L689" s="260"/>
      <c r="M689" s="260"/>
      <c r="N689" s="260"/>
      <c r="O689" s="260"/>
      <c r="P689" s="260"/>
      <c r="Q689" s="260"/>
      <c r="R689" s="260"/>
      <c r="S689" s="260"/>
      <c r="T689" s="260"/>
      <c r="U689" s="260"/>
      <c r="V689" s="260"/>
      <c r="W689" s="260"/>
      <c r="X689" s="260"/>
      <c r="Y689" s="260"/>
    </row>
    <row r="690" spans="6:25" ht="11.25">
      <c r="F690" s="259"/>
      <c r="G690" s="259"/>
      <c r="H690" s="260"/>
      <c r="I690" s="260"/>
      <c r="J690" s="260"/>
      <c r="K690" s="260"/>
      <c r="L690" s="260"/>
      <c r="M690" s="260"/>
      <c r="N690" s="260"/>
      <c r="O690" s="260"/>
      <c r="P690" s="260"/>
      <c r="Q690" s="260"/>
      <c r="R690" s="260"/>
      <c r="S690" s="260"/>
      <c r="T690" s="260"/>
      <c r="U690" s="260"/>
      <c r="V690" s="260"/>
      <c r="W690" s="260"/>
      <c r="X690" s="260"/>
      <c r="Y690" s="260"/>
    </row>
    <row r="691" spans="6:25" ht="11.25">
      <c r="F691" s="259"/>
      <c r="G691" s="259"/>
      <c r="H691" s="260"/>
      <c r="I691" s="260"/>
      <c r="J691" s="260"/>
      <c r="K691" s="260"/>
      <c r="L691" s="260"/>
      <c r="M691" s="260"/>
      <c r="N691" s="260"/>
      <c r="O691" s="260"/>
      <c r="P691" s="260"/>
      <c r="Q691" s="260"/>
      <c r="R691" s="260"/>
      <c r="S691" s="260"/>
      <c r="T691" s="260"/>
      <c r="U691" s="260"/>
      <c r="V691" s="260"/>
      <c r="W691" s="260"/>
      <c r="X691" s="260"/>
      <c r="Y691" s="260"/>
    </row>
    <row r="692" spans="6:25" ht="11.25">
      <c r="F692" s="259"/>
      <c r="G692" s="259"/>
      <c r="H692" s="260"/>
      <c r="I692" s="260"/>
      <c r="J692" s="260"/>
      <c r="K692" s="260"/>
      <c r="L692" s="260"/>
      <c r="M692" s="260"/>
      <c r="N692" s="260"/>
      <c r="O692" s="260"/>
      <c r="P692" s="260"/>
      <c r="Q692" s="260"/>
      <c r="R692" s="260"/>
      <c r="S692" s="260"/>
      <c r="T692" s="260"/>
      <c r="U692" s="260"/>
      <c r="V692" s="260"/>
      <c r="W692" s="260"/>
      <c r="X692" s="260"/>
      <c r="Y692" s="260"/>
    </row>
    <row r="693" spans="6:25" ht="11.25">
      <c r="F693" s="259"/>
      <c r="G693" s="259"/>
      <c r="H693" s="260"/>
      <c r="I693" s="260"/>
      <c r="J693" s="260"/>
      <c r="K693" s="260"/>
      <c r="L693" s="260"/>
      <c r="M693" s="260"/>
      <c r="N693" s="260"/>
      <c r="O693" s="260"/>
      <c r="P693" s="260"/>
      <c r="Q693" s="260"/>
      <c r="R693" s="260"/>
      <c r="S693" s="260"/>
      <c r="T693" s="260"/>
      <c r="U693" s="260"/>
      <c r="V693" s="260"/>
      <c r="W693" s="260"/>
      <c r="X693" s="260"/>
      <c r="Y693" s="260"/>
    </row>
    <row r="694" spans="6:25" ht="11.25">
      <c r="F694" s="259"/>
      <c r="G694" s="259"/>
      <c r="H694" s="260"/>
      <c r="I694" s="260"/>
      <c r="J694" s="260"/>
      <c r="K694" s="260"/>
      <c r="L694" s="260"/>
      <c r="M694" s="260"/>
      <c r="N694" s="260"/>
      <c r="O694" s="260"/>
      <c r="P694" s="260"/>
      <c r="Q694" s="260"/>
      <c r="R694" s="260"/>
      <c r="S694" s="260"/>
      <c r="T694" s="260"/>
      <c r="U694" s="260"/>
      <c r="V694" s="260"/>
      <c r="W694" s="260"/>
      <c r="X694" s="260"/>
      <c r="Y694" s="260"/>
    </row>
    <row r="695" spans="6:25" ht="11.25">
      <c r="F695" s="259"/>
      <c r="G695" s="259"/>
      <c r="H695" s="260"/>
      <c r="I695" s="260"/>
      <c r="J695" s="260"/>
      <c r="K695" s="260"/>
      <c r="L695" s="260"/>
      <c r="M695" s="260"/>
      <c r="N695" s="260"/>
      <c r="O695" s="260"/>
      <c r="P695" s="260"/>
      <c r="Q695" s="260"/>
      <c r="R695" s="260"/>
      <c r="S695" s="260"/>
      <c r="T695" s="260"/>
      <c r="U695" s="260"/>
      <c r="V695" s="260"/>
      <c r="W695" s="260"/>
      <c r="X695" s="260"/>
      <c r="Y695" s="260"/>
    </row>
    <row r="696" spans="6:25" ht="11.25">
      <c r="F696" s="259"/>
      <c r="G696" s="259"/>
      <c r="H696" s="260"/>
      <c r="I696" s="260"/>
      <c r="J696" s="260"/>
      <c r="K696" s="260"/>
      <c r="L696" s="260"/>
      <c r="M696" s="260"/>
      <c r="N696" s="260"/>
      <c r="O696" s="260"/>
      <c r="P696" s="260"/>
      <c r="Q696" s="260"/>
      <c r="R696" s="260"/>
      <c r="S696" s="260"/>
      <c r="T696" s="260"/>
      <c r="U696" s="260"/>
      <c r="V696" s="260"/>
      <c r="W696" s="260"/>
      <c r="X696" s="260"/>
      <c r="Y696" s="260"/>
    </row>
    <row r="697" spans="6:25" ht="11.25">
      <c r="F697" s="259"/>
      <c r="G697" s="259"/>
      <c r="H697" s="260"/>
      <c r="I697" s="260"/>
      <c r="J697" s="260"/>
      <c r="K697" s="260"/>
      <c r="L697" s="260"/>
      <c r="M697" s="260"/>
      <c r="N697" s="260"/>
      <c r="O697" s="260"/>
      <c r="P697" s="260"/>
      <c r="Q697" s="260"/>
      <c r="R697" s="260"/>
      <c r="S697" s="260"/>
      <c r="T697" s="260"/>
      <c r="U697" s="260"/>
      <c r="V697" s="260"/>
      <c r="W697" s="260"/>
      <c r="X697" s="260"/>
      <c r="Y697" s="260"/>
    </row>
    <row r="698" spans="6:25" ht="11.25">
      <c r="F698" s="259"/>
      <c r="G698" s="259"/>
      <c r="H698" s="260"/>
      <c r="I698" s="260"/>
      <c r="J698" s="260"/>
      <c r="K698" s="260"/>
      <c r="L698" s="260"/>
      <c r="M698" s="260"/>
      <c r="N698" s="260"/>
      <c r="O698" s="260"/>
      <c r="P698" s="260"/>
      <c r="Q698" s="260"/>
      <c r="R698" s="260"/>
      <c r="S698" s="260"/>
      <c r="T698" s="260"/>
      <c r="U698" s="260"/>
      <c r="V698" s="260"/>
      <c r="W698" s="260"/>
      <c r="X698" s="260"/>
      <c r="Y698" s="260"/>
    </row>
    <row r="699" spans="6:25" ht="11.25">
      <c r="F699" s="259"/>
      <c r="G699" s="259"/>
      <c r="H699" s="260"/>
      <c r="I699" s="260"/>
      <c r="J699" s="260"/>
      <c r="K699" s="260"/>
      <c r="L699" s="260"/>
      <c r="M699" s="260"/>
      <c r="N699" s="260"/>
      <c r="O699" s="260"/>
      <c r="P699" s="260"/>
      <c r="Q699" s="260"/>
      <c r="R699" s="260"/>
      <c r="S699" s="260"/>
      <c r="T699" s="260"/>
      <c r="U699" s="260"/>
      <c r="V699" s="260"/>
      <c r="W699" s="260"/>
      <c r="X699" s="260"/>
      <c r="Y699" s="260"/>
    </row>
    <row r="700" spans="6:25" ht="11.25">
      <c r="F700" s="259"/>
      <c r="G700" s="259"/>
      <c r="H700" s="260"/>
      <c r="I700" s="260"/>
      <c r="J700" s="260"/>
      <c r="K700" s="260"/>
      <c r="L700" s="260"/>
      <c r="M700" s="260"/>
      <c r="N700" s="260"/>
      <c r="O700" s="260"/>
      <c r="P700" s="260"/>
      <c r="Q700" s="260"/>
      <c r="R700" s="260"/>
      <c r="S700" s="260"/>
      <c r="T700" s="260"/>
      <c r="U700" s="260"/>
      <c r="V700" s="260"/>
      <c r="W700" s="260"/>
      <c r="X700" s="260"/>
      <c r="Y700" s="260"/>
    </row>
    <row r="701" spans="6:25" ht="11.25">
      <c r="F701" s="259"/>
      <c r="G701" s="259"/>
      <c r="H701" s="260"/>
      <c r="I701" s="260"/>
      <c r="J701" s="260"/>
      <c r="K701" s="260"/>
      <c r="L701" s="260"/>
      <c r="M701" s="260"/>
      <c r="N701" s="260"/>
      <c r="O701" s="260"/>
      <c r="P701" s="260"/>
      <c r="Q701" s="260"/>
      <c r="R701" s="260"/>
      <c r="S701" s="260"/>
      <c r="T701" s="260"/>
      <c r="U701" s="260"/>
      <c r="V701" s="260"/>
      <c r="W701" s="260"/>
      <c r="X701" s="260"/>
      <c r="Y701" s="260"/>
    </row>
    <row r="702" spans="6:25" ht="11.25">
      <c r="F702" s="259"/>
      <c r="G702" s="259"/>
      <c r="H702" s="260"/>
      <c r="I702" s="260"/>
      <c r="J702" s="260"/>
      <c r="K702" s="260"/>
      <c r="L702" s="260"/>
      <c r="M702" s="260"/>
      <c r="N702" s="260"/>
      <c r="O702" s="260"/>
      <c r="P702" s="260"/>
      <c r="Q702" s="260"/>
      <c r="R702" s="260"/>
      <c r="S702" s="260"/>
      <c r="T702" s="260"/>
      <c r="U702" s="260"/>
      <c r="V702" s="260"/>
      <c r="W702" s="260"/>
      <c r="X702" s="260"/>
      <c r="Y702" s="260"/>
    </row>
    <row r="703" spans="6:25" ht="11.25">
      <c r="F703" s="259"/>
      <c r="G703" s="260"/>
      <c r="H703" s="260"/>
      <c r="I703" s="260"/>
      <c r="J703" s="260"/>
      <c r="K703" s="260"/>
      <c r="L703" s="260"/>
      <c r="M703" s="260"/>
      <c r="N703" s="260"/>
      <c r="O703" s="260"/>
      <c r="P703" s="260"/>
      <c r="Q703" s="260"/>
      <c r="R703" s="260"/>
      <c r="S703" s="260"/>
      <c r="T703" s="260"/>
      <c r="U703" s="260"/>
      <c r="V703" s="260"/>
      <c r="W703" s="260"/>
      <c r="X703" s="260"/>
      <c r="Y703" s="260"/>
    </row>
    <row r="704" spans="6:25" ht="11.25">
      <c r="F704" s="259"/>
      <c r="G704" s="260"/>
      <c r="H704" s="260"/>
      <c r="I704" s="260"/>
      <c r="J704" s="260"/>
      <c r="K704" s="260"/>
      <c r="L704" s="260"/>
      <c r="M704" s="260"/>
      <c r="N704" s="260"/>
      <c r="O704" s="260"/>
      <c r="P704" s="260"/>
      <c r="Q704" s="260"/>
      <c r="R704" s="260"/>
      <c r="S704" s="260"/>
      <c r="T704" s="260"/>
      <c r="U704" s="260"/>
      <c r="V704" s="260"/>
      <c r="W704" s="260"/>
      <c r="X704" s="260"/>
      <c r="Y704" s="260"/>
    </row>
    <row r="705" spans="6:25" ht="11.25">
      <c r="F705" s="259"/>
      <c r="G705" s="260"/>
      <c r="H705" s="260"/>
      <c r="I705" s="260"/>
      <c r="J705" s="260"/>
      <c r="K705" s="260"/>
      <c r="L705" s="260"/>
      <c r="M705" s="260"/>
      <c r="N705" s="260"/>
      <c r="O705" s="260"/>
      <c r="P705" s="260"/>
      <c r="Q705" s="260"/>
      <c r="R705" s="260"/>
      <c r="S705" s="260"/>
      <c r="T705" s="260"/>
      <c r="U705" s="260"/>
      <c r="V705" s="260"/>
      <c r="W705" s="260"/>
      <c r="X705" s="260"/>
      <c r="Y705" s="260"/>
    </row>
    <row r="706" spans="6:25" ht="11.25">
      <c r="F706" s="259"/>
      <c r="G706" s="260"/>
      <c r="H706" s="260"/>
      <c r="I706" s="260"/>
      <c r="J706" s="260"/>
      <c r="K706" s="260"/>
      <c r="L706" s="260"/>
      <c r="M706" s="260"/>
      <c r="N706" s="260"/>
      <c r="O706" s="260"/>
      <c r="P706" s="260"/>
      <c r="Q706" s="260"/>
      <c r="R706" s="260"/>
      <c r="S706" s="260"/>
      <c r="T706" s="260"/>
      <c r="U706" s="260"/>
      <c r="V706" s="260"/>
      <c r="W706" s="260"/>
      <c r="X706" s="260"/>
      <c r="Y706" s="260"/>
    </row>
    <row r="707" spans="6:25" ht="11.25">
      <c r="F707" s="259"/>
      <c r="G707" s="260"/>
      <c r="H707" s="260"/>
      <c r="I707" s="260"/>
      <c r="J707" s="260"/>
      <c r="K707" s="260"/>
      <c r="L707" s="260"/>
      <c r="M707" s="260"/>
      <c r="N707" s="260"/>
      <c r="O707" s="260"/>
      <c r="P707" s="260"/>
      <c r="Q707" s="260"/>
      <c r="R707" s="260"/>
      <c r="S707" s="260"/>
      <c r="T707" s="260"/>
      <c r="U707" s="260"/>
      <c r="V707" s="260"/>
      <c r="W707" s="260"/>
      <c r="X707" s="260"/>
      <c r="Y707" s="260"/>
    </row>
    <row r="708" spans="6:25" ht="11.25">
      <c r="F708" s="259"/>
      <c r="G708" s="260"/>
      <c r="H708" s="260"/>
      <c r="I708" s="260"/>
      <c r="J708" s="260"/>
      <c r="K708" s="260"/>
      <c r="L708" s="260"/>
      <c r="M708" s="260"/>
      <c r="N708" s="260"/>
      <c r="O708" s="260"/>
      <c r="P708" s="260"/>
      <c r="Q708" s="260"/>
      <c r="R708" s="260"/>
      <c r="S708" s="260"/>
      <c r="T708" s="260"/>
      <c r="U708" s="260"/>
      <c r="V708" s="260"/>
      <c r="W708" s="260"/>
      <c r="X708" s="260"/>
      <c r="Y708" s="260"/>
    </row>
    <row r="709" spans="6:25" ht="11.25">
      <c r="F709" s="259"/>
      <c r="G709" s="260"/>
      <c r="H709" s="260"/>
      <c r="I709" s="260"/>
      <c r="J709" s="260"/>
      <c r="K709" s="260"/>
      <c r="L709" s="260"/>
      <c r="M709" s="260"/>
      <c r="N709" s="260"/>
      <c r="O709" s="260"/>
      <c r="P709" s="260"/>
      <c r="Q709" s="260"/>
      <c r="R709" s="260"/>
      <c r="S709" s="260"/>
      <c r="T709" s="260"/>
      <c r="U709" s="260"/>
      <c r="V709" s="260"/>
      <c r="W709" s="260"/>
      <c r="X709" s="260"/>
      <c r="Y709" s="260"/>
    </row>
    <row r="710" spans="6:25" ht="11.25">
      <c r="F710" s="259"/>
      <c r="G710" s="260"/>
      <c r="H710" s="260"/>
      <c r="I710" s="260"/>
      <c r="J710" s="260"/>
      <c r="K710" s="260"/>
      <c r="L710" s="260"/>
      <c r="M710" s="260"/>
      <c r="N710" s="260"/>
      <c r="O710" s="260"/>
      <c r="P710" s="260"/>
      <c r="Q710" s="260"/>
      <c r="R710" s="260"/>
      <c r="S710" s="260"/>
      <c r="T710" s="260"/>
      <c r="U710" s="260"/>
      <c r="V710" s="260"/>
      <c r="W710" s="260"/>
      <c r="X710" s="260"/>
      <c r="Y710" s="260"/>
    </row>
    <row r="711" spans="6:25" ht="11.25">
      <c r="F711" s="259"/>
      <c r="G711" s="260"/>
      <c r="H711" s="260"/>
      <c r="I711" s="260"/>
      <c r="J711" s="260"/>
      <c r="K711" s="260"/>
      <c r="L711" s="260"/>
      <c r="M711" s="260"/>
      <c r="N711" s="260"/>
      <c r="O711" s="260"/>
      <c r="P711" s="260"/>
      <c r="Q711" s="260"/>
      <c r="R711" s="260"/>
      <c r="S711" s="260"/>
      <c r="T711" s="260"/>
      <c r="U711" s="260"/>
      <c r="V711" s="260"/>
      <c r="W711" s="260"/>
      <c r="X711" s="260"/>
      <c r="Y711" s="260"/>
    </row>
    <row r="712" spans="6:25" ht="11.25">
      <c r="F712" s="259"/>
      <c r="G712" s="260"/>
      <c r="H712" s="260"/>
      <c r="I712" s="260"/>
      <c r="J712" s="260"/>
      <c r="K712" s="260"/>
      <c r="L712" s="260"/>
      <c r="M712" s="260"/>
      <c r="N712" s="260"/>
      <c r="O712" s="260"/>
      <c r="P712" s="260"/>
      <c r="Q712" s="260"/>
      <c r="R712" s="260"/>
      <c r="S712" s="260"/>
      <c r="T712" s="260"/>
      <c r="U712" s="260"/>
      <c r="V712" s="260"/>
      <c r="W712" s="260"/>
      <c r="X712" s="260"/>
      <c r="Y712" s="260"/>
    </row>
    <row r="713" spans="6:25" ht="11.25">
      <c r="F713" s="259"/>
      <c r="G713" s="260"/>
      <c r="H713" s="260"/>
      <c r="I713" s="260"/>
      <c r="J713" s="260"/>
      <c r="K713" s="260"/>
      <c r="L713" s="260"/>
      <c r="M713" s="260"/>
      <c r="N713" s="260"/>
      <c r="O713" s="260"/>
      <c r="P713" s="260"/>
      <c r="Q713" s="260"/>
      <c r="R713" s="260"/>
      <c r="S713" s="260"/>
      <c r="T713" s="260"/>
      <c r="U713" s="260"/>
      <c r="V713" s="260"/>
      <c r="W713" s="260"/>
      <c r="X713" s="260"/>
      <c r="Y713" s="260"/>
    </row>
    <row r="714" spans="6:25" ht="11.25">
      <c r="F714" s="259"/>
      <c r="G714" s="260"/>
      <c r="H714" s="260"/>
      <c r="I714" s="260"/>
      <c r="J714" s="260"/>
      <c r="K714" s="260"/>
      <c r="L714" s="260"/>
      <c r="M714" s="260"/>
      <c r="N714" s="260"/>
      <c r="O714" s="260"/>
      <c r="P714" s="260"/>
      <c r="Q714" s="260"/>
      <c r="R714" s="260"/>
      <c r="S714" s="260"/>
      <c r="T714" s="260"/>
      <c r="U714" s="260"/>
      <c r="V714" s="260"/>
      <c r="W714" s="260"/>
      <c r="X714" s="260"/>
      <c r="Y714" s="260"/>
    </row>
    <row r="715" spans="6:25" ht="11.25">
      <c r="F715" s="259"/>
      <c r="G715" s="260"/>
      <c r="H715" s="260"/>
      <c r="I715" s="260"/>
      <c r="J715" s="260"/>
      <c r="K715" s="260"/>
      <c r="L715" s="260"/>
      <c r="M715" s="260"/>
      <c r="N715" s="260"/>
      <c r="O715" s="260"/>
      <c r="P715" s="260"/>
      <c r="Q715" s="260"/>
      <c r="R715" s="260"/>
      <c r="S715" s="260"/>
      <c r="T715" s="260"/>
      <c r="U715" s="260"/>
      <c r="V715" s="260"/>
      <c r="W715" s="260"/>
      <c r="X715" s="260"/>
      <c r="Y715" s="260"/>
    </row>
    <row r="716" spans="6:25" ht="11.25">
      <c r="F716" s="259"/>
      <c r="G716" s="260"/>
      <c r="H716" s="260"/>
      <c r="I716" s="260"/>
      <c r="J716" s="260"/>
      <c r="K716" s="260"/>
      <c r="L716" s="260"/>
      <c r="M716" s="260"/>
      <c r="N716" s="260"/>
      <c r="O716" s="260"/>
      <c r="P716" s="260"/>
      <c r="Q716" s="260"/>
      <c r="R716" s="260"/>
      <c r="S716" s="260"/>
      <c r="T716" s="260"/>
      <c r="U716" s="260"/>
      <c r="V716" s="260"/>
      <c r="W716" s="260"/>
      <c r="X716" s="260"/>
      <c r="Y716" s="260"/>
    </row>
    <row r="717" spans="6:25" ht="11.25">
      <c r="F717" s="259"/>
      <c r="G717" s="260"/>
      <c r="H717" s="260"/>
      <c r="I717" s="260"/>
      <c r="J717" s="260"/>
      <c r="K717" s="260"/>
      <c r="L717" s="260"/>
      <c r="M717" s="260"/>
      <c r="N717" s="260"/>
      <c r="O717" s="260"/>
      <c r="P717" s="260"/>
      <c r="Q717" s="260"/>
      <c r="R717" s="260"/>
      <c r="S717" s="260"/>
      <c r="T717" s="260"/>
      <c r="U717" s="260"/>
      <c r="V717" s="260"/>
      <c r="W717" s="260"/>
      <c r="X717" s="260"/>
      <c r="Y717" s="260"/>
    </row>
    <row r="718" spans="6:25" ht="11.25">
      <c r="F718" s="259"/>
      <c r="G718" s="260"/>
      <c r="H718" s="260"/>
      <c r="I718" s="260"/>
      <c r="J718" s="260"/>
      <c r="K718" s="260"/>
      <c r="L718" s="260"/>
      <c r="M718" s="260"/>
      <c r="N718" s="260"/>
      <c r="O718" s="260"/>
      <c r="P718" s="260"/>
      <c r="Q718" s="260"/>
      <c r="R718" s="260"/>
      <c r="S718" s="260"/>
      <c r="T718" s="260"/>
      <c r="U718" s="260"/>
      <c r="V718" s="260"/>
      <c r="W718" s="260"/>
      <c r="X718" s="260"/>
      <c r="Y718" s="260"/>
    </row>
    <row r="719" spans="6:25" ht="11.25">
      <c r="F719" s="259"/>
      <c r="G719" s="260"/>
      <c r="H719" s="260"/>
      <c r="I719" s="260"/>
      <c r="J719" s="260"/>
      <c r="K719" s="260"/>
      <c r="L719" s="260"/>
      <c r="M719" s="260"/>
      <c r="N719" s="260"/>
      <c r="O719" s="260"/>
      <c r="P719" s="260"/>
      <c r="Q719" s="260"/>
      <c r="R719" s="260"/>
      <c r="S719" s="260"/>
      <c r="T719" s="260"/>
      <c r="U719" s="260"/>
      <c r="V719" s="260"/>
      <c r="W719" s="260"/>
      <c r="X719" s="260"/>
      <c r="Y719" s="260"/>
    </row>
    <row r="720" spans="6:25" ht="11.25">
      <c r="F720" s="259"/>
      <c r="G720" s="260"/>
      <c r="H720" s="260"/>
      <c r="I720" s="260"/>
      <c r="J720" s="260"/>
      <c r="K720" s="260"/>
      <c r="L720" s="260"/>
      <c r="M720" s="260"/>
      <c r="N720" s="260"/>
      <c r="O720" s="260"/>
      <c r="P720" s="260"/>
      <c r="Q720" s="260"/>
      <c r="R720" s="260"/>
      <c r="S720" s="260"/>
      <c r="T720" s="260"/>
      <c r="U720" s="260"/>
      <c r="V720" s="260"/>
      <c r="W720" s="260"/>
      <c r="X720" s="260"/>
      <c r="Y720" s="260"/>
    </row>
    <row r="721" spans="6:25" ht="11.25">
      <c r="F721" s="259"/>
      <c r="G721" s="260"/>
      <c r="H721" s="260"/>
      <c r="I721" s="260"/>
      <c r="J721" s="260"/>
      <c r="K721" s="260"/>
      <c r="L721" s="260"/>
      <c r="M721" s="260"/>
      <c r="N721" s="260"/>
      <c r="O721" s="260"/>
      <c r="P721" s="260"/>
      <c r="Q721" s="260"/>
      <c r="R721" s="260"/>
      <c r="S721" s="260"/>
      <c r="T721" s="260"/>
      <c r="U721" s="260"/>
      <c r="V721" s="260"/>
      <c r="W721" s="260"/>
      <c r="X721" s="260"/>
      <c r="Y721" s="260"/>
    </row>
    <row r="722" spans="6:25" ht="11.25">
      <c r="F722" s="259"/>
      <c r="G722" s="260"/>
      <c r="H722" s="260"/>
      <c r="I722" s="260"/>
      <c r="J722" s="260"/>
      <c r="K722" s="260"/>
      <c r="L722" s="260"/>
      <c r="M722" s="260"/>
      <c r="N722" s="260"/>
      <c r="O722" s="260"/>
      <c r="P722" s="260"/>
      <c r="Q722" s="260"/>
      <c r="R722" s="260"/>
      <c r="S722" s="260"/>
      <c r="T722" s="260"/>
      <c r="U722" s="260"/>
      <c r="V722" s="260"/>
      <c r="W722" s="260"/>
      <c r="X722" s="260"/>
      <c r="Y722" s="260"/>
    </row>
    <row r="723" spans="6:25" ht="11.25">
      <c r="F723" s="259"/>
      <c r="G723" s="260"/>
      <c r="H723" s="260"/>
      <c r="I723" s="260"/>
      <c r="J723" s="260"/>
      <c r="K723" s="260"/>
      <c r="L723" s="260"/>
      <c r="M723" s="260"/>
      <c r="N723" s="260"/>
      <c r="O723" s="260"/>
      <c r="P723" s="260"/>
      <c r="Q723" s="260"/>
      <c r="R723" s="260"/>
      <c r="S723" s="260"/>
      <c r="T723" s="260"/>
      <c r="U723" s="260"/>
      <c r="V723" s="260"/>
      <c r="W723" s="260"/>
      <c r="X723" s="260"/>
      <c r="Y723" s="260"/>
    </row>
    <row r="724" spans="6:25" ht="11.25">
      <c r="F724" s="259"/>
      <c r="G724" s="260"/>
      <c r="H724" s="260"/>
      <c r="I724" s="260"/>
      <c r="J724" s="260"/>
      <c r="K724" s="260"/>
      <c r="L724" s="260"/>
      <c r="M724" s="260"/>
      <c r="N724" s="260"/>
      <c r="O724" s="260"/>
      <c r="P724" s="260"/>
      <c r="Q724" s="260"/>
      <c r="R724" s="260"/>
      <c r="S724" s="260"/>
      <c r="T724" s="260"/>
      <c r="U724" s="260"/>
      <c r="V724" s="260"/>
      <c r="W724" s="260"/>
      <c r="X724" s="260"/>
      <c r="Y724" s="260"/>
    </row>
    <row r="725" spans="6:25" ht="11.25">
      <c r="F725" s="259"/>
      <c r="G725" s="260"/>
      <c r="H725" s="260"/>
      <c r="I725" s="260"/>
      <c r="J725" s="260"/>
      <c r="K725" s="260"/>
      <c r="L725" s="260"/>
      <c r="M725" s="260"/>
      <c r="N725" s="260"/>
      <c r="O725" s="260"/>
      <c r="P725" s="260"/>
      <c r="Q725" s="260"/>
      <c r="R725" s="260"/>
      <c r="S725" s="260"/>
      <c r="T725" s="260"/>
      <c r="U725" s="260"/>
      <c r="V725" s="260"/>
      <c r="W725" s="260"/>
      <c r="X725" s="260"/>
      <c r="Y725" s="260"/>
    </row>
    <row r="726" spans="6:25" ht="11.25">
      <c r="F726" s="259"/>
      <c r="G726" s="260"/>
      <c r="H726" s="260"/>
      <c r="I726" s="260"/>
      <c r="J726" s="260"/>
      <c r="K726" s="260"/>
      <c r="L726" s="260"/>
      <c r="M726" s="260"/>
      <c r="N726" s="260"/>
      <c r="O726" s="260"/>
      <c r="P726" s="260"/>
      <c r="Q726" s="260"/>
      <c r="R726" s="260"/>
      <c r="S726" s="260"/>
      <c r="T726" s="260"/>
      <c r="U726" s="260"/>
      <c r="V726" s="260"/>
      <c r="W726" s="260"/>
      <c r="X726" s="260"/>
      <c r="Y726" s="260"/>
    </row>
    <row r="727" spans="6:25" ht="11.25">
      <c r="F727" s="259"/>
      <c r="G727" s="260"/>
      <c r="H727" s="260"/>
      <c r="I727" s="260"/>
      <c r="J727" s="260"/>
      <c r="K727" s="260"/>
      <c r="L727" s="260"/>
      <c r="M727" s="260"/>
      <c r="N727" s="260"/>
      <c r="O727" s="260"/>
      <c r="P727" s="260"/>
      <c r="Q727" s="260"/>
      <c r="R727" s="260"/>
      <c r="S727" s="260"/>
      <c r="T727" s="260"/>
      <c r="U727" s="260"/>
      <c r="V727" s="260"/>
      <c r="W727" s="260"/>
      <c r="X727" s="260"/>
      <c r="Y727" s="260"/>
    </row>
    <row r="728" spans="6:25" ht="11.25">
      <c r="F728" s="259"/>
      <c r="G728" s="260"/>
      <c r="H728" s="260"/>
      <c r="I728" s="260"/>
      <c r="J728" s="260"/>
      <c r="K728" s="260"/>
      <c r="L728" s="260"/>
      <c r="M728" s="260"/>
      <c r="N728" s="260"/>
      <c r="O728" s="260"/>
      <c r="P728" s="260"/>
      <c r="Q728" s="260"/>
      <c r="R728" s="260"/>
      <c r="S728" s="260"/>
      <c r="T728" s="260"/>
      <c r="U728" s="260"/>
      <c r="V728" s="260"/>
      <c r="W728" s="260"/>
      <c r="X728" s="260"/>
      <c r="Y728" s="260"/>
    </row>
    <row r="729" spans="6:25" ht="11.25">
      <c r="F729" s="259"/>
      <c r="G729" s="260"/>
      <c r="H729" s="260"/>
      <c r="I729" s="260"/>
      <c r="J729" s="260"/>
      <c r="K729" s="260"/>
      <c r="L729" s="260"/>
      <c r="M729" s="260"/>
      <c r="N729" s="260"/>
      <c r="O729" s="260"/>
      <c r="P729" s="260"/>
      <c r="Q729" s="260"/>
      <c r="R729" s="260"/>
      <c r="S729" s="260"/>
      <c r="T729" s="260"/>
      <c r="U729" s="260"/>
      <c r="V729" s="260"/>
      <c r="W729" s="260"/>
      <c r="X729" s="260"/>
      <c r="Y729" s="260"/>
    </row>
    <row r="730" spans="6:25" ht="11.25">
      <c r="F730" s="259"/>
      <c r="G730" s="260"/>
      <c r="H730" s="260"/>
      <c r="I730" s="260"/>
      <c r="J730" s="260"/>
      <c r="K730" s="260"/>
      <c r="L730" s="260"/>
      <c r="M730" s="260"/>
      <c r="N730" s="260"/>
      <c r="O730" s="260"/>
      <c r="P730" s="260"/>
      <c r="Q730" s="260"/>
      <c r="R730" s="260"/>
      <c r="S730" s="260"/>
      <c r="T730" s="260"/>
      <c r="U730" s="260"/>
      <c r="V730" s="260"/>
      <c r="W730" s="260"/>
      <c r="X730" s="260"/>
      <c r="Y730" s="260"/>
    </row>
    <row r="731" spans="6:25" ht="11.25">
      <c r="F731" s="259"/>
      <c r="G731" s="260"/>
      <c r="H731" s="260"/>
      <c r="I731" s="260"/>
      <c r="J731" s="260"/>
      <c r="K731" s="260"/>
      <c r="L731" s="260"/>
      <c r="M731" s="260"/>
      <c r="N731" s="260"/>
      <c r="O731" s="260"/>
      <c r="P731" s="260"/>
      <c r="Q731" s="260"/>
      <c r="R731" s="260"/>
      <c r="S731" s="260"/>
      <c r="T731" s="260"/>
      <c r="U731" s="260"/>
      <c r="V731" s="260"/>
      <c r="W731" s="260"/>
      <c r="X731" s="260"/>
      <c r="Y731" s="260"/>
    </row>
    <row r="732" spans="6:25" ht="11.25">
      <c r="F732" s="259"/>
      <c r="G732" s="260"/>
      <c r="H732" s="260"/>
      <c r="I732" s="260"/>
      <c r="J732" s="260"/>
      <c r="K732" s="260"/>
      <c r="L732" s="260"/>
      <c r="M732" s="260"/>
      <c r="N732" s="260"/>
      <c r="O732" s="260"/>
      <c r="P732" s="260"/>
      <c r="Q732" s="260"/>
      <c r="R732" s="260"/>
      <c r="S732" s="260"/>
      <c r="T732" s="260"/>
      <c r="U732" s="260"/>
      <c r="V732" s="260"/>
      <c r="W732" s="260"/>
      <c r="X732" s="260"/>
      <c r="Y732" s="260"/>
    </row>
    <row r="733" spans="6:25" ht="11.25">
      <c r="F733" s="259"/>
      <c r="G733" s="260"/>
      <c r="H733" s="260"/>
      <c r="I733" s="260"/>
      <c r="J733" s="260"/>
      <c r="K733" s="260"/>
      <c r="L733" s="260"/>
      <c r="M733" s="260"/>
      <c r="N733" s="260"/>
      <c r="O733" s="260"/>
      <c r="P733" s="260"/>
      <c r="Q733" s="260"/>
      <c r="R733" s="260"/>
      <c r="S733" s="260"/>
      <c r="T733" s="260"/>
      <c r="U733" s="260"/>
      <c r="V733" s="260"/>
      <c r="W733" s="260"/>
      <c r="X733" s="260"/>
      <c r="Y733" s="260"/>
    </row>
    <row r="734" spans="6:25" ht="11.25">
      <c r="F734" s="259"/>
      <c r="G734" s="260"/>
      <c r="H734" s="260"/>
      <c r="I734" s="260"/>
      <c r="J734" s="260"/>
      <c r="K734" s="260"/>
      <c r="L734" s="260"/>
      <c r="M734" s="260"/>
      <c r="N734" s="260"/>
      <c r="O734" s="260"/>
      <c r="P734" s="260"/>
      <c r="Q734" s="260"/>
      <c r="R734" s="260"/>
      <c r="S734" s="260"/>
      <c r="T734" s="260"/>
      <c r="U734" s="260"/>
      <c r="V734" s="260"/>
      <c r="W734" s="260"/>
      <c r="X734" s="260"/>
      <c r="Y734" s="260"/>
    </row>
    <row r="735" spans="6:25" ht="11.25">
      <c r="F735" s="259"/>
      <c r="G735" s="260"/>
      <c r="H735" s="260"/>
      <c r="I735" s="260"/>
      <c r="J735" s="260"/>
      <c r="K735" s="260"/>
      <c r="L735" s="260"/>
      <c r="M735" s="260"/>
      <c r="N735" s="260"/>
      <c r="O735" s="260"/>
      <c r="P735" s="260"/>
      <c r="Q735" s="260"/>
      <c r="R735" s="260"/>
      <c r="S735" s="260"/>
      <c r="T735" s="260"/>
      <c r="U735" s="260"/>
      <c r="V735" s="260"/>
      <c r="W735" s="260"/>
      <c r="X735" s="260"/>
      <c r="Y735" s="260"/>
    </row>
    <row r="736" spans="6:25" ht="11.25">
      <c r="F736" s="259"/>
      <c r="G736" s="260"/>
      <c r="H736" s="260"/>
      <c r="I736" s="260"/>
      <c r="J736" s="260"/>
      <c r="K736" s="260"/>
      <c r="L736" s="260"/>
      <c r="M736" s="260"/>
      <c r="N736" s="260"/>
      <c r="O736" s="260"/>
      <c r="P736" s="260"/>
      <c r="Q736" s="260"/>
      <c r="R736" s="260"/>
      <c r="S736" s="260"/>
      <c r="T736" s="260"/>
      <c r="U736" s="260"/>
      <c r="V736" s="260"/>
      <c r="W736" s="260"/>
      <c r="X736" s="260"/>
      <c r="Y736" s="260"/>
    </row>
    <row r="737" spans="6:25" ht="11.25">
      <c r="F737" s="259"/>
      <c r="G737" s="260"/>
      <c r="H737" s="260"/>
      <c r="I737" s="260"/>
      <c r="J737" s="260"/>
      <c r="K737" s="260"/>
      <c r="L737" s="260"/>
      <c r="M737" s="260"/>
      <c r="N737" s="260"/>
      <c r="O737" s="260"/>
      <c r="P737" s="260"/>
      <c r="Q737" s="260"/>
      <c r="R737" s="260"/>
      <c r="S737" s="260"/>
      <c r="T737" s="260"/>
      <c r="U737" s="260"/>
      <c r="V737" s="260"/>
      <c r="W737" s="260"/>
      <c r="X737" s="260"/>
      <c r="Y737" s="260"/>
    </row>
    <row r="738" spans="6:25" ht="11.25">
      <c r="F738" s="259"/>
      <c r="G738" s="260"/>
      <c r="H738" s="260"/>
      <c r="I738" s="260"/>
      <c r="J738" s="260"/>
      <c r="K738" s="260"/>
      <c r="L738" s="260"/>
      <c r="M738" s="260"/>
      <c r="N738" s="260"/>
      <c r="O738" s="260"/>
      <c r="P738" s="260"/>
      <c r="Q738" s="260"/>
      <c r="R738" s="260"/>
      <c r="S738" s="260"/>
      <c r="T738" s="260"/>
      <c r="U738" s="260"/>
      <c r="V738" s="260"/>
      <c r="W738" s="260"/>
      <c r="X738" s="260"/>
      <c r="Y738" s="260"/>
    </row>
    <row r="739" spans="6:25" ht="11.25">
      <c r="F739" s="259"/>
      <c r="G739" s="260"/>
      <c r="H739" s="260"/>
      <c r="I739" s="260"/>
      <c r="J739" s="260"/>
      <c r="K739" s="260"/>
      <c r="L739" s="260"/>
      <c r="M739" s="260"/>
      <c r="N739" s="260"/>
      <c r="O739" s="260"/>
      <c r="P739" s="260"/>
      <c r="Q739" s="260"/>
      <c r="R739" s="260"/>
      <c r="S739" s="260"/>
      <c r="T739" s="260"/>
      <c r="U739" s="260"/>
      <c r="V739" s="260"/>
      <c r="W739" s="260"/>
      <c r="X739" s="260"/>
      <c r="Y739" s="260"/>
    </row>
    <row r="740" spans="6:25" ht="11.25">
      <c r="F740" s="259"/>
      <c r="G740" s="260"/>
      <c r="H740" s="260"/>
      <c r="I740" s="260"/>
      <c r="J740" s="260"/>
      <c r="K740" s="260"/>
      <c r="L740" s="260"/>
      <c r="M740" s="260"/>
      <c r="N740" s="260"/>
      <c r="O740" s="260"/>
      <c r="P740" s="260"/>
      <c r="Q740" s="260"/>
      <c r="R740" s="260"/>
      <c r="S740" s="260"/>
      <c r="T740" s="260"/>
      <c r="U740" s="260"/>
      <c r="V740" s="260"/>
      <c r="W740" s="260"/>
      <c r="X740" s="260"/>
      <c r="Y740" s="260"/>
    </row>
    <row r="741" spans="6:25" ht="11.25">
      <c r="F741" s="259"/>
      <c r="G741" s="260"/>
      <c r="H741" s="260"/>
      <c r="I741" s="260"/>
      <c r="J741" s="260"/>
      <c r="K741" s="260"/>
      <c r="L741" s="260"/>
      <c r="M741" s="260"/>
      <c r="N741" s="260"/>
      <c r="O741" s="260"/>
      <c r="P741" s="260"/>
      <c r="Q741" s="260"/>
      <c r="R741" s="260"/>
      <c r="S741" s="260"/>
      <c r="T741" s="260"/>
      <c r="U741" s="260"/>
      <c r="V741" s="260"/>
      <c r="W741" s="260"/>
      <c r="X741" s="260"/>
      <c r="Y741" s="260"/>
    </row>
    <row r="742" spans="6:25" ht="11.25">
      <c r="F742" s="259"/>
      <c r="G742" s="260"/>
      <c r="H742" s="260"/>
      <c r="I742" s="260"/>
      <c r="J742" s="260"/>
      <c r="K742" s="260"/>
      <c r="L742" s="260"/>
      <c r="M742" s="260"/>
      <c r="N742" s="260"/>
      <c r="O742" s="260"/>
      <c r="P742" s="260"/>
      <c r="Q742" s="260"/>
      <c r="R742" s="260"/>
      <c r="S742" s="260"/>
      <c r="T742" s="260"/>
      <c r="U742" s="260"/>
      <c r="V742" s="260"/>
      <c r="W742" s="260"/>
      <c r="X742" s="260"/>
      <c r="Y742" s="260"/>
    </row>
    <row r="743" spans="6:25" ht="11.25">
      <c r="F743" s="259"/>
      <c r="G743" s="260"/>
      <c r="H743" s="260"/>
      <c r="I743" s="260"/>
      <c r="J743" s="260"/>
      <c r="K743" s="260"/>
      <c r="L743" s="260"/>
      <c r="M743" s="260"/>
      <c r="N743" s="260"/>
      <c r="O743" s="260"/>
      <c r="P743" s="260"/>
      <c r="Q743" s="260"/>
      <c r="R743" s="260"/>
      <c r="S743" s="260"/>
      <c r="T743" s="260"/>
      <c r="U743" s="260"/>
      <c r="V743" s="260"/>
      <c r="W743" s="260"/>
      <c r="X743" s="260"/>
      <c r="Y743" s="260"/>
    </row>
    <row r="744" spans="6:25" ht="11.25">
      <c r="F744" s="259"/>
      <c r="G744" s="260"/>
      <c r="H744" s="260"/>
      <c r="I744" s="260"/>
      <c r="J744" s="260"/>
      <c r="K744" s="260"/>
      <c r="L744" s="260"/>
      <c r="M744" s="260"/>
      <c r="N744" s="260"/>
      <c r="O744" s="260"/>
      <c r="P744" s="260"/>
      <c r="Q744" s="260"/>
      <c r="R744" s="260"/>
      <c r="S744" s="260"/>
      <c r="T744" s="260"/>
      <c r="U744" s="260"/>
      <c r="V744" s="260"/>
      <c r="W744" s="260"/>
      <c r="X744" s="260"/>
      <c r="Y744" s="260"/>
    </row>
    <row r="745" spans="6:25" ht="11.25">
      <c r="F745" s="259"/>
      <c r="G745" s="260"/>
      <c r="H745" s="260"/>
      <c r="I745" s="260"/>
      <c r="J745" s="260"/>
      <c r="K745" s="260"/>
      <c r="L745" s="260"/>
      <c r="M745" s="260"/>
      <c r="N745" s="260"/>
      <c r="O745" s="260"/>
      <c r="P745" s="260"/>
      <c r="Q745" s="260"/>
      <c r="R745" s="260"/>
      <c r="S745" s="260"/>
      <c r="T745" s="260"/>
      <c r="U745" s="260"/>
      <c r="V745" s="260"/>
      <c r="W745" s="260"/>
      <c r="X745" s="260"/>
      <c r="Y745" s="260"/>
    </row>
    <row r="746" spans="6:25" ht="11.25">
      <c r="F746" s="259"/>
      <c r="G746" s="260"/>
      <c r="H746" s="260"/>
      <c r="I746" s="260"/>
      <c r="J746" s="260"/>
      <c r="K746" s="260"/>
      <c r="L746" s="260"/>
      <c r="M746" s="260"/>
      <c r="N746" s="260"/>
      <c r="O746" s="260"/>
      <c r="P746" s="260"/>
      <c r="Q746" s="260"/>
      <c r="R746" s="260"/>
      <c r="S746" s="260"/>
      <c r="T746" s="260"/>
      <c r="U746" s="260"/>
      <c r="V746" s="260"/>
      <c r="W746" s="260"/>
      <c r="X746" s="260"/>
      <c r="Y746" s="260"/>
    </row>
    <row r="747" spans="6:25" ht="11.25">
      <c r="F747" s="259"/>
      <c r="G747" s="260"/>
      <c r="H747" s="260"/>
      <c r="I747" s="260"/>
      <c r="J747" s="260"/>
      <c r="K747" s="260"/>
      <c r="L747" s="260"/>
      <c r="M747" s="260"/>
      <c r="N747" s="260"/>
      <c r="O747" s="260"/>
      <c r="P747" s="260"/>
      <c r="Q747" s="260"/>
      <c r="R747" s="260"/>
      <c r="S747" s="260"/>
      <c r="T747" s="260"/>
      <c r="U747" s="260"/>
      <c r="V747" s="260"/>
      <c r="W747" s="260"/>
      <c r="X747" s="260"/>
      <c r="Y747" s="260"/>
    </row>
    <row r="748" spans="6:25" ht="11.25">
      <c r="F748" s="259"/>
      <c r="G748" s="260"/>
      <c r="H748" s="260"/>
      <c r="I748" s="260"/>
      <c r="J748" s="260"/>
      <c r="K748" s="260"/>
      <c r="L748" s="260"/>
      <c r="M748" s="260"/>
      <c r="N748" s="260"/>
      <c r="O748" s="260"/>
      <c r="P748" s="260"/>
      <c r="Q748" s="260"/>
      <c r="R748" s="260"/>
      <c r="S748" s="260"/>
      <c r="T748" s="260"/>
      <c r="U748" s="260"/>
      <c r="V748" s="260"/>
      <c r="W748" s="260"/>
      <c r="X748" s="260"/>
      <c r="Y748" s="260"/>
    </row>
    <row r="749" spans="6:25" ht="11.25">
      <c r="F749" s="259"/>
      <c r="G749" s="260"/>
      <c r="H749" s="260"/>
      <c r="I749" s="260"/>
      <c r="J749" s="260"/>
      <c r="K749" s="260"/>
      <c r="L749" s="260"/>
      <c r="M749" s="260"/>
      <c r="N749" s="260"/>
      <c r="O749" s="260"/>
      <c r="P749" s="260"/>
      <c r="Q749" s="260"/>
      <c r="R749" s="260"/>
      <c r="S749" s="260"/>
      <c r="T749" s="260"/>
      <c r="U749" s="260"/>
      <c r="V749" s="260"/>
      <c r="W749" s="260"/>
      <c r="X749" s="260"/>
      <c r="Y749" s="260"/>
    </row>
    <row r="750" spans="6:25" ht="11.25">
      <c r="F750" s="259"/>
      <c r="G750" s="260"/>
      <c r="H750" s="260"/>
      <c r="I750" s="260"/>
      <c r="J750" s="260"/>
      <c r="K750" s="260"/>
      <c r="L750" s="260"/>
      <c r="M750" s="260"/>
      <c r="N750" s="260"/>
      <c r="O750" s="260"/>
      <c r="P750" s="260"/>
      <c r="Q750" s="260"/>
      <c r="R750" s="260"/>
      <c r="S750" s="260"/>
      <c r="T750" s="260"/>
      <c r="U750" s="260"/>
      <c r="V750" s="260"/>
      <c r="W750" s="260"/>
      <c r="X750" s="260"/>
      <c r="Y750" s="260"/>
    </row>
    <row r="751" spans="6:25" ht="11.25">
      <c r="F751" s="259"/>
      <c r="G751" s="260"/>
      <c r="H751" s="260"/>
      <c r="I751" s="260"/>
      <c r="J751" s="260"/>
      <c r="K751" s="260"/>
      <c r="L751" s="260"/>
      <c r="M751" s="260"/>
      <c r="N751" s="260"/>
      <c r="O751" s="260"/>
      <c r="P751" s="260"/>
      <c r="Q751" s="260"/>
      <c r="R751" s="260"/>
      <c r="S751" s="260"/>
      <c r="T751" s="260"/>
      <c r="U751" s="260"/>
      <c r="V751" s="260"/>
      <c r="W751" s="260"/>
      <c r="X751" s="260"/>
      <c r="Y751" s="260"/>
    </row>
    <row r="752" spans="6:25" ht="11.25">
      <c r="F752" s="259"/>
      <c r="G752" s="260"/>
      <c r="H752" s="260"/>
      <c r="I752" s="260"/>
      <c r="J752" s="260"/>
      <c r="K752" s="260"/>
      <c r="L752" s="260"/>
      <c r="M752" s="260"/>
      <c r="N752" s="260"/>
      <c r="O752" s="260"/>
      <c r="P752" s="260"/>
      <c r="Q752" s="260"/>
      <c r="R752" s="260"/>
      <c r="S752" s="260"/>
      <c r="T752" s="260"/>
      <c r="U752" s="260"/>
      <c r="V752" s="260"/>
      <c r="W752" s="260"/>
      <c r="X752" s="260"/>
      <c r="Y752" s="260"/>
    </row>
    <row r="753" spans="6:25" ht="11.25">
      <c r="F753" s="259"/>
      <c r="G753" s="260"/>
      <c r="H753" s="260"/>
      <c r="I753" s="260"/>
      <c r="J753" s="260"/>
      <c r="K753" s="260"/>
      <c r="L753" s="260"/>
      <c r="M753" s="260"/>
      <c r="N753" s="260"/>
      <c r="O753" s="260"/>
      <c r="P753" s="260"/>
      <c r="Q753" s="260"/>
      <c r="R753" s="260"/>
      <c r="S753" s="260"/>
      <c r="T753" s="260"/>
      <c r="U753" s="260"/>
      <c r="V753" s="260"/>
      <c r="W753" s="260"/>
      <c r="X753" s="260"/>
      <c r="Y753" s="260"/>
    </row>
    <row r="754" spans="6:25" ht="11.25">
      <c r="F754" s="259"/>
      <c r="G754" s="260"/>
      <c r="H754" s="260"/>
      <c r="I754" s="260"/>
      <c r="J754" s="260"/>
      <c r="K754" s="260"/>
      <c r="L754" s="260"/>
      <c r="M754" s="260"/>
      <c r="N754" s="260"/>
      <c r="O754" s="260"/>
      <c r="P754" s="260"/>
      <c r="Q754" s="260"/>
      <c r="R754" s="260"/>
      <c r="S754" s="260"/>
      <c r="T754" s="260"/>
      <c r="U754" s="260"/>
      <c r="V754" s="260"/>
      <c r="W754" s="260"/>
      <c r="X754" s="260"/>
      <c r="Y754" s="260"/>
    </row>
    <row r="755" spans="6:25" ht="11.25">
      <c r="F755" s="259"/>
      <c r="G755" s="260"/>
      <c r="H755" s="260"/>
      <c r="I755" s="260"/>
      <c r="J755" s="260"/>
      <c r="K755" s="260"/>
      <c r="L755" s="260"/>
      <c r="M755" s="260"/>
      <c r="N755" s="260"/>
      <c r="O755" s="260"/>
      <c r="P755" s="260"/>
      <c r="Q755" s="260"/>
      <c r="R755" s="260"/>
      <c r="S755" s="260"/>
      <c r="T755" s="260"/>
      <c r="U755" s="260"/>
      <c r="V755" s="260"/>
      <c r="W755" s="260"/>
      <c r="X755" s="260"/>
      <c r="Y755" s="260"/>
    </row>
    <row r="756" spans="6:25" ht="11.25">
      <c r="F756" s="259"/>
      <c r="G756" s="260"/>
      <c r="H756" s="260"/>
      <c r="I756" s="260"/>
      <c r="J756" s="260"/>
      <c r="K756" s="260"/>
      <c r="L756" s="260"/>
      <c r="M756" s="260"/>
      <c r="N756" s="260"/>
      <c r="O756" s="260"/>
      <c r="P756" s="260"/>
      <c r="Q756" s="260"/>
      <c r="R756" s="260"/>
      <c r="S756" s="260"/>
      <c r="T756" s="260"/>
      <c r="U756" s="260"/>
      <c r="V756" s="260"/>
      <c r="W756" s="260"/>
      <c r="X756" s="260"/>
      <c r="Y756" s="260"/>
    </row>
    <row r="757" spans="6:25" ht="11.25">
      <c r="F757" s="259"/>
      <c r="G757" s="260"/>
      <c r="H757" s="260"/>
      <c r="I757" s="260"/>
      <c r="J757" s="260"/>
      <c r="K757" s="260"/>
      <c r="L757" s="260"/>
      <c r="M757" s="260"/>
      <c r="N757" s="260"/>
      <c r="O757" s="260"/>
      <c r="P757" s="260"/>
      <c r="Q757" s="260"/>
      <c r="R757" s="260"/>
      <c r="S757" s="260"/>
      <c r="T757" s="260"/>
      <c r="U757" s="260"/>
      <c r="V757" s="260"/>
      <c r="W757" s="260"/>
      <c r="X757" s="260"/>
      <c r="Y757" s="260"/>
    </row>
    <row r="758" spans="6:25" ht="11.25">
      <c r="F758" s="259"/>
      <c r="G758" s="260"/>
      <c r="H758" s="260"/>
      <c r="I758" s="260"/>
      <c r="J758" s="260"/>
      <c r="K758" s="260"/>
      <c r="L758" s="260"/>
      <c r="M758" s="260"/>
      <c r="N758" s="260"/>
      <c r="O758" s="260"/>
      <c r="P758" s="260"/>
      <c r="Q758" s="260"/>
      <c r="R758" s="260"/>
      <c r="S758" s="260"/>
      <c r="T758" s="260"/>
      <c r="U758" s="260"/>
      <c r="V758" s="260"/>
      <c r="W758" s="260"/>
      <c r="X758" s="260"/>
      <c r="Y758" s="260"/>
    </row>
    <row r="759" spans="6:25" ht="11.25">
      <c r="F759" s="259"/>
      <c r="G759" s="260"/>
      <c r="H759" s="260"/>
      <c r="I759" s="260"/>
      <c r="J759" s="260"/>
      <c r="K759" s="260"/>
      <c r="L759" s="260"/>
      <c r="M759" s="260"/>
      <c r="N759" s="260"/>
      <c r="O759" s="260"/>
      <c r="P759" s="260"/>
      <c r="Q759" s="260"/>
      <c r="R759" s="260"/>
      <c r="S759" s="260"/>
      <c r="T759" s="260"/>
      <c r="U759" s="260"/>
      <c r="V759" s="260"/>
      <c r="W759" s="260"/>
      <c r="X759" s="260"/>
      <c r="Y759" s="260"/>
    </row>
    <row r="760" spans="6:25" ht="11.25">
      <c r="F760" s="259"/>
      <c r="G760" s="260"/>
      <c r="H760" s="260"/>
      <c r="I760" s="260"/>
      <c r="J760" s="260"/>
      <c r="K760" s="260"/>
      <c r="L760" s="260"/>
      <c r="M760" s="260"/>
      <c r="N760" s="260"/>
      <c r="O760" s="260"/>
      <c r="P760" s="260"/>
      <c r="Q760" s="260"/>
      <c r="R760" s="260"/>
      <c r="S760" s="260"/>
      <c r="T760" s="260"/>
      <c r="U760" s="260"/>
      <c r="V760" s="260"/>
      <c r="W760" s="260"/>
      <c r="X760" s="260"/>
      <c r="Y760" s="260"/>
    </row>
    <row r="761" spans="6:25" ht="11.25">
      <c r="F761" s="259"/>
      <c r="G761" s="260"/>
      <c r="H761" s="260"/>
      <c r="I761" s="260"/>
      <c r="J761" s="260"/>
      <c r="K761" s="260"/>
      <c r="L761" s="260"/>
      <c r="M761" s="260"/>
      <c r="N761" s="260"/>
      <c r="O761" s="260"/>
      <c r="P761" s="260"/>
      <c r="Q761" s="260"/>
      <c r="R761" s="260"/>
      <c r="S761" s="260"/>
      <c r="T761" s="260"/>
      <c r="U761" s="260"/>
      <c r="V761" s="260"/>
      <c r="W761" s="260"/>
      <c r="X761" s="260"/>
      <c r="Y761" s="260"/>
    </row>
    <row r="762" spans="6:25" ht="11.25">
      <c r="F762" s="259"/>
      <c r="G762" s="260"/>
      <c r="H762" s="260"/>
      <c r="I762" s="260"/>
      <c r="J762" s="260"/>
      <c r="K762" s="260"/>
      <c r="L762" s="260"/>
      <c r="M762" s="260"/>
      <c r="N762" s="260"/>
      <c r="O762" s="260"/>
      <c r="P762" s="260"/>
      <c r="Q762" s="260"/>
      <c r="R762" s="260"/>
      <c r="S762" s="260"/>
      <c r="T762" s="260"/>
      <c r="U762" s="260"/>
      <c r="V762" s="260"/>
      <c r="W762" s="260"/>
      <c r="X762" s="260"/>
      <c r="Y762" s="260"/>
    </row>
    <row r="763" spans="6:25" ht="11.25">
      <c r="F763" s="259"/>
      <c r="G763" s="260"/>
      <c r="H763" s="260"/>
      <c r="I763" s="260"/>
      <c r="J763" s="260"/>
      <c r="K763" s="260"/>
      <c r="L763" s="260"/>
      <c r="M763" s="260"/>
      <c r="N763" s="260"/>
      <c r="O763" s="260"/>
      <c r="P763" s="260"/>
      <c r="Q763" s="260"/>
      <c r="R763" s="260"/>
      <c r="S763" s="260"/>
      <c r="T763" s="260"/>
      <c r="U763" s="260"/>
      <c r="V763" s="260"/>
      <c r="W763" s="260"/>
      <c r="X763" s="260"/>
      <c r="Y763" s="260"/>
    </row>
    <row r="764" spans="6:25" ht="11.25">
      <c r="F764" s="259"/>
      <c r="G764" s="260"/>
      <c r="H764" s="260"/>
      <c r="I764" s="260"/>
      <c r="J764" s="260"/>
      <c r="K764" s="260"/>
      <c r="L764" s="260"/>
      <c r="M764" s="260"/>
      <c r="N764" s="260"/>
      <c r="O764" s="260"/>
      <c r="P764" s="260"/>
      <c r="Q764" s="260"/>
      <c r="R764" s="260"/>
      <c r="S764" s="260"/>
      <c r="T764" s="260"/>
      <c r="U764" s="260"/>
      <c r="V764" s="260"/>
      <c r="W764" s="260"/>
      <c r="X764" s="260"/>
      <c r="Y764" s="260"/>
    </row>
    <row r="765" spans="6:25" ht="11.25">
      <c r="F765" s="259"/>
      <c r="G765" s="260"/>
      <c r="H765" s="260"/>
      <c r="I765" s="260"/>
      <c r="J765" s="260"/>
      <c r="K765" s="260"/>
      <c r="L765" s="260"/>
      <c r="M765" s="260"/>
      <c r="N765" s="260"/>
      <c r="O765" s="260"/>
      <c r="P765" s="260"/>
      <c r="Q765" s="260"/>
      <c r="R765" s="260"/>
      <c r="S765" s="260"/>
      <c r="T765" s="260"/>
      <c r="U765" s="260"/>
      <c r="V765" s="260"/>
      <c r="W765" s="260"/>
      <c r="X765" s="260"/>
      <c r="Y765" s="260"/>
    </row>
    <row r="766" spans="6:25" ht="11.25">
      <c r="F766" s="259"/>
      <c r="G766" s="260"/>
      <c r="H766" s="260"/>
      <c r="I766" s="260"/>
      <c r="J766" s="260"/>
      <c r="K766" s="260"/>
      <c r="L766" s="260"/>
      <c r="M766" s="260"/>
      <c r="N766" s="260"/>
      <c r="O766" s="260"/>
      <c r="P766" s="260"/>
      <c r="Q766" s="260"/>
      <c r="R766" s="260"/>
      <c r="S766" s="260"/>
      <c r="T766" s="260"/>
      <c r="U766" s="260"/>
      <c r="V766" s="260"/>
      <c r="W766" s="260"/>
      <c r="X766" s="260"/>
      <c r="Y766" s="260"/>
    </row>
    <row r="767" spans="6:25" ht="11.25">
      <c r="F767" s="259"/>
      <c r="G767" s="260"/>
      <c r="H767" s="260"/>
      <c r="I767" s="260"/>
      <c r="J767" s="260"/>
      <c r="K767" s="260"/>
      <c r="L767" s="260"/>
      <c r="M767" s="260"/>
      <c r="N767" s="260"/>
      <c r="O767" s="260"/>
      <c r="P767" s="260"/>
      <c r="Q767" s="260"/>
      <c r="R767" s="260"/>
      <c r="S767" s="260"/>
      <c r="T767" s="260"/>
      <c r="U767" s="260"/>
      <c r="V767" s="260"/>
      <c r="W767" s="260"/>
      <c r="X767" s="260"/>
      <c r="Y767" s="260"/>
    </row>
    <row r="768" spans="6:25" ht="11.25">
      <c r="F768" s="259"/>
      <c r="G768" s="260"/>
      <c r="H768" s="260"/>
      <c r="I768" s="260"/>
      <c r="J768" s="260"/>
      <c r="K768" s="260"/>
      <c r="L768" s="260"/>
      <c r="M768" s="260"/>
      <c r="N768" s="260"/>
      <c r="O768" s="260"/>
      <c r="P768" s="260"/>
      <c r="Q768" s="260"/>
      <c r="R768" s="260"/>
      <c r="S768" s="260"/>
      <c r="T768" s="260"/>
      <c r="U768" s="260"/>
      <c r="V768" s="260"/>
      <c r="W768" s="260"/>
      <c r="X768" s="260"/>
      <c r="Y768" s="260"/>
    </row>
    <row r="769" spans="6:25" ht="11.25">
      <c r="F769" s="259"/>
      <c r="G769" s="260"/>
      <c r="H769" s="260"/>
      <c r="I769" s="260"/>
      <c r="J769" s="260"/>
      <c r="K769" s="260"/>
      <c r="L769" s="260"/>
      <c r="M769" s="260"/>
      <c r="N769" s="260"/>
      <c r="O769" s="260"/>
      <c r="P769" s="260"/>
      <c r="Q769" s="260"/>
      <c r="R769" s="260"/>
      <c r="S769" s="260"/>
      <c r="T769" s="260"/>
      <c r="U769" s="260"/>
      <c r="V769" s="260"/>
      <c r="W769" s="260"/>
      <c r="X769" s="260"/>
      <c r="Y769" s="260"/>
    </row>
    <row r="770" spans="6:25" ht="11.25">
      <c r="F770" s="259"/>
      <c r="G770" s="260"/>
      <c r="H770" s="260"/>
      <c r="I770" s="260"/>
      <c r="J770" s="260"/>
      <c r="K770" s="260"/>
      <c r="L770" s="260"/>
      <c r="M770" s="260"/>
      <c r="N770" s="260"/>
      <c r="O770" s="260"/>
      <c r="P770" s="260"/>
      <c r="Q770" s="260"/>
      <c r="R770" s="260"/>
      <c r="S770" s="260"/>
      <c r="T770" s="260"/>
      <c r="U770" s="260"/>
      <c r="V770" s="260"/>
      <c r="W770" s="260"/>
      <c r="X770" s="260"/>
      <c r="Y770" s="260"/>
    </row>
    <row r="771" spans="6:25" ht="11.25">
      <c r="F771" s="259"/>
      <c r="G771" s="260"/>
      <c r="H771" s="260"/>
      <c r="I771" s="260"/>
      <c r="J771" s="260"/>
      <c r="K771" s="260"/>
      <c r="L771" s="260"/>
      <c r="M771" s="260"/>
      <c r="N771" s="260"/>
      <c r="O771" s="260"/>
      <c r="P771" s="260"/>
      <c r="Q771" s="260"/>
      <c r="R771" s="260"/>
      <c r="S771" s="260"/>
      <c r="T771" s="260"/>
      <c r="U771" s="260"/>
      <c r="V771" s="260"/>
      <c r="W771" s="260"/>
      <c r="X771" s="260"/>
      <c r="Y771" s="260"/>
    </row>
    <row r="772" spans="6:25" ht="11.25">
      <c r="F772" s="259"/>
      <c r="G772" s="260"/>
      <c r="H772" s="260"/>
      <c r="I772" s="260"/>
      <c r="J772" s="260"/>
      <c r="K772" s="260"/>
      <c r="L772" s="260"/>
      <c r="M772" s="260"/>
      <c r="N772" s="260"/>
      <c r="O772" s="260"/>
      <c r="P772" s="260"/>
      <c r="Q772" s="260"/>
      <c r="R772" s="260"/>
      <c r="S772" s="260"/>
      <c r="T772" s="260"/>
      <c r="U772" s="260"/>
      <c r="V772" s="260"/>
      <c r="W772" s="260"/>
      <c r="X772" s="260"/>
      <c r="Y772" s="260"/>
    </row>
    <row r="773" spans="6:25" ht="11.25">
      <c r="F773" s="259"/>
      <c r="G773" s="260"/>
      <c r="H773" s="260"/>
      <c r="I773" s="260"/>
      <c r="J773" s="260"/>
      <c r="K773" s="260"/>
      <c r="L773" s="260"/>
      <c r="M773" s="260"/>
      <c r="N773" s="260"/>
      <c r="O773" s="260"/>
      <c r="P773" s="260"/>
      <c r="Q773" s="260"/>
      <c r="R773" s="260"/>
      <c r="S773" s="260"/>
      <c r="T773" s="260"/>
      <c r="U773" s="260"/>
      <c r="V773" s="260"/>
      <c r="W773" s="260"/>
      <c r="X773" s="260"/>
      <c r="Y773" s="260"/>
    </row>
    <row r="774" spans="6:25" ht="11.25">
      <c r="F774" s="259"/>
      <c r="G774" s="260"/>
      <c r="H774" s="260"/>
      <c r="I774" s="260"/>
      <c r="J774" s="260"/>
      <c r="K774" s="260"/>
      <c r="L774" s="260"/>
      <c r="M774" s="260"/>
      <c r="N774" s="260"/>
      <c r="O774" s="260"/>
      <c r="P774" s="260"/>
      <c r="Q774" s="260"/>
      <c r="R774" s="260"/>
      <c r="S774" s="260"/>
      <c r="T774" s="260"/>
      <c r="U774" s="260"/>
      <c r="V774" s="260"/>
      <c r="W774" s="260"/>
      <c r="X774" s="260"/>
      <c r="Y774" s="260"/>
    </row>
    <row r="775" spans="6:25" ht="11.25">
      <c r="F775" s="259"/>
      <c r="G775" s="260"/>
      <c r="H775" s="260"/>
      <c r="I775" s="260"/>
      <c r="J775" s="260"/>
      <c r="K775" s="260"/>
      <c r="L775" s="260"/>
      <c r="M775" s="260"/>
      <c r="N775" s="260"/>
      <c r="O775" s="260"/>
      <c r="P775" s="260"/>
      <c r="Q775" s="260"/>
      <c r="R775" s="260"/>
      <c r="S775" s="260"/>
      <c r="T775" s="260"/>
      <c r="U775" s="260"/>
      <c r="V775" s="260"/>
      <c r="W775" s="260"/>
      <c r="X775" s="260"/>
      <c r="Y775" s="260"/>
    </row>
    <row r="776" spans="6:25" ht="11.25">
      <c r="F776" s="259"/>
      <c r="G776" s="260"/>
      <c r="H776" s="260"/>
      <c r="I776" s="260"/>
      <c r="J776" s="260"/>
      <c r="K776" s="260"/>
      <c r="L776" s="260"/>
      <c r="M776" s="260"/>
      <c r="N776" s="260"/>
      <c r="O776" s="260"/>
      <c r="P776" s="260"/>
      <c r="Q776" s="260"/>
      <c r="R776" s="260"/>
      <c r="S776" s="260"/>
      <c r="T776" s="260"/>
      <c r="U776" s="260"/>
      <c r="V776" s="260"/>
      <c r="W776" s="260"/>
      <c r="X776" s="260"/>
      <c r="Y776" s="260"/>
    </row>
    <row r="777" spans="6:25" ht="11.25">
      <c r="F777" s="259"/>
      <c r="G777" s="260"/>
      <c r="H777" s="260"/>
      <c r="I777" s="260"/>
      <c r="J777" s="260"/>
      <c r="K777" s="260"/>
      <c r="L777" s="260"/>
      <c r="M777" s="260"/>
      <c r="N777" s="260"/>
      <c r="O777" s="260"/>
      <c r="P777" s="260"/>
      <c r="Q777" s="260"/>
      <c r="R777" s="260"/>
      <c r="S777" s="260"/>
      <c r="T777" s="260"/>
      <c r="U777" s="260"/>
      <c r="V777" s="260"/>
      <c r="W777" s="260"/>
      <c r="X777" s="260"/>
      <c r="Y777" s="260"/>
    </row>
    <row r="778" spans="6:25" ht="11.25">
      <c r="F778" s="259"/>
      <c r="G778" s="260"/>
      <c r="H778" s="260"/>
      <c r="I778" s="260"/>
      <c r="J778" s="260"/>
      <c r="K778" s="260"/>
      <c r="L778" s="260"/>
      <c r="M778" s="260"/>
      <c r="N778" s="260"/>
      <c r="O778" s="260"/>
      <c r="P778" s="260"/>
      <c r="Q778" s="260"/>
      <c r="R778" s="260"/>
      <c r="S778" s="260"/>
      <c r="T778" s="260"/>
      <c r="U778" s="260"/>
      <c r="V778" s="260"/>
      <c r="W778" s="260"/>
      <c r="X778" s="260"/>
      <c r="Y778" s="260"/>
    </row>
    <row r="779" spans="6:25" ht="11.25">
      <c r="F779" s="259"/>
      <c r="G779" s="260"/>
      <c r="H779" s="260"/>
      <c r="I779" s="260"/>
      <c r="J779" s="260"/>
      <c r="K779" s="260"/>
      <c r="L779" s="260"/>
      <c r="M779" s="260"/>
      <c r="N779" s="260"/>
      <c r="O779" s="260"/>
      <c r="P779" s="260"/>
      <c r="Q779" s="260"/>
      <c r="R779" s="260"/>
      <c r="S779" s="260"/>
      <c r="T779" s="260"/>
      <c r="U779" s="260"/>
      <c r="V779" s="260"/>
      <c r="W779" s="260"/>
      <c r="X779" s="260"/>
      <c r="Y779" s="260"/>
    </row>
    <row r="780" spans="6:25" ht="11.25">
      <c r="F780" s="259"/>
      <c r="G780" s="260"/>
      <c r="H780" s="260"/>
      <c r="I780" s="260"/>
      <c r="J780" s="260"/>
      <c r="K780" s="260"/>
      <c r="L780" s="260"/>
      <c r="M780" s="260"/>
      <c r="N780" s="260"/>
      <c r="O780" s="260"/>
      <c r="P780" s="260"/>
      <c r="Q780" s="260"/>
      <c r="R780" s="260"/>
      <c r="S780" s="260"/>
      <c r="T780" s="260"/>
      <c r="U780" s="260"/>
      <c r="V780" s="260"/>
      <c r="W780" s="260"/>
      <c r="X780" s="260"/>
      <c r="Y780" s="260"/>
    </row>
    <row r="781" spans="6:25" ht="11.25">
      <c r="F781" s="259"/>
      <c r="G781" s="260"/>
      <c r="H781" s="260"/>
      <c r="I781" s="260"/>
      <c r="J781" s="260"/>
      <c r="K781" s="260"/>
      <c r="L781" s="260"/>
      <c r="M781" s="260"/>
      <c r="N781" s="260"/>
      <c r="O781" s="260"/>
      <c r="P781" s="260"/>
      <c r="Q781" s="260"/>
      <c r="R781" s="260"/>
      <c r="S781" s="260"/>
      <c r="T781" s="260"/>
      <c r="U781" s="260"/>
      <c r="V781" s="260"/>
      <c r="W781" s="260"/>
      <c r="X781" s="260"/>
      <c r="Y781" s="260"/>
    </row>
    <row r="782" spans="6:25" ht="11.25">
      <c r="F782" s="259"/>
      <c r="G782" s="260"/>
      <c r="H782" s="260"/>
      <c r="I782" s="260"/>
      <c r="J782" s="260"/>
      <c r="K782" s="260"/>
      <c r="L782" s="260"/>
      <c r="M782" s="260"/>
      <c r="N782" s="260"/>
      <c r="O782" s="260"/>
      <c r="P782" s="260"/>
      <c r="Q782" s="260"/>
      <c r="R782" s="260"/>
      <c r="S782" s="260"/>
      <c r="T782" s="260"/>
      <c r="U782" s="260"/>
      <c r="V782" s="260"/>
      <c r="W782" s="260"/>
      <c r="X782" s="260"/>
      <c r="Y782" s="260"/>
    </row>
    <row r="783" spans="6:25" ht="11.25">
      <c r="F783" s="259"/>
      <c r="G783" s="260"/>
      <c r="H783" s="260"/>
      <c r="I783" s="260"/>
      <c r="J783" s="260"/>
      <c r="K783" s="260"/>
      <c r="L783" s="260"/>
      <c r="M783" s="260"/>
      <c r="N783" s="260"/>
      <c r="O783" s="260"/>
      <c r="P783" s="260"/>
      <c r="Q783" s="260"/>
      <c r="R783" s="260"/>
      <c r="S783" s="260"/>
      <c r="T783" s="260"/>
      <c r="U783" s="260"/>
      <c r="V783" s="260"/>
      <c r="W783" s="260"/>
      <c r="X783" s="260"/>
      <c r="Y783" s="260"/>
    </row>
    <row r="784" spans="6:25" ht="11.25">
      <c r="F784" s="259"/>
      <c r="G784" s="260"/>
      <c r="H784" s="260"/>
      <c r="I784" s="260"/>
      <c r="J784" s="260"/>
      <c r="K784" s="260"/>
      <c r="L784" s="260"/>
      <c r="M784" s="260"/>
      <c r="N784" s="260"/>
      <c r="O784" s="260"/>
      <c r="P784" s="260"/>
      <c r="Q784" s="260"/>
      <c r="R784" s="260"/>
      <c r="S784" s="260"/>
      <c r="T784" s="260"/>
      <c r="U784" s="260"/>
      <c r="V784" s="260"/>
      <c r="W784" s="260"/>
      <c r="X784" s="260"/>
      <c r="Y784" s="260"/>
    </row>
    <row r="785" spans="6:25" ht="11.25">
      <c r="F785" s="259"/>
      <c r="G785" s="260"/>
      <c r="H785" s="260"/>
      <c r="I785" s="260"/>
      <c r="J785" s="260"/>
      <c r="K785" s="260"/>
      <c r="L785" s="260"/>
      <c r="M785" s="260"/>
      <c r="N785" s="260"/>
      <c r="O785" s="260"/>
      <c r="P785" s="260"/>
      <c r="Q785" s="260"/>
      <c r="R785" s="260"/>
      <c r="S785" s="260"/>
      <c r="T785" s="260"/>
      <c r="U785" s="260"/>
      <c r="V785" s="260"/>
      <c r="W785" s="260"/>
      <c r="X785" s="260"/>
      <c r="Y785" s="260"/>
    </row>
    <row r="786" spans="6:25" ht="11.25">
      <c r="F786" s="259"/>
      <c r="G786" s="260"/>
      <c r="H786" s="260"/>
      <c r="I786" s="260"/>
      <c r="J786" s="260"/>
      <c r="K786" s="260"/>
      <c r="L786" s="260"/>
      <c r="M786" s="260"/>
      <c r="N786" s="260"/>
      <c r="O786" s="260"/>
      <c r="P786" s="260"/>
      <c r="Q786" s="260"/>
      <c r="R786" s="260"/>
      <c r="S786" s="260"/>
      <c r="T786" s="260"/>
      <c r="U786" s="260"/>
      <c r="V786" s="260"/>
      <c r="W786" s="260"/>
      <c r="X786" s="260"/>
      <c r="Y786" s="260"/>
    </row>
    <row r="787" spans="6:25" ht="11.25">
      <c r="F787" s="259"/>
      <c r="G787" s="260"/>
      <c r="H787" s="260"/>
      <c r="I787" s="260"/>
      <c r="J787" s="260"/>
      <c r="K787" s="260"/>
      <c r="L787" s="260"/>
      <c r="M787" s="260"/>
      <c r="N787" s="260"/>
      <c r="O787" s="260"/>
      <c r="P787" s="260"/>
      <c r="Q787" s="260"/>
      <c r="R787" s="260"/>
      <c r="S787" s="260"/>
      <c r="T787" s="260"/>
      <c r="U787" s="260"/>
      <c r="V787" s="260"/>
      <c r="W787" s="260"/>
      <c r="X787" s="260"/>
      <c r="Y787" s="260"/>
    </row>
    <row r="788" spans="6:25" ht="11.25">
      <c r="F788" s="259"/>
      <c r="G788" s="260"/>
      <c r="H788" s="260"/>
      <c r="I788" s="260"/>
      <c r="J788" s="260"/>
      <c r="K788" s="260"/>
      <c r="L788" s="260"/>
      <c r="M788" s="260"/>
      <c r="N788" s="260"/>
      <c r="O788" s="260"/>
      <c r="P788" s="260"/>
      <c r="Q788" s="260"/>
      <c r="R788" s="260"/>
      <c r="S788" s="260"/>
      <c r="T788" s="260"/>
      <c r="U788" s="260"/>
      <c r="V788" s="260"/>
      <c r="W788" s="260"/>
      <c r="X788" s="260"/>
      <c r="Y788" s="260"/>
    </row>
    <row r="789" spans="6:25" ht="11.25">
      <c r="F789" s="259"/>
      <c r="G789" s="260"/>
      <c r="H789" s="260"/>
      <c r="I789" s="260"/>
      <c r="J789" s="260"/>
      <c r="K789" s="260"/>
      <c r="L789" s="260"/>
      <c r="M789" s="260"/>
      <c r="N789" s="260"/>
      <c r="O789" s="260"/>
      <c r="P789" s="260"/>
      <c r="Q789" s="260"/>
      <c r="R789" s="260"/>
      <c r="S789" s="260"/>
      <c r="T789" s="260"/>
      <c r="U789" s="260"/>
      <c r="V789" s="260"/>
      <c r="W789" s="260"/>
      <c r="X789" s="260"/>
      <c r="Y789" s="260"/>
    </row>
    <row r="790" spans="6:25" ht="11.25">
      <c r="F790" s="259"/>
      <c r="G790" s="260"/>
      <c r="H790" s="260"/>
      <c r="I790" s="260"/>
      <c r="J790" s="260"/>
      <c r="K790" s="260"/>
      <c r="L790" s="260"/>
      <c r="M790" s="260"/>
      <c r="N790" s="260"/>
      <c r="O790" s="260"/>
      <c r="P790" s="260"/>
      <c r="Q790" s="260"/>
      <c r="R790" s="260"/>
      <c r="S790" s="260"/>
      <c r="T790" s="260"/>
      <c r="U790" s="260"/>
      <c r="V790" s="260"/>
      <c r="W790" s="260"/>
      <c r="X790" s="260"/>
      <c r="Y790" s="260"/>
    </row>
    <row r="791" spans="6:25" ht="11.25">
      <c r="F791" s="259"/>
      <c r="G791" s="260"/>
      <c r="H791" s="260"/>
      <c r="I791" s="260"/>
      <c r="J791" s="260"/>
      <c r="K791" s="260"/>
      <c r="L791" s="260"/>
      <c r="M791" s="260"/>
      <c r="N791" s="260"/>
      <c r="O791" s="260"/>
      <c r="P791" s="260"/>
      <c r="Q791" s="260"/>
      <c r="R791" s="260"/>
      <c r="S791" s="260"/>
      <c r="T791" s="260"/>
      <c r="U791" s="260"/>
      <c r="V791" s="260"/>
      <c r="W791" s="260"/>
      <c r="X791" s="260"/>
      <c r="Y791" s="260"/>
    </row>
    <row r="792" spans="6:25" ht="11.25">
      <c r="F792" s="259"/>
      <c r="G792" s="260"/>
      <c r="H792" s="260"/>
      <c r="I792" s="260"/>
      <c r="J792" s="260"/>
      <c r="K792" s="260"/>
      <c r="L792" s="260"/>
      <c r="M792" s="260"/>
      <c r="N792" s="260"/>
      <c r="O792" s="260"/>
      <c r="P792" s="260"/>
      <c r="Q792" s="260"/>
      <c r="R792" s="260"/>
      <c r="S792" s="260"/>
      <c r="T792" s="260"/>
      <c r="U792" s="260"/>
      <c r="V792" s="260"/>
      <c r="W792" s="260"/>
      <c r="X792" s="260"/>
      <c r="Y792" s="260"/>
    </row>
    <row r="793" spans="6:25" ht="11.25">
      <c r="F793" s="259"/>
      <c r="G793" s="260"/>
      <c r="H793" s="260"/>
      <c r="I793" s="260"/>
      <c r="J793" s="260"/>
      <c r="K793" s="260"/>
      <c r="L793" s="260"/>
      <c r="M793" s="260"/>
      <c r="N793" s="260"/>
      <c r="O793" s="260"/>
      <c r="P793" s="260"/>
      <c r="Q793" s="260"/>
      <c r="R793" s="260"/>
      <c r="S793" s="260"/>
      <c r="T793" s="260"/>
      <c r="U793" s="260"/>
      <c r="V793" s="260"/>
      <c r="W793" s="260"/>
      <c r="X793" s="260"/>
      <c r="Y793" s="260"/>
    </row>
    <row r="794" spans="6:25" ht="11.25">
      <c r="F794" s="259"/>
      <c r="G794" s="260"/>
      <c r="H794" s="260"/>
      <c r="I794" s="260"/>
      <c r="J794" s="260"/>
      <c r="K794" s="260"/>
      <c r="L794" s="260"/>
      <c r="M794" s="260"/>
      <c r="N794" s="260"/>
      <c r="O794" s="260"/>
      <c r="P794" s="260"/>
      <c r="Q794" s="260"/>
      <c r="R794" s="260"/>
      <c r="S794" s="260"/>
      <c r="T794" s="260"/>
      <c r="U794" s="260"/>
      <c r="V794" s="260"/>
      <c r="W794" s="260"/>
      <c r="X794" s="260"/>
      <c r="Y794" s="260"/>
    </row>
    <row r="795" spans="6:25" ht="11.25">
      <c r="F795" s="259"/>
      <c r="G795" s="260"/>
      <c r="H795" s="260"/>
      <c r="I795" s="260"/>
      <c r="J795" s="260"/>
      <c r="K795" s="260"/>
      <c r="L795" s="260"/>
      <c r="M795" s="260"/>
      <c r="N795" s="260"/>
      <c r="O795" s="260"/>
      <c r="P795" s="260"/>
      <c r="Q795" s="260"/>
      <c r="R795" s="260"/>
      <c r="S795" s="260"/>
      <c r="T795" s="260"/>
      <c r="U795" s="260"/>
      <c r="V795" s="260"/>
      <c r="W795" s="260"/>
      <c r="X795" s="260"/>
      <c r="Y795" s="260"/>
    </row>
    <row r="796" spans="6:25" ht="11.25">
      <c r="F796" s="259"/>
      <c r="G796" s="260"/>
      <c r="H796" s="260"/>
      <c r="I796" s="260"/>
      <c r="J796" s="260"/>
      <c r="K796" s="260"/>
      <c r="L796" s="260"/>
      <c r="M796" s="260"/>
      <c r="N796" s="260"/>
      <c r="O796" s="260"/>
      <c r="P796" s="260"/>
      <c r="Q796" s="260"/>
      <c r="R796" s="260"/>
      <c r="S796" s="260"/>
      <c r="T796" s="260"/>
      <c r="U796" s="260"/>
      <c r="V796" s="260"/>
      <c r="W796" s="260"/>
      <c r="X796" s="260"/>
      <c r="Y796" s="260"/>
    </row>
    <row r="797" spans="6:25" ht="11.25">
      <c r="F797" s="259"/>
      <c r="G797" s="260"/>
      <c r="H797" s="260"/>
      <c r="I797" s="260"/>
      <c r="J797" s="260"/>
      <c r="K797" s="260"/>
      <c r="L797" s="260"/>
      <c r="M797" s="260"/>
      <c r="N797" s="260"/>
      <c r="O797" s="260"/>
      <c r="P797" s="260"/>
      <c r="Q797" s="260"/>
      <c r="R797" s="260"/>
      <c r="S797" s="260"/>
      <c r="T797" s="260"/>
      <c r="U797" s="260"/>
      <c r="V797" s="260"/>
      <c r="W797" s="260"/>
      <c r="X797" s="260"/>
      <c r="Y797" s="260"/>
    </row>
    <row r="798" spans="6:25" ht="11.25">
      <c r="F798" s="259"/>
      <c r="G798" s="260"/>
      <c r="H798" s="260"/>
      <c r="I798" s="260"/>
      <c r="J798" s="260"/>
      <c r="K798" s="260"/>
      <c r="L798" s="260"/>
      <c r="M798" s="260"/>
      <c r="N798" s="260"/>
      <c r="O798" s="260"/>
      <c r="P798" s="260"/>
      <c r="Q798" s="260"/>
      <c r="R798" s="260"/>
      <c r="S798" s="260"/>
      <c r="T798" s="260"/>
      <c r="U798" s="260"/>
      <c r="V798" s="260"/>
      <c r="W798" s="260"/>
      <c r="X798" s="260"/>
      <c r="Y798" s="260"/>
    </row>
    <row r="799" spans="6:25" ht="11.25">
      <c r="F799" s="259"/>
      <c r="G799" s="260"/>
      <c r="H799" s="260"/>
      <c r="I799" s="260"/>
      <c r="J799" s="260"/>
      <c r="K799" s="260"/>
      <c r="L799" s="260"/>
      <c r="M799" s="260"/>
      <c r="N799" s="260"/>
      <c r="O799" s="260"/>
      <c r="P799" s="260"/>
      <c r="Q799" s="260"/>
      <c r="R799" s="260"/>
      <c r="S799" s="260"/>
      <c r="T799" s="260"/>
      <c r="U799" s="260"/>
      <c r="V799" s="260"/>
      <c r="W799" s="260"/>
      <c r="X799" s="260"/>
      <c r="Y799" s="260"/>
    </row>
    <row r="800" spans="6:25" ht="11.25">
      <c r="F800" s="259"/>
      <c r="G800" s="260"/>
      <c r="H800" s="260"/>
      <c r="I800" s="260"/>
      <c r="J800" s="260"/>
      <c r="K800" s="260"/>
      <c r="L800" s="260"/>
      <c r="M800" s="260"/>
      <c r="N800" s="260"/>
      <c r="O800" s="260"/>
      <c r="P800" s="260"/>
      <c r="Q800" s="260"/>
      <c r="R800" s="260"/>
      <c r="S800" s="260"/>
      <c r="T800" s="260"/>
      <c r="U800" s="260"/>
      <c r="V800" s="260"/>
      <c r="W800" s="260"/>
      <c r="X800" s="260"/>
      <c r="Y800" s="260"/>
    </row>
    <row r="801" spans="6:25" ht="11.25">
      <c r="F801" s="259"/>
      <c r="G801" s="260"/>
      <c r="H801" s="260"/>
      <c r="I801" s="260"/>
      <c r="J801" s="260"/>
      <c r="K801" s="260"/>
      <c r="L801" s="260"/>
      <c r="M801" s="260"/>
      <c r="N801" s="260"/>
      <c r="O801" s="260"/>
      <c r="P801" s="260"/>
      <c r="Q801" s="260"/>
      <c r="R801" s="260"/>
      <c r="S801" s="260"/>
      <c r="T801" s="260"/>
      <c r="U801" s="260"/>
      <c r="V801" s="260"/>
      <c r="W801" s="260"/>
      <c r="X801" s="260"/>
      <c r="Y801" s="260"/>
    </row>
    <row r="802" spans="6:25" ht="11.25">
      <c r="F802" s="259"/>
      <c r="G802" s="260"/>
      <c r="H802" s="260"/>
      <c r="I802" s="260"/>
      <c r="J802" s="260"/>
      <c r="K802" s="260"/>
      <c r="L802" s="260"/>
      <c r="M802" s="260"/>
      <c r="N802" s="260"/>
      <c r="O802" s="260"/>
      <c r="P802" s="260"/>
      <c r="Q802" s="260"/>
      <c r="R802" s="260"/>
      <c r="S802" s="260"/>
      <c r="T802" s="260"/>
      <c r="U802" s="260"/>
      <c r="V802" s="260"/>
      <c r="W802" s="260"/>
      <c r="X802" s="260"/>
      <c r="Y802" s="260"/>
    </row>
    <row r="803" spans="6:25" ht="11.25">
      <c r="F803" s="259"/>
      <c r="G803" s="260"/>
      <c r="H803" s="260"/>
      <c r="I803" s="260"/>
      <c r="J803" s="260"/>
      <c r="K803" s="260"/>
      <c r="L803" s="260"/>
      <c r="M803" s="260"/>
      <c r="N803" s="260"/>
      <c r="O803" s="260"/>
      <c r="P803" s="260"/>
      <c r="Q803" s="260"/>
      <c r="R803" s="260"/>
      <c r="S803" s="260"/>
      <c r="T803" s="260"/>
      <c r="U803" s="260"/>
      <c r="V803" s="260"/>
      <c r="W803" s="260"/>
      <c r="X803" s="260"/>
      <c r="Y803" s="260"/>
    </row>
    <row r="804" spans="6:25" ht="11.25">
      <c r="F804" s="259"/>
      <c r="G804" s="260"/>
      <c r="H804" s="260"/>
      <c r="I804" s="260"/>
      <c r="J804" s="260"/>
      <c r="K804" s="260"/>
      <c r="L804" s="260"/>
      <c r="M804" s="260"/>
      <c r="N804" s="260"/>
      <c r="O804" s="260"/>
      <c r="P804" s="260"/>
      <c r="Q804" s="260"/>
      <c r="R804" s="260"/>
      <c r="S804" s="260"/>
      <c r="T804" s="260"/>
      <c r="U804" s="260"/>
      <c r="V804" s="260"/>
      <c r="W804" s="260"/>
      <c r="X804" s="260"/>
      <c r="Y804" s="260"/>
    </row>
    <row r="805" spans="6:25" ht="11.25">
      <c r="F805" s="259"/>
      <c r="G805" s="260"/>
      <c r="H805" s="260"/>
      <c r="I805" s="260"/>
      <c r="J805" s="260"/>
      <c r="K805" s="260"/>
      <c r="L805" s="260"/>
      <c r="M805" s="260"/>
      <c r="N805" s="260"/>
      <c r="O805" s="260"/>
      <c r="P805" s="260"/>
      <c r="Q805" s="260"/>
      <c r="R805" s="260"/>
      <c r="S805" s="260"/>
      <c r="T805" s="260"/>
      <c r="U805" s="260"/>
      <c r="V805" s="260"/>
      <c r="W805" s="260"/>
      <c r="X805" s="260"/>
      <c r="Y805" s="260"/>
    </row>
    <row r="806" spans="6:25" ht="11.25">
      <c r="F806" s="259"/>
      <c r="G806" s="260"/>
      <c r="H806" s="260"/>
      <c r="I806" s="260"/>
      <c r="J806" s="260"/>
      <c r="K806" s="260"/>
      <c r="L806" s="260"/>
      <c r="M806" s="260"/>
      <c r="N806" s="260"/>
      <c r="O806" s="260"/>
      <c r="P806" s="260"/>
      <c r="Q806" s="260"/>
      <c r="R806" s="260"/>
      <c r="S806" s="260"/>
      <c r="T806" s="260"/>
      <c r="U806" s="260"/>
      <c r="V806" s="260"/>
      <c r="W806" s="260"/>
      <c r="X806" s="260"/>
      <c r="Y806" s="260"/>
    </row>
    <row r="807" spans="6:25" ht="11.25">
      <c r="F807" s="259"/>
      <c r="G807" s="260"/>
      <c r="H807" s="260"/>
      <c r="I807" s="260"/>
      <c r="J807" s="260"/>
      <c r="K807" s="260"/>
      <c r="L807" s="260"/>
      <c r="M807" s="260"/>
      <c r="N807" s="260"/>
      <c r="O807" s="260"/>
      <c r="P807" s="260"/>
      <c r="Q807" s="260"/>
      <c r="R807" s="260"/>
      <c r="S807" s="260"/>
      <c r="T807" s="260"/>
      <c r="U807" s="260"/>
      <c r="V807" s="260"/>
      <c r="W807" s="260"/>
      <c r="X807" s="260"/>
      <c r="Y807" s="260"/>
    </row>
    <row r="808" spans="6:25" ht="11.25">
      <c r="F808" s="259"/>
      <c r="G808" s="260"/>
      <c r="H808" s="260"/>
      <c r="I808" s="260"/>
      <c r="J808" s="260"/>
      <c r="K808" s="260"/>
      <c r="L808" s="260"/>
      <c r="M808" s="260"/>
      <c r="N808" s="260"/>
      <c r="O808" s="260"/>
      <c r="P808" s="260"/>
      <c r="Q808" s="260"/>
      <c r="R808" s="260"/>
      <c r="S808" s="260"/>
      <c r="T808" s="260"/>
      <c r="U808" s="260"/>
      <c r="V808" s="260"/>
      <c r="W808" s="260"/>
      <c r="X808" s="260"/>
      <c r="Y808" s="260"/>
    </row>
    <row r="809" spans="6:25" ht="11.25">
      <c r="F809" s="259"/>
      <c r="G809" s="260"/>
      <c r="H809" s="260"/>
      <c r="I809" s="260"/>
      <c r="J809" s="260"/>
      <c r="K809" s="260"/>
      <c r="L809" s="260"/>
      <c r="M809" s="260"/>
      <c r="N809" s="260"/>
      <c r="O809" s="260"/>
      <c r="P809" s="260"/>
      <c r="Q809" s="260"/>
      <c r="R809" s="260"/>
      <c r="S809" s="260"/>
      <c r="T809" s="260"/>
      <c r="U809" s="260"/>
      <c r="V809" s="260"/>
      <c r="W809" s="260"/>
      <c r="X809" s="260"/>
      <c r="Y809" s="260"/>
    </row>
    <row r="810" spans="6:25" ht="11.25">
      <c r="F810" s="259"/>
      <c r="G810" s="260"/>
      <c r="H810" s="260"/>
      <c r="I810" s="260"/>
      <c r="J810" s="260"/>
      <c r="K810" s="260"/>
      <c r="L810" s="260"/>
      <c r="M810" s="260"/>
      <c r="N810" s="260"/>
      <c r="O810" s="260"/>
      <c r="P810" s="260"/>
      <c r="Q810" s="260"/>
      <c r="R810" s="260"/>
      <c r="S810" s="260"/>
      <c r="T810" s="260"/>
      <c r="U810" s="260"/>
      <c r="V810" s="260"/>
      <c r="W810" s="260"/>
      <c r="X810" s="260"/>
      <c r="Y810" s="260"/>
    </row>
    <row r="811" spans="6:25" ht="11.25">
      <c r="F811" s="259"/>
      <c r="G811" s="260"/>
      <c r="H811" s="260"/>
      <c r="I811" s="260"/>
      <c r="J811" s="260"/>
      <c r="K811" s="260"/>
      <c r="L811" s="260"/>
      <c r="M811" s="260"/>
      <c r="N811" s="260"/>
      <c r="O811" s="260"/>
      <c r="P811" s="260"/>
      <c r="Q811" s="260"/>
      <c r="R811" s="260"/>
      <c r="S811" s="260"/>
      <c r="T811" s="260"/>
      <c r="U811" s="260"/>
      <c r="V811" s="260"/>
      <c r="W811" s="260"/>
      <c r="X811" s="260"/>
      <c r="Y811" s="260"/>
    </row>
    <row r="812" spans="6:25" ht="11.25">
      <c r="F812" s="259"/>
      <c r="G812" s="260"/>
      <c r="H812" s="260"/>
      <c r="I812" s="260"/>
      <c r="J812" s="260"/>
      <c r="K812" s="260"/>
      <c r="L812" s="260"/>
      <c r="M812" s="260"/>
      <c r="N812" s="260"/>
      <c r="O812" s="260"/>
      <c r="P812" s="260"/>
      <c r="Q812" s="260"/>
      <c r="R812" s="260"/>
      <c r="S812" s="260"/>
      <c r="T812" s="260"/>
      <c r="U812" s="260"/>
      <c r="V812" s="260"/>
      <c r="W812" s="260"/>
      <c r="X812" s="260"/>
      <c r="Y812" s="260"/>
    </row>
    <row r="813" spans="6:25" ht="11.25">
      <c r="F813" s="259"/>
      <c r="G813" s="260"/>
      <c r="H813" s="260"/>
      <c r="I813" s="260"/>
      <c r="J813" s="260"/>
      <c r="K813" s="260"/>
      <c r="L813" s="260"/>
      <c r="M813" s="260"/>
      <c r="N813" s="260"/>
      <c r="O813" s="260"/>
      <c r="P813" s="260"/>
      <c r="Q813" s="260"/>
      <c r="R813" s="260"/>
      <c r="S813" s="260"/>
      <c r="T813" s="260"/>
      <c r="U813" s="260"/>
      <c r="V813" s="260"/>
      <c r="W813" s="260"/>
      <c r="X813" s="260"/>
      <c r="Y813" s="260"/>
    </row>
    <row r="814" spans="6:25" ht="11.25">
      <c r="F814" s="259"/>
      <c r="G814" s="260"/>
      <c r="H814" s="260"/>
      <c r="I814" s="260"/>
      <c r="J814" s="260"/>
      <c r="K814" s="260"/>
      <c r="L814" s="260"/>
      <c r="M814" s="260"/>
      <c r="N814" s="260"/>
      <c r="O814" s="260"/>
      <c r="P814" s="260"/>
      <c r="Q814" s="260"/>
      <c r="R814" s="260"/>
      <c r="S814" s="260"/>
      <c r="T814" s="260"/>
      <c r="U814" s="260"/>
      <c r="V814" s="260"/>
      <c r="W814" s="260"/>
      <c r="X814" s="260"/>
      <c r="Y814" s="260"/>
    </row>
    <row r="815" spans="6:25" ht="11.25">
      <c r="F815" s="259"/>
      <c r="G815" s="260"/>
      <c r="H815" s="260"/>
      <c r="I815" s="260"/>
      <c r="J815" s="260"/>
      <c r="K815" s="260"/>
      <c r="L815" s="260"/>
      <c r="M815" s="260"/>
      <c r="N815" s="260"/>
      <c r="O815" s="260"/>
      <c r="P815" s="260"/>
      <c r="Q815" s="260"/>
      <c r="R815" s="260"/>
      <c r="S815" s="260"/>
      <c r="T815" s="260"/>
      <c r="U815" s="260"/>
      <c r="V815" s="260"/>
      <c r="W815" s="260"/>
      <c r="X815" s="260"/>
      <c r="Y815" s="260"/>
    </row>
    <row r="816" spans="6:25" ht="11.25">
      <c r="F816" s="259"/>
      <c r="G816" s="260"/>
      <c r="H816" s="260"/>
      <c r="I816" s="260"/>
      <c r="J816" s="260"/>
      <c r="K816" s="260"/>
      <c r="L816" s="260"/>
      <c r="M816" s="260"/>
      <c r="N816" s="260"/>
      <c r="O816" s="260"/>
      <c r="P816" s="260"/>
      <c r="Q816" s="260"/>
      <c r="R816" s="260"/>
      <c r="S816" s="260"/>
      <c r="T816" s="260"/>
      <c r="U816" s="260"/>
      <c r="V816" s="260"/>
      <c r="W816" s="260"/>
      <c r="X816" s="260"/>
      <c r="Y816" s="260"/>
    </row>
    <row r="817" ht="11.25">
      <c r="F817" s="261"/>
    </row>
    <row r="818" ht="11.25">
      <c r="F818" s="261"/>
    </row>
    <row r="819" ht="11.25">
      <c r="F819" s="261"/>
    </row>
    <row r="820" ht="11.25">
      <c r="F820" s="261"/>
    </row>
    <row r="821" ht="11.25">
      <c r="F821" s="261"/>
    </row>
    <row r="822" ht="11.25">
      <c r="F822" s="261"/>
    </row>
    <row r="823" ht="11.25">
      <c r="F823" s="261"/>
    </row>
    <row r="824" ht="11.25">
      <c r="F824" s="261"/>
    </row>
    <row r="825" ht="11.25">
      <c r="F825" s="261"/>
    </row>
    <row r="826" ht="11.25">
      <c r="F826" s="261"/>
    </row>
    <row r="827" ht="11.25">
      <c r="F827" s="261"/>
    </row>
    <row r="828" ht="11.25">
      <c r="F828" s="261"/>
    </row>
    <row r="829" ht="11.25">
      <c r="F829" s="261"/>
    </row>
    <row r="830" ht="11.25">
      <c r="F830" s="261"/>
    </row>
    <row r="831" ht="11.25">
      <c r="F831" s="261"/>
    </row>
    <row r="832" ht="11.25">
      <c r="F832" s="261"/>
    </row>
    <row r="833" ht="11.25">
      <c r="F833" s="261"/>
    </row>
    <row r="834" ht="11.25">
      <c r="F834" s="261"/>
    </row>
    <row r="835" ht="11.25">
      <c r="F835" s="261"/>
    </row>
    <row r="836" ht="11.25">
      <c r="F836" s="261"/>
    </row>
    <row r="837" ht="11.25">
      <c r="F837" s="261"/>
    </row>
    <row r="838" ht="11.25">
      <c r="F838" s="261"/>
    </row>
    <row r="839" ht="11.25">
      <c r="F839" s="261"/>
    </row>
    <row r="840" ht="11.25">
      <c r="F840" s="261"/>
    </row>
    <row r="841" ht="11.25">
      <c r="F841" s="261"/>
    </row>
    <row r="842" ht="11.25">
      <c r="F842" s="261"/>
    </row>
    <row r="843" ht="11.25">
      <c r="F843" s="261"/>
    </row>
    <row r="844" ht="11.25">
      <c r="F844" s="261"/>
    </row>
    <row r="845" ht="11.25">
      <c r="F845" s="261"/>
    </row>
    <row r="846" ht="11.25">
      <c r="F846" s="261"/>
    </row>
    <row r="847" ht="11.25">
      <c r="F847" s="261"/>
    </row>
    <row r="848" ht="11.25">
      <c r="F848" s="261"/>
    </row>
    <row r="849" ht="11.25">
      <c r="F849" s="261"/>
    </row>
    <row r="850" ht="11.25">
      <c r="F850" s="261"/>
    </row>
    <row r="851" ht="11.25">
      <c r="F851" s="261"/>
    </row>
    <row r="852" ht="11.25">
      <c r="F852" s="261"/>
    </row>
    <row r="853" ht="11.25">
      <c r="F853" s="261"/>
    </row>
    <row r="854" ht="11.25">
      <c r="F854" s="261"/>
    </row>
    <row r="855" ht="11.25">
      <c r="F855" s="261"/>
    </row>
    <row r="856" ht="11.25">
      <c r="F856" s="261"/>
    </row>
    <row r="857" ht="11.25">
      <c r="F857" s="261"/>
    </row>
    <row r="858" ht="11.25">
      <c r="F858" s="261"/>
    </row>
    <row r="859" ht="11.25">
      <c r="F859" s="261"/>
    </row>
    <row r="860" ht="11.25">
      <c r="F860" s="261"/>
    </row>
    <row r="861" ht="11.25">
      <c r="F861" s="261"/>
    </row>
    <row r="862" ht="11.25">
      <c r="F862" s="261"/>
    </row>
    <row r="863" ht="11.25">
      <c r="F863" s="261"/>
    </row>
    <row r="864" ht="11.25">
      <c r="F864" s="261"/>
    </row>
    <row r="865" ht="11.25">
      <c r="F865" s="261"/>
    </row>
    <row r="866" ht="11.25">
      <c r="F866" s="261"/>
    </row>
    <row r="867" ht="11.25">
      <c r="F867" s="261"/>
    </row>
    <row r="868" ht="11.25">
      <c r="F868" s="261"/>
    </row>
    <row r="869" ht="11.25">
      <c r="F869" s="261"/>
    </row>
    <row r="870" ht="11.25">
      <c r="F870" s="261"/>
    </row>
    <row r="871" ht="11.25">
      <c r="F871" s="261"/>
    </row>
    <row r="872" ht="11.25">
      <c r="F872" s="261"/>
    </row>
    <row r="873" ht="11.25">
      <c r="F873" s="261"/>
    </row>
    <row r="874" ht="11.25">
      <c r="F874" s="261"/>
    </row>
    <row r="875" ht="11.25">
      <c r="F875" s="261"/>
    </row>
    <row r="876" ht="11.25">
      <c r="F876" s="261"/>
    </row>
    <row r="877" ht="11.25">
      <c r="F877" s="261"/>
    </row>
    <row r="878" ht="11.25">
      <c r="F878" s="261"/>
    </row>
    <row r="879" ht="11.25">
      <c r="F879" s="261"/>
    </row>
    <row r="880" ht="11.25">
      <c r="F880" s="261"/>
    </row>
    <row r="881" ht="11.25">
      <c r="F881" s="261"/>
    </row>
    <row r="882" ht="11.25">
      <c r="F882" s="261"/>
    </row>
    <row r="883" ht="11.25">
      <c r="F883" s="261"/>
    </row>
    <row r="884" ht="11.25">
      <c r="F884" s="261"/>
    </row>
    <row r="885" ht="11.25">
      <c r="F885" s="261"/>
    </row>
    <row r="886" ht="11.25">
      <c r="F886" s="261"/>
    </row>
    <row r="887" ht="11.25">
      <c r="F887" s="261"/>
    </row>
    <row r="888" ht="11.25">
      <c r="F888" s="261"/>
    </row>
    <row r="889" ht="11.25">
      <c r="F889" s="261"/>
    </row>
    <row r="890" ht="11.25">
      <c r="F890" s="261"/>
    </row>
    <row r="891" ht="11.25">
      <c r="F891" s="261"/>
    </row>
    <row r="892" ht="11.25">
      <c r="F892" s="261"/>
    </row>
    <row r="893" ht="11.25">
      <c r="F893" s="261"/>
    </row>
    <row r="894" ht="11.25">
      <c r="F894" s="261"/>
    </row>
    <row r="895" ht="11.25">
      <c r="F895" s="261"/>
    </row>
    <row r="896" ht="11.25">
      <c r="F896" s="261"/>
    </row>
    <row r="897" ht="11.25">
      <c r="F897" s="261"/>
    </row>
    <row r="898" ht="11.25">
      <c r="F898" s="261"/>
    </row>
    <row r="899" ht="11.25">
      <c r="F899" s="261"/>
    </row>
    <row r="900" ht="11.25">
      <c r="F900" s="261"/>
    </row>
    <row r="901" ht="11.25">
      <c r="F901" s="261"/>
    </row>
    <row r="902" ht="11.25">
      <c r="F902" s="261"/>
    </row>
    <row r="903" ht="11.25">
      <c r="F903" s="261"/>
    </row>
    <row r="904" ht="11.25">
      <c r="F904" s="261"/>
    </row>
    <row r="905" ht="11.25">
      <c r="F905" s="261"/>
    </row>
    <row r="906" ht="11.25">
      <c r="F906" s="261"/>
    </row>
    <row r="907" ht="11.25">
      <c r="F907" s="261"/>
    </row>
    <row r="908" ht="11.25">
      <c r="F908" s="261"/>
    </row>
    <row r="909" ht="11.25">
      <c r="F909" s="261"/>
    </row>
    <row r="910" ht="11.25">
      <c r="F910" s="261"/>
    </row>
    <row r="911" ht="11.25">
      <c r="F911" s="261"/>
    </row>
    <row r="912" ht="11.25">
      <c r="F912" s="261"/>
    </row>
    <row r="913" ht="11.25">
      <c r="F913" s="261"/>
    </row>
    <row r="914" ht="11.25">
      <c r="F914" s="261"/>
    </row>
    <row r="915" ht="11.25">
      <c r="F915" s="261"/>
    </row>
    <row r="916" ht="11.25">
      <c r="F916" s="261"/>
    </row>
    <row r="917" ht="11.25">
      <c r="F917" s="261"/>
    </row>
    <row r="918" ht="11.25">
      <c r="F918" s="261"/>
    </row>
    <row r="919" ht="11.25">
      <c r="F919" s="261"/>
    </row>
    <row r="920" ht="11.25">
      <c r="F920" s="261"/>
    </row>
    <row r="921" ht="11.25">
      <c r="F921" s="261"/>
    </row>
    <row r="922" ht="11.25">
      <c r="F922" s="261"/>
    </row>
    <row r="923" ht="11.25">
      <c r="F923" s="261"/>
    </row>
    <row r="924" ht="11.25">
      <c r="F924" s="261"/>
    </row>
    <row r="925" ht="11.25">
      <c r="F925" s="261"/>
    </row>
    <row r="926" ht="11.25">
      <c r="F926" s="261"/>
    </row>
    <row r="927" ht="11.25">
      <c r="F927" s="261"/>
    </row>
    <row r="928" ht="11.25">
      <c r="F928" s="261"/>
    </row>
    <row r="929" ht="11.25">
      <c r="F929" s="261"/>
    </row>
    <row r="930" ht="11.25">
      <c r="F930" s="261"/>
    </row>
    <row r="931" ht="11.25">
      <c r="F931" s="261"/>
    </row>
    <row r="932" ht="11.25">
      <c r="F932" s="261"/>
    </row>
    <row r="933" ht="11.25">
      <c r="F933" s="261"/>
    </row>
    <row r="934" ht="11.25">
      <c r="F934" s="261"/>
    </row>
    <row r="935" ht="11.25">
      <c r="F935" s="261"/>
    </row>
    <row r="936" ht="11.25">
      <c r="F936" s="261"/>
    </row>
    <row r="937" ht="11.25">
      <c r="F937" s="261"/>
    </row>
    <row r="938" ht="11.25">
      <c r="F938" s="261"/>
    </row>
    <row r="939" ht="11.25">
      <c r="F939" s="261"/>
    </row>
    <row r="940" ht="11.25">
      <c r="F940" s="261"/>
    </row>
    <row r="941" ht="11.25">
      <c r="F941" s="261"/>
    </row>
    <row r="942" ht="11.25">
      <c r="F942" s="261"/>
    </row>
    <row r="943" ht="11.25">
      <c r="F943" s="261"/>
    </row>
    <row r="944" ht="11.25">
      <c r="F944" s="261"/>
    </row>
    <row r="945" ht="11.25">
      <c r="F945" s="261"/>
    </row>
    <row r="946" ht="11.25">
      <c r="F946" s="261"/>
    </row>
    <row r="947" ht="11.25">
      <c r="F947" s="261"/>
    </row>
    <row r="948" ht="11.25">
      <c r="F948" s="261"/>
    </row>
    <row r="949" ht="11.25">
      <c r="F949" s="261"/>
    </row>
    <row r="950" ht="11.25">
      <c r="F950" s="261"/>
    </row>
    <row r="951" ht="11.25">
      <c r="F951" s="261"/>
    </row>
    <row r="952" ht="11.25">
      <c r="F952" s="261"/>
    </row>
    <row r="953" ht="11.25">
      <c r="F953" s="261"/>
    </row>
    <row r="954" ht="11.25">
      <c r="F954" s="261"/>
    </row>
    <row r="955" ht="11.25">
      <c r="F955" s="261"/>
    </row>
    <row r="956" ht="11.25">
      <c r="F956" s="261"/>
    </row>
    <row r="957" ht="11.25">
      <c r="F957" s="261"/>
    </row>
    <row r="958" ht="11.25">
      <c r="F958" s="261"/>
    </row>
    <row r="959" ht="11.25">
      <c r="F959" s="261"/>
    </row>
    <row r="960" ht="11.25">
      <c r="F960" s="261"/>
    </row>
    <row r="961" ht="11.25">
      <c r="F961" s="261"/>
    </row>
    <row r="962" ht="11.25">
      <c r="F962" s="261"/>
    </row>
    <row r="963" ht="11.25">
      <c r="F963" s="261"/>
    </row>
    <row r="964" ht="11.25">
      <c r="F964" s="261"/>
    </row>
    <row r="965" ht="11.25">
      <c r="F965" s="261"/>
    </row>
    <row r="966" ht="11.25">
      <c r="F966" s="261"/>
    </row>
    <row r="967" ht="11.25">
      <c r="F967" s="261"/>
    </row>
    <row r="968" ht="11.25">
      <c r="F968" s="261"/>
    </row>
    <row r="969" ht="11.25">
      <c r="F969" s="261"/>
    </row>
    <row r="970" ht="11.25">
      <c r="F970" s="261"/>
    </row>
    <row r="971" ht="11.25">
      <c r="F971" s="261"/>
    </row>
    <row r="972" ht="11.25">
      <c r="F972" s="261"/>
    </row>
    <row r="973" ht="11.25">
      <c r="F973" s="261"/>
    </row>
    <row r="974" ht="11.25">
      <c r="F974" s="261"/>
    </row>
    <row r="975" ht="11.25">
      <c r="F975" s="261"/>
    </row>
    <row r="976" ht="11.25">
      <c r="F976" s="261"/>
    </row>
    <row r="977" ht="11.25">
      <c r="F977" s="261"/>
    </row>
    <row r="978" ht="11.25">
      <c r="F978" s="261"/>
    </row>
    <row r="979" ht="11.25">
      <c r="F979" s="261"/>
    </row>
    <row r="980" ht="11.25">
      <c r="F980" s="261"/>
    </row>
    <row r="981" ht="11.25">
      <c r="F981" s="261"/>
    </row>
    <row r="982" ht="11.25">
      <c r="F982" s="261"/>
    </row>
    <row r="983" ht="11.25">
      <c r="F983" s="261"/>
    </row>
    <row r="984" ht="11.25">
      <c r="F984" s="261"/>
    </row>
    <row r="985" ht="11.25">
      <c r="F985" s="261"/>
    </row>
    <row r="986" ht="11.25">
      <c r="F986" s="261"/>
    </row>
    <row r="987" ht="11.25">
      <c r="F987" s="261"/>
    </row>
    <row r="988" ht="11.25">
      <c r="F988" s="261"/>
    </row>
    <row r="989" ht="11.25">
      <c r="F989" s="261"/>
    </row>
    <row r="990" ht="11.25">
      <c r="F990" s="261"/>
    </row>
    <row r="991" ht="11.25">
      <c r="F991" s="261"/>
    </row>
    <row r="992" ht="11.25">
      <c r="F992" s="261"/>
    </row>
    <row r="993" ht="11.25">
      <c r="F993" s="261"/>
    </row>
    <row r="994" ht="11.25">
      <c r="F994" s="261"/>
    </row>
    <row r="995" ht="11.25">
      <c r="F995" s="261"/>
    </row>
    <row r="996" ht="11.25">
      <c r="F996" s="261"/>
    </row>
    <row r="997" ht="11.25">
      <c r="F997" s="261"/>
    </row>
    <row r="998" ht="11.25">
      <c r="F998" s="261"/>
    </row>
    <row r="999" ht="11.25">
      <c r="F999" s="261"/>
    </row>
    <row r="1000" ht="11.25">
      <c r="F1000" s="261"/>
    </row>
    <row r="1001" ht="11.25">
      <c r="F1001" s="261"/>
    </row>
    <row r="1002" ht="11.25">
      <c r="F1002" s="261"/>
    </row>
    <row r="1003" ht="11.25">
      <c r="F1003" s="261"/>
    </row>
    <row r="1004" ht="11.25">
      <c r="F1004" s="261"/>
    </row>
    <row r="1005" ht="11.25">
      <c r="F1005" s="261"/>
    </row>
    <row r="1006" ht="11.25">
      <c r="F1006" s="261"/>
    </row>
    <row r="1007" ht="11.25">
      <c r="F1007" s="261"/>
    </row>
    <row r="1008" ht="11.25">
      <c r="F1008" s="261"/>
    </row>
    <row r="1009" ht="11.25">
      <c r="F1009" s="261"/>
    </row>
    <row r="1010" ht="11.25">
      <c r="F1010" s="261"/>
    </row>
    <row r="1011" ht="11.25">
      <c r="F1011" s="261"/>
    </row>
    <row r="1012" ht="11.25">
      <c r="F1012" s="261"/>
    </row>
    <row r="1013" ht="11.25">
      <c r="F1013" s="261"/>
    </row>
    <row r="1014" ht="11.25">
      <c r="F1014" s="261"/>
    </row>
    <row r="1015" ht="11.25">
      <c r="F1015" s="261"/>
    </row>
    <row r="1016" ht="11.25">
      <c r="F1016" s="261"/>
    </row>
    <row r="1017" ht="11.25">
      <c r="F1017" s="261"/>
    </row>
    <row r="1018" ht="11.25">
      <c r="F1018" s="261"/>
    </row>
    <row r="1019" ht="11.25">
      <c r="F1019" s="261"/>
    </row>
    <row r="1020" ht="11.25">
      <c r="F1020" s="261"/>
    </row>
    <row r="1021" ht="11.25">
      <c r="F1021" s="261"/>
    </row>
    <row r="1022" ht="11.25">
      <c r="F1022" s="261"/>
    </row>
    <row r="1023" ht="11.25">
      <c r="F1023" s="261"/>
    </row>
    <row r="1024" ht="11.25">
      <c r="F1024" s="261"/>
    </row>
    <row r="1025" ht="11.25">
      <c r="F1025" s="261"/>
    </row>
    <row r="1026" ht="11.25">
      <c r="F1026" s="261"/>
    </row>
    <row r="1027" ht="11.25">
      <c r="F1027" s="261"/>
    </row>
    <row r="1028" ht="11.25">
      <c r="F1028" s="261"/>
    </row>
    <row r="1029" ht="11.25">
      <c r="F1029" s="261"/>
    </row>
    <row r="1030" ht="11.25">
      <c r="F1030" s="261"/>
    </row>
    <row r="1031" ht="11.25">
      <c r="F1031" s="261"/>
    </row>
    <row r="1032" ht="11.25">
      <c r="F1032" s="261"/>
    </row>
    <row r="1033" ht="11.25">
      <c r="F1033" s="261"/>
    </row>
    <row r="1034" ht="11.25">
      <c r="F1034" s="261"/>
    </row>
    <row r="1035" ht="11.25">
      <c r="F1035" s="261"/>
    </row>
    <row r="1036" ht="11.25">
      <c r="F1036" s="261"/>
    </row>
    <row r="1037" ht="11.25">
      <c r="F1037" s="261"/>
    </row>
    <row r="1038" ht="11.25">
      <c r="F1038" s="261"/>
    </row>
    <row r="1039" ht="11.25">
      <c r="F1039" s="261"/>
    </row>
    <row r="1040" ht="11.25">
      <c r="F1040" s="261"/>
    </row>
    <row r="1041" ht="11.25">
      <c r="F1041" s="261"/>
    </row>
    <row r="1042" ht="11.25">
      <c r="F1042" s="261"/>
    </row>
    <row r="1043" ht="11.25">
      <c r="F1043" s="261"/>
    </row>
    <row r="1044" ht="11.25">
      <c r="F1044" s="261"/>
    </row>
    <row r="1045" ht="11.25">
      <c r="F1045" s="261"/>
    </row>
    <row r="1046" ht="11.25">
      <c r="F1046" s="261"/>
    </row>
    <row r="1047" ht="11.25">
      <c r="F1047" s="261"/>
    </row>
    <row r="1048" ht="11.25">
      <c r="F1048" s="261"/>
    </row>
    <row r="1049" ht="11.25">
      <c r="F1049" s="261"/>
    </row>
    <row r="1050" ht="11.25">
      <c r="F1050" s="261"/>
    </row>
    <row r="1051" ht="11.25">
      <c r="F1051" s="261"/>
    </row>
    <row r="1052" ht="11.25">
      <c r="F1052" s="261"/>
    </row>
    <row r="1053" ht="11.25">
      <c r="F1053" s="261"/>
    </row>
    <row r="1054" ht="11.25">
      <c r="F1054" s="261"/>
    </row>
    <row r="1055" ht="11.25">
      <c r="F1055" s="261"/>
    </row>
    <row r="1056" ht="11.25">
      <c r="F1056" s="261"/>
    </row>
    <row r="1057" ht="11.25">
      <c r="F1057" s="261"/>
    </row>
    <row r="1058" ht="11.25">
      <c r="F1058" s="261"/>
    </row>
    <row r="1059" ht="11.25">
      <c r="F1059" s="261"/>
    </row>
    <row r="1060" ht="11.25">
      <c r="F1060" s="261"/>
    </row>
    <row r="1061" ht="11.25">
      <c r="F1061" s="261"/>
    </row>
    <row r="1062" ht="11.25">
      <c r="F1062" s="261"/>
    </row>
    <row r="1063" ht="11.25">
      <c r="F1063" s="261"/>
    </row>
    <row r="1064" ht="11.25">
      <c r="F1064" s="261"/>
    </row>
    <row r="1065" ht="11.25">
      <c r="F1065" s="261"/>
    </row>
    <row r="1066" ht="11.25">
      <c r="F1066" s="261"/>
    </row>
    <row r="1067" ht="11.25">
      <c r="F1067" s="261"/>
    </row>
    <row r="1068" ht="11.25">
      <c r="F1068" s="261"/>
    </row>
    <row r="1069" ht="11.25">
      <c r="F1069" s="261"/>
    </row>
    <row r="1070" ht="11.25">
      <c r="F1070" s="261"/>
    </row>
    <row r="1071" ht="11.25">
      <c r="F1071" s="261"/>
    </row>
    <row r="1072" ht="11.25">
      <c r="F1072" s="261"/>
    </row>
    <row r="1073" ht="11.25">
      <c r="F1073" s="261"/>
    </row>
    <row r="1074" ht="11.25">
      <c r="F1074" s="261"/>
    </row>
    <row r="1075" ht="11.25">
      <c r="F1075" s="261"/>
    </row>
    <row r="1076" ht="11.25">
      <c r="F1076" s="261"/>
    </row>
    <row r="1077" ht="11.25">
      <c r="F1077" s="261"/>
    </row>
    <row r="1078" ht="11.25">
      <c r="F1078" s="261"/>
    </row>
    <row r="1079" ht="11.25">
      <c r="F1079" s="261"/>
    </row>
    <row r="1080" ht="11.25">
      <c r="F1080" s="261"/>
    </row>
    <row r="1081" ht="11.25">
      <c r="F1081" s="261"/>
    </row>
    <row r="1082" ht="11.25">
      <c r="F1082" s="261"/>
    </row>
    <row r="1083" ht="11.25">
      <c r="F1083" s="261"/>
    </row>
    <row r="1084" ht="11.25">
      <c r="F1084" s="261"/>
    </row>
    <row r="1085" ht="11.25">
      <c r="F1085" s="261"/>
    </row>
    <row r="1086" ht="11.25">
      <c r="F1086" s="261"/>
    </row>
    <row r="1087" ht="11.25">
      <c r="F1087" s="261"/>
    </row>
    <row r="1088" ht="11.25">
      <c r="F1088" s="261"/>
    </row>
    <row r="1089" ht="11.25">
      <c r="F1089" s="261"/>
    </row>
    <row r="1090" ht="11.25">
      <c r="F1090" s="261"/>
    </row>
    <row r="1091" ht="11.25">
      <c r="F1091" s="261"/>
    </row>
    <row r="1092" ht="11.25">
      <c r="F1092" s="261"/>
    </row>
    <row r="1093" ht="11.25">
      <c r="F1093" s="261"/>
    </row>
    <row r="1094" ht="11.25">
      <c r="F1094" s="261"/>
    </row>
    <row r="1095" ht="11.25">
      <c r="F1095" s="261"/>
    </row>
    <row r="1096" ht="11.25">
      <c r="F1096" s="261"/>
    </row>
    <row r="1097" ht="11.25">
      <c r="F1097" s="261"/>
    </row>
    <row r="1098" ht="11.25">
      <c r="F1098" s="261"/>
    </row>
    <row r="1099" ht="11.25">
      <c r="F1099" s="261"/>
    </row>
    <row r="1100" ht="11.25">
      <c r="F1100" s="261"/>
    </row>
    <row r="1101" ht="11.25">
      <c r="F1101" s="261"/>
    </row>
    <row r="1102" ht="11.25">
      <c r="F1102" s="261"/>
    </row>
    <row r="1103" ht="11.25">
      <c r="F1103" s="261"/>
    </row>
    <row r="1104" ht="11.25">
      <c r="F1104" s="261"/>
    </row>
    <row r="1105" ht="11.25">
      <c r="F1105" s="261"/>
    </row>
    <row r="1106" ht="11.25">
      <c r="F1106" s="261"/>
    </row>
    <row r="1107" ht="11.25">
      <c r="F1107" s="261"/>
    </row>
    <row r="1108" ht="11.25">
      <c r="F1108" s="261"/>
    </row>
    <row r="1109" ht="11.25">
      <c r="F1109" s="261"/>
    </row>
    <row r="1110" ht="11.25">
      <c r="F1110" s="261"/>
    </row>
    <row r="1111" ht="11.25">
      <c r="F1111" s="261"/>
    </row>
    <row r="1112" ht="11.25">
      <c r="F1112" s="261"/>
    </row>
    <row r="1113" ht="11.25">
      <c r="F1113" s="261"/>
    </row>
    <row r="1114" ht="11.25">
      <c r="F1114" s="261"/>
    </row>
    <row r="1115" ht="11.25">
      <c r="F1115" s="261"/>
    </row>
    <row r="1116" ht="11.25">
      <c r="F1116" s="261"/>
    </row>
    <row r="1117" ht="11.25">
      <c r="F1117" s="261"/>
    </row>
    <row r="1118" ht="11.25">
      <c r="F1118" s="261"/>
    </row>
    <row r="1119" ht="11.25">
      <c r="F1119" s="261"/>
    </row>
    <row r="1120" ht="11.25">
      <c r="F1120" s="261"/>
    </row>
    <row r="1121" ht="11.25">
      <c r="F1121" s="261"/>
    </row>
    <row r="1122" ht="11.25">
      <c r="F1122" s="261"/>
    </row>
    <row r="1123" ht="11.25">
      <c r="F1123" s="261"/>
    </row>
    <row r="1124" ht="11.25">
      <c r="F1124" s="261"/>
    </row>
    <row r="1125" ht="11.25">
      <c r="F1125" s="261"/>
    </row>
    <row r="1126" ht="11.25">
      <c r="F1126" s="261"/>
    </row>
    <row r="1127" ht="11.25">
      <c r="F1127" s="261"/>
    </row>
    <row r="1128" ht="11.25">
      <c r="F1128" s="261"/>
    </row>
    <row r="1129" ht="11.25">
      <c r="F1129" s="261"/>
    </row>
    <row r="1130" ht="11.25">
      <c r="F1130" s="261"/>
    </row>
    <row r="1131" ht="11.25">
      <c r="F1131" s="261"/>
    </row>
    <row r="1132" ht="11.25">
      <c r="F1132" s="261"/>
    </row>
    <row r="1133" ht="11.25">
      <c r="F1133" s="261"/>
    </row>
    <row r="1134" ht="11.25">
      <c r="F1134" s="261"/>
    </row>
    <row r="1135" ht="11.25">
      <c r="F1135" s="261"/>
    </row>
    <row r="1136" ht="11.25">
      <c r="F1136" s="261"/>
    </row>
    <row r="1137" ht="11.25">
      <c r="F1137" s="261"/>
    </row>
    <row r="1138" ht="11.25">
      <c r="F1138" s="261"/>
    </row>
    <row r="1139" ht="11.25">
      <c r="F1139" s="261"/>
    </row>
    <row r="1140" ht="11.25">
      <c r="F1140" s="261"/>
    </row>
    <row r="1141" ht="11.25">
      <c r="F1141" s="261"/>
    </row>
    <row r="1142" ht="11.25">
      <c r="F1142" s="261"/>
    </row>
    <row r="1143" ht="11.25">
      <c r="F1143" s="261"/>
    </row>
    <row r="1144" ht="11.25">
      <c r="F1144" s="261"/>
    </row>
    <row r="1145" ht="11.25">
      <c r="F1145" s="261"/>
    </row>
    <row r="1146" ht="11.25">
      <c r="F1146" s="261"/>
    </row>
    <row r="1147" ht="11.25">
      <c r="F1147" s="261"/>
    </row>
    <row r="1148" ht="11.25">
      <c r="F1148" s="261"/>
    </row>
    <row r="1149" ht="11.25">
      <c r="F1149" s="261"/>
    </row>
    <row r="1150" ht="11.25">
      <c r="F1150" s="261"/>
    </row>
    <row r="1151" ht="11.25">
      <c r="F1151" s="261"/>
    </row>
    <row r="1152" ht="11.25">
      <c r="F1152" s="261"/>
    </row>
    <row r="1153" ht="11.25">
      <c r="F1153" s="261"/>
    </row>
    <row r="1154" ht="11.25">
      <c r="F1154" s="261"/>
    </row>
    <row r="1155" ht="11.25">
      <c r="F1155" s="261"/>
    </row>
    <row r="1156" ht="11.25">
      <c r="F1156" s="261"/>
    </row>
    <row r="1157" ht="11.25">
      <c r="F1157" s="261"/>
    </row>
    <row r="1158" ht="11.25">
      <c r="F1158" s="261"/>
    </row>
    <row r="1159" ht="11.25">
      <c r="F1159" s="261"/>
    </row>
    <row r="1160" ht="11.25">
      <c r="F1160" s="261"/>
    </row>
    <row r="1161" ht="11.25">
      <c r="F1161" s="261"/>
    </row>
    <row r="1162" ht="11.25">
      <c r="F1162" s="261"/>
    </row>
    <row r="1163" ht="11.25">
      <c r="F1163" s="261"/>
    </row>
    <row r="1164" ht="11.25">
      <c r="F1164" s="261"/>
    </row>
    <row r="1165" ht="11.25">
      <c r="F1165" s="261"/>
    </row>
    <row r="1166" ht="11.25">
      <c r="F1166" s="261"/>
    </row>
    <row r="1167" ht="11.25">
      <c r="F1167" s="261"/>
    </row>
    <row r="1168" ht="11.25">
      <c r="F1168" s="261"/>
    </row>
    <row r="1169" ht="11.25">
      <c r="F1169" s="261"/>
    </row>
    <row r="1170" ht="11.25">
      <c r="F1170" s="261"/>
    </row>
    <row r="1171" ht="11.25">
      <c r="F1171" s="261"/>
    </row>
    <row r="1172" ht="11.25">
      <c r="F1172" s="261"/>
    </row>
    <row r="1173" ht="11.25">
      <c r="F1173" s="261"/>
    </row>
    <row r="1174" ht="11.25">
      <c r="F1174" s="261"/>
    </row>
    <row r="1175" ht="11.25">
      <c r="F1175" s="261"/>
    </row>
    <row r="1176" ht="11.25">
      <c r="F1176" s="261"/>
    </row>
    <row r="1177" ht="11.25">
      <c r="F1177" s="261"/>
    </row>
    <row r="1178" ht="11.25">
      <c r="F1178" s="261"/>
    </row>
    <row r="1179" ht="11.25">
      <c r="F1179" s="261"/>
    </row>
    <row r="1180" ht="11.25">
      <c r="F1180" s="261"/>
    </row>
    <row r="1181" ht="11.25">
      <c r="F1181" s="261"/>
    </row>
    <row r="1182" ht="11.25">
      <c r="F1182" s="261"/>
    </row>
    <row r="1183" ht="11.25">
      <c r="F1183" s="261"/>
    </row>
    <row r="1184" ht="11.25">
      <c r="F1184" s="261"/>
    </row>
    <row r="1185" ht="11.25">
      <c r="F1185" s="261"/>
    </row>
    <row r="1186" ht="11.25">
      <c r="F1186" s="261"/>
    </row>
    <row r="1187" ht="11.25">
      <c r="F1187" s="261"/>
    </row>
    <row r="1188" ht="11.25">
      <c r="F1188" s="261"/>
    </row>
    <row r="1189" ht="11.25">
      <c r="F1189" s="261"/>
    </row>
    <row r="1190" ht="11.25">
      <c r="F1190" s="261"/>
    </row>
    <row r="1191" ht="11.25">
      <c r="F1191" s="261"/>
    </row>
    <row r="1192" ht="11.25">
      <c r="F1192" s="261"/>
    </row>
    <row r="1193" ht="11.25">
      <c r="F1193" s="261"/>
    </row>
    <row r="1194" ht="11.25">
      <c r="F1194" s="261"/>
    </row>
    <row r="1195" ht="11.25">
      <c r="F1195" s="261"/>
    </row>
    <row r="1196" ht="11.25">
      <c r="F1196" s="261"/>
    </row>
    <row r="1197" ht="11.25">
      <c r="F1197" s="261"/>
    </row>
    <row r="1198" ht="11.25">
      <c r="F1198" s="261"/>
    </row>
    <row r="1199" ht="11.25">
      <c r="F1199" s="261"/>
    </row>
    <row r="1200" ht="11.25">
      <c r="F1200" s="261"/>
    </row>
    <row r="1201" ht="11.25">
      <c r="F1201" s="261"/>
    </row>
    <row r="1202" ht="11.25">
      <c r="F1202" s="261"/>
    </row>
    <row r="1203" ht="11.25">
      <c r="F1203" s="261"/>
    </row>
    <row r="1204" ht="11.25">
      <c r="F1204" s="261"/>
    </row>
    <row r="1205" ht="11.25">
      <c r="F1205" s="261"/>
    </row>
    <row r="1206" ht="11.25">
      <c r="F1206" s="261"/>
    </row>
    <row r="1207" ht="11.25">
      <c r="F1207" s="261"/>
    </row>
    <row r="1208" ht="11.25">
      <c r="F1208" s="261"/>
    </row>
    <row r="1209" ht="11.25">
      <c r="F1209" s="261"/>
    </row>
    <row r="1210" ht="11.25">
      <c r="F1210" s="261"/>
    </row>
    <row r="1211" ht="11.25">
      <c r="F1211" s="261"/>
    </row>
    <row r="1212" ht="11.25">
      <c r="F1212" s="261"/>
    </row>
    <row r="1213" ht="11.25">
      <c r="F1213" s="261"/>
    </row>
    <row r="1214" ht="11.25">
      <c r="F1214" s="261"/>
    </row>
    <row r="1215" ht="11.25">
      <c r="F1215" s="261"/>
    </row>
    <row r="1216" ht="11.25">
      <c r="F1216" s="261"/>
    </row>
    <row r="1217" ht="11.25">
      <c r="F1217" s="261"/>
    </row>
    <row r="1218" ht="11.25">
      <c r="F1218" s="261"/>
    </row>
    <row r="1219" ht="11.25">
      <c r="F1219" s="261"/>
    </row>
    <row r="1220" ht="11.25">
      <c r="F1220" s="261"/>
    </row>
    <row r="1221" ht="11.25">
      <c r="F1221" s="261"/>
    </row>
    <row r="1222" ht="11.25">
      <c r="F1222" s="261"/>
    </row>
    <row r="1223" ht="11.25">
      <c r="F1223" s="261"/>
    </row>
    <row r="1224" ht="11.25">
      <c r="F1224" s="261"/>
    </row>
    <row r="1225" ht="11.25">
      <c r="F1225" s="261"/>
    </row>
    <row r="1226" ht="11.25">
      <c r="F1226" s="261"/>
    </row>
    <row r="1227" ht="11.25">
      <c r="F1227" s="261"/>
    </row>
    <row r="1228" ht="11.25">
      <c r="F1228" s="261"/>
    </row>
    <row r="1229" ht="11.25">
      <c r="F1229" s="261"/>
    </row>
    <row r="1230" ht="11.25">
      <c r="F1230" s="261"/>
    </row>
    <row r="1231" ht="11.25">
      <c r="F1231" s="261"/>
    </row>
    <row r="1232" ht="11.25">
      <c r="F1232" s="261"/>
    </row>
    <row r="1233" ht="11.25">
      <c r="F1233" s="261"/>
    </row>
    <row r="1234" ht="11.25">
      <c r="F1234" s="261"/>
    </row>
    <row r="1235" ht="11.25">
      <c r="F1235" s="261"/>
    </row>
    <row r="1236" ht="11.25">
      <c r="F1236" s="261"/>
    </row>
    <row r="1237" ht="11.25">
      <c r="F1237" s="261"/>
    </row>
    <row r="1238" ht="11.25">
      <c r="F1238" s="261"/>
    </row>
    <row r="1239" ht="11.25">
      <c r="F1239" s="261"/>
    </row>
    <row r="1240" ht="11.25">
      <c r="F1240" s="261"/>
    </row>
    <row r="1241" ht="11.25">
      <c r="F1241" s="261"/>
    </row>
    <row r="1242" ht="11.25">
      <c r="F1242" s="261"/>
    </row>
    <row r="1243" ht="11.25">
      <c r="F1243" s="261"/>
    </row>
    <row r="1244" ht="11.25">
      <c r="F1244" s="261"/>
    </row>
    <row r="1245" ht="11.25">
      <c r="F1245" s="261"/>
    </row>
    <row r="1246" ht="11.25">
      <c r="F1246" s="261"/>
    </row>
    <row r="1247" ht="11.25">
      <c r="F1247" s="261"/>
    </row>
    <row r="1248" ht="11.25">
      <c r="F1248" s="261"/>
    </row>
    <row r="1249" ht="11.25">
      <c r="F1249" s="261"/>
    </row>
    <row r="1250" ht="11.25">
      <c r="F1250" s="261"/>
    </row>
    <row r="1251" ht="11.25">
      <c r="F1251" s="261"/>
    </row>
    <row r="1252" ht="11.25">
      <c r="F1252" s="261"/>
    </row>
    <row r="1253" ht="11.25">
      <c r="F1253" s="261"/>
    </row>
    <row r="1254" ht="11.25">
      <c r="F1254" s="261"/>
    </row>
    <row r="1255" ht="11.25">
      <c r="F1255" s="261"/>
    </row>
    <row r="1256" ht="11.25">
      <c r="F1256" s="261"/>
    </row>
    <row r="1257" ht="11.25">
      <c r="F1257" s="261"/>
    </row>
    <row r="1258" ht="11.25">
      <c r="F1258" s="261"/>
    </row>
    <row r="1259" ht="11.25">
      <c r="F1259" s="261"/>
    </row>
    <row r="1260" ht="11.25">
      <c r="F1260" s="261"/>
    </row>
    <row r="1261" ht="11.25">
      <c r="F1261" s="261"/>
    </row>
    <row r="1262" ht="11.25">
      <c r="F1262" s="261"/>
    </row>
    <row r="1263" ht="11.25">
      <c r="F1263" s="261"/>
    </row>
    <row r="1264" ht="11.25">
      <c r="F1264" s="261"/>
    </row>
    <row r="1265" ht="11.25">
      <c r="F1265" s="261"/>
    </row>
    <row r="1266" ht="11.25">
      <c r="F1266" s="261"/>
    </row>
    <row r="1267" ht="11.25">
      <c r="F1267" s="261"/>
    </row>
    <row r="1268" ht="11.25">
      <c r="F1268" s="261"/>
    </row>
    <row r="1269" ht="11.25">
      <c r="F1269" s="261"/>
    </row>
    <row r="1270" ht="11.25">
      <c r="F1270" s="261"/>
    </row>
    <row r="1271" ht="11.25">
      <c r="F1271" s="261"/>
    </row>
    <row r="1272" ht="11.25">
      <c r="F1272" s="261"/>
    </row>
    <row r="1273" ht="11.25">
      <c r="F1273" s="261"/>
    </row>
    <row r="1274" ht="11.25">
      <c r="F1274" s="261"/>
    </row>
    <row r="1275" ht="11.25">
      <c r="F1275" s="261"/>
    </row>
    <row r="1276" ht="11.25">
      <c r="F1276" s="261"/>
    </row>
    <row r="1277" ht="11.25">
      <c r="F1277" s="261"/>
    </row>
    <row r="1278" ht="11.25">
      <c r="F1278" s="261"/>
    </row>
    <row r="1279" ht="11.25">
      <c r="F1279" s="261"/>
    </row>
    <row r="1280" ht="11.25">
      <c r="F1280" s="261"/>
    </row>
    <row r="1281" ht="11.25">
      <c r="F1281" s="261"/>
    </row>
    <row r="1282" ht="11.25">
      <c r="F1282" s="261"/>
    </row>
    <row r="1283" ht="11.25">
      <c r="F1283" s="261"/>
    </row>
    <row r="1284" ht="11.25">
      <c r="F1284" s="261"/>
    </row>
    <row r="1285" ht="11.25">
      <c r="F1285" s="261"/>
    </row>
    <row r="1286" ht="11.25">
      <c r="F1286" s="261"/>
    </row>
    <row r="1287" ht="11.25">
      <c r="F1287" s="261"/>
    </row>
    <row r="1288" ht="11.25">
      <c r="F1288" s="261"/>
    </row>
    <row r="1289" ht="11.25">
      <c r="F1289" s="261"/>
    </row>
    <row r="1290" ht="11.25">
      <c r="F1290" s="261"/>
    </row>
    <row r="1291" ht="11.25">
      <c r="F1291" s="261"/>
    </row>
    <row r="1292" ht="11.25">
      <c r="F1292" s="261"/>
    </row>
    <row r="1293" ht="11.25">
      <c r="F1293" s="261"/>
    </row>
    <row r="1294" ht="11.25">
      <c r="F1294" s="261"/>
    </row>
    <row r="1295" ht="11.25">
      <c r="F1295" s="261"/>
    </row>
    <row r="1296" ht="11.25">
      <c r="F1296" s="261"/>
    </row>
    <row r="1297" ht="11.25">
      <c r="F1297" s="261"/>
    </row>
    <row r="1298" ht="11.25">
      <c r="F1298" s="261"/>
    </row>
    <row r="1299" ht="11.25">
      <c r="F1299" s="261"/>
    </row>
    <row r="1300" ht="11.25">
      <c r="F1300" s="261"/>
    </row>
    <row r="1301" ht="11.25">
      <c r="F1301" s="261"/>
    </row>
    <row r="1302" ht="11.25">
      <c r="F1302" s="261"/>
    </row>
    <row r="1303" ht="11.25">
      <c r="F1303" s="261"/>
    </row>
    <row r="1304" ht="11.25">
      <c r="F1304" s="261"/>
    </row>
    <row r="1305" ht="11.25">
      <c r="F1305" s="261"/>
    </row>
    <row r="1306" ht="11.25">
      <c r="F1306" s="261"/>
    </row>
    <row r="1307" ht="11.25">
      <c r="F1307" s="261"/>
    </row>
    <row r="1308" ht="11.25">
      <c r="F1308" s="261"/>
    </row>
    <row r="1309" ht="11.25">
      <c r="F1309" s="261"/>
    </row>
    <row r="1310" ht="11.25">
      <c r="F1310" s="261"/>
    </row>
    <row r="1311" ht="11.25">
      <c r="F1311" s="261"/>
    </row>
    <row r="1312" ht="11.25">
      <c r="F1312" s="261"/>
    </row>
    <row r="1313" ht="11.25">
      <c r="F1313" s="261"/>
    </row>
    <row r="1314" ht="11.25">
      <c r="F1314" s="261"/>
    </row>
    <row r="1315" ht="11.25">
      <c r="F1315" s="261"/>
    </row>
    <row r="1316" ht="11.25">
      <c r="F1316" s="261"/>
    </row>
    <row r="1317" ht="11.25">
      <c r="F1317" s="261"/>
    </row>
    <row r="1318" ht="11.25">
      <c r="F1318" s="261"/>
    </row>
    <row r="1319" ht="11.25">
      <c r="F1319" s="261"/>
    </row>
    <row r="1320" ht="11.25">
      <c r="F1320" s="261"/>
    </row>
    <row r="1321" ht="11.25">
      <c r="F1321" s="261"/>
    </row>
    <row r="1322" ht="11.25">
      <c r="F1322" s="261"/>
    </row>
    <row r="1323" ht="11.25">
      <c r="F1323" s="261"/>
    </row>
    <row r="1324" ht="11.25">
      <c r="F1324" s="261"/>
    </row>
    <row r="1325" ht="11.25">
      <c r="F1325" s="261"/>
    </row>
    <row r="1326" ht="11.25">
      <c r="F1326" s="261"/>
    </row>
    <row r="1327" ht="11.25">
      <c r="F1327" s="261"/>
    </row>
    <row r="1328" ht="11.25">
      <c r="F1328" s="261"/>
    </row>
    <row r="1329" ht="11.25">
      <c r="F1329" s="261"/>
    </row>
    <row r="1330" ht="11.25">
      <c r="F1330" s="261"/>
    </row>
    <row r="1331" ht="11.25">
      <c r="F1331" s="261"/>
    </row>
    <row r="1332" ht="11.25">
      <c r="F1332" s="261"/>
    </row>
    <row r="1333" ht="11.25">
      <c r="F1333" s="261"/>
    </row>
    <row r="1334" ht="11.25">
      <c r="F1334" s="261"/>
    </row>
    <row r="1335" ht="11.25">
      <c r="F1335" s="261"/>
    </row>
    <row r="1336" ht="11.25">
      <c r="F1336" s="261"/>
    </row>
    <row r="1337" ht="11.25">
      <c r="F1337" s="261"/>
    </row>
    <row r="1338" ht="11.25">
      <c r="F1338" s="261"/>
    </row>
    <row r="1339" ht="11.25">
      <c r="F1339" s="261"/>
    </row>
    <row r="1340" ht="11.25">
      <c r="F1340" s="261"/>
    </row>
    <row r="1341" ht="11.25">
      <c r="F1341" s="261"/>
    </row>
    <row r="1342" ht="11.25">
      <c r="F1342" s="261"/>
    </row>
    <row r="1343" ht="11.25">
      <c r="F1343" s="261"/>
    </row>
    <row r="1344" ht="11.25">
      <c r="F1344" s="261"/>
    </row>
    <row r="1345" ht="11.25">
      <c r="F1345" s="261"/>
    </row>
    <row r="1346" ht="11.25">
      <c r="F1346" s="261"/>
    </row>
    <row r="1347" ht="11.25">
      <c r="F1347" s="261"/>
    </row>
    <row r="1348" ht="11.25">
      <c r="F1348" s="261"/>
    </row>
    <row r="1349" ht="11.25">
      <c r="F1349" s="261"/>
    </row>
    <row r="1350" ht="11.25">
      <c r="F1350" s="261"/>
    </row>
    <row r="1351" ht="11.25">
      <c r="F1351" s="261"/>
    </row>
    <row r="1352" ht="11.25">
      <c r="F1352" s="261"/>
    </row>
    <row r="1353" ht="11.25">
      <c r="F1353" s="261"/>
    </row>
    <row r="1354" ht="11.25">
      <c r="F1354" s="261"/>
    </row>
    <row r="1355" ht="11.25">
      <c r="F1355" s="261"/>
    </row>
    <row r="1356" ht="11.25">
      <c r="F1356" s="261"/>
    </row>
    <row r="1357" ht="11.25">
      <c r="F1357" s="261"/>
    </row>
    <row r="1358" ht="11.25">
      <c r="F1358" s="261"/>
    </row>
    <row r="1359" ht="11.25">
      <c r="F1359" s="261"/>
    </row>
    <row r="1360" ht="11.25">
      <c r="F1360" s="261"/>
    </row>
    <row r="1361" ht="11.25">
      <c r="F1361" s="261"/>
    </row>
    <row r="1362" ht="11.25">
      <c r="F1362" s="261"/>
    </row>
    <row r="1363" ht="11.25">
      <c r="F1363" s="261"/>
    </row>
    <row r="1364" ht="11.25">
      <c r="F1364" s="261"/>
    </row>
    <row r="1365" ht="11.25">
      <c r="F1365" s="261"/>
    </row>
    <row r="1366" ht="11.25">
      <c r="F1366" s="261"/>
    </row>
    <row r="1367" ht="11.25">
      <c r="F1367" s="261"/>
    </row>
    <row r="1368" ht="11.25">
      <c r="F1368" s="261"/>
    </row>
    <row r="1369" ht="11.25">
      <c r="F1369" s="261"/>
    </row>
    <row r="1370" ht="11.25">
      <c r="F1370" s="261"/>
    </row>
    <row r="1371" ht="11.25">
      <c r="F1371" s="261"/>
    </row>
    <row r="1372" ht="11.25">
      <c r="F1372" s="261"/>
    </row>
    <row r="1373" ht="11.25">
      <c r="F1373" s="261"/>
    </row>
    <row r="1374" ht="11.25">
      <c r="F1374" s="261"/>
    </row>
    <row r="1375" ht="11.25">
      <c r="F1375" s="261"/>
    </row>
    <row r="1376" ht="11.25">
      <c r="F1376" s="261"/>
    </row>
    <row r="1377" ht="11.25">
      <c r="F1377" s="261"/>
    </row>
    <row r="1378" ht="11.25">
      <c r="F1378" s="261"/>
    </row>
    <row r="1379" ht="11.25">
      <c r="F1379" s="261"/>
    </row>
    <row r="1380" ht="11.25">
      <c r="F1380" s="261"/>
    </row>
    <row r="1381" ht="11.25">
      <c r="F1381" s="261"/>
    </row>
    <row r="1382" ht="11.25">
      <c r="F1382" s="261"/>
    </row>
    <row r="1383" ht="11.25">
      <c r="F1383" s="261"/>
    </row>
    <row r="1384" ht="11.25">
      <c r="F1384" s="261"/>
    </row>
    <row r="1385" ht="11.25">
      <c r="F1385" s="261"/>
    </row>
    <row r="1386" ht="11.25">
      <c r="F1386" s="261"/>
    </row>
    <row r="1387" ht="11.25">
      <c r="F1387" s="261"/>
    </row>
    <row r="1388" ht="11.25">
      <c r="F1388" s="261"/>
    </row>
    <row r="1389" ht="11.25">
      <c r="F1389" s="261"/>
    </row>
    <row r="1390" ht="11.25">
      <c r="F1390" s="261"/>
    </row>
    <row r="1391" ht="11.25">
      <c r="F1391" s="261"/>
    </row>
    <row r="1392" ht="11.25">
      <c r="F1392" s="261"/>
    </row>
    <row r="1393" ht="11.25">
      <c r="F1393" s="261"/>
    </row>
    <row r="1394" ht="11.25">
      <c r="F1394" s="261"/>
    </row>
    <row r="1395" ht="11.25">
      <c r="F1395" s="261"/>
    </row>
    <row r="1396" ht="11.25">
      <c r="F1396" s="261"/>
    </row>
    <row r="1397" ht="11.25">
      <c r="F1397" s="261"/>
    </row>
    <row r="1398" ht="11.25">
      <c r="F1398" s="261"/>
    </row>
    <row r="1399" ht="11.25">
      <c r="F1399" s="261"/>
    </row>
    <row r="1400" ht="11.25">
      <c r="F1400" s="261"/>
    </row>
    <row r="1401" ht="11.25">
      <c r="F1401" s="261"/>
    </row>
    <row r="1402" ht="11.25">
      <c r="F1402" s="261"/>
    </row>
    <row r="1403" ht="11.25">
      <c r="F1403" s="261"/>
    </row>
    <row r="1404" ht="11.25">
      <c r="F1404" s="261"/>
    </row>
    <row r="1405" ht="11.25">
      <c r="F1405" s="261"/>
    </row>
    <row r="1406" ht="11.25">
      <c r="F1406" s="261"/>
    </row>
    <row r="1407" ht="11.25">
      <c r="F1407" s="261"/>
    </row>
    <row r="1408" ht="11.25">
      <c r="F1408" s="261"/>
    </row>
    <row r="1409" ht="11.25">
      <c r="F1409" s="261"/>
    </row>
    <row r="1410" ht="11.25">
      <c r="F1410" s="261"/>
    </row>
    <row r="1411" ht="11.25">
      <c r="F1411" s="261"/>
    </row>
    <row r="1412" ht="11.25">
      <c r="F1412" s="261"/>
    </row>
    <row r="1413" ht="11.25">
      <c r="F1413" s="261"/>
    </row>
    <row r="1414" ht="11.25">
      <c r="F1414" s="261"/>
    </row>
    <row r="1415" ht="11.25">
      <c r="F1415" s="261"/>
    </row>
    <row r="1416" ht="11.25">
      <c r="F1416" s="261"/>
    </row>
    <row r="1417" ht="11.25">
      <c r="F1417" s="261"/>
    </row>
    <row r="1418" ht="11.25">
      <c r="F1418" s="261"/>
    </row>
    <row r="1419" ht="11.25">
      <c r="F1419" s="261"/>
    </row>
    <row r="1420" ht="11.25">
      <c r="F1420" s="261"/>
    </row>
    <row r="1421" ht="11.25">
      <c r="F1421" s="261"/>
    </row>
    <row r="1422" ht="11.25">
      <c r="F1422" s="261"/>
    </row>
    <row r="1423" ht="11.25">
      <c r="F1423" s="261"/>
    </row>
    <row r="1424" ht="11.25">
      <c r="F1424" s="261"/>
    </row>
    <row r="1425" ht="11.25">
      <c r="F1425" s="261"/>
    </row>
    <row r="1426" ht="11.25">
      <c r="F1426" s="261"/>
    </row>
    <row r="1427" ht="11.25">
      <c r="F1427" s="261"/>
    </row>
    <row r="1428" ht="11.25">
      <c r="F1428" s="261"/>
    </row>
    <row r="1429" ht="11.25">
      <c r="F1429" s="261"/>
    </row>
    <row r="1430" ht="11.25">
      <c r="F1430" s="261"/>
    </row>
    <row r="1431" ht="11.25">
      <c r="F1431" s="261"/>
    </row>
    <row r="1432" ht="11.25">
      <c r="F1432" s="261"/>
    </row>
    <row r="1433" ht="11.25">
      <c r="F1433" s="261"/>
    </row>
    <row r="1434" ht="11.25">
      <c r="F1434" s="261"/>
    </row>
    <row r="1435" ht="11.25">
      <c r="F1435" s="261"/>
    </row>
    <row r="1436" ht="11.25">
      <c r="F1436" s="261"/>
    </row>
    <row r="1437" ht="11.25">
      <c r="F1437" s="261"/>
    </row>
    <row r="1438" ht="11.25">
      <c r="F1438" s="261"/>
    </row>
    <row r="1439" ht="11.25">
      <c r="F1439" s="261"/>
    </row>
    <row r="1440" ht="11.25">
      <c r="F1440" s="261"/>
    </row>
    <row r="1441" ht="11.25">
      <c r="F1441" s="261"/>
    </row>
    <row r="1442" ht="11.25">
      <c r="F1442" s="261"/>
    </row>
    <row r="1443" ht="11.25">
      <c r="F1443" s="261"/>
    </row>
    <row r="1444" ht="11.25">
      <c r="F1444" s="261"/>
    </row>
    <row r="1445" ht="11.25">
      <c r="F1445" s="261"/>
    </row>
    <row r="1446" ht="11.25">
      <c r="F1446" s="261"/>
    </row>
    <row r="1447" ht="11.25">
      <c r="F1447" s="261"/>
    </row>
    <row r="1448" ht="11.25">
      <c r="F1448" s="261"/>
    </row>
    <row r="1449" ht="11.25">
      <c r="F1449" s="261"/>
    </row>
    <row r="1450" ht="11.25">
      <c r="F1450" s="261"/>
    </row>
    <row r="1451" ht="11.25">
      <c r="F1451" s="261"/>
    </row>
    <row r="1452" ht="11.25">
      <c r="F1452" s="261"/>
    </row>
    <row r="1453" ht="11.25">
      <c r="F1453" s="261"/>
    </row>
    <row r="1454" ht="11.25">
      <c r="F1454" s="261"/>
    </row>
    <row r="1455" ht="11.25">
      <c r="F1455" s="261"/>
    </row>
    <row r="1456" ht="11.25">
      <c r="F1456" s="261"/>
    </row>
    <row r="1457" ht="11.25">
      <c r="F1457" s="261"/>
    </row>
    <row r="1458" ht="11.25">
      <c r="F1458" s="261"/>
    </row>
    <row r="1459" ht="11.25">
      <c r="F1459" s="261"/>
    </row>
    <row r="1460" ht="11.25">
      <c r="F1460" s="261"/>
    </row>
    <row r="1461" ht="11.25">
      <c r="F1461" s="261"/>
    </row>
    <row r="1462" ht="11.25">
      <c r="F1462" s="261"/>
    </row>
    <row r="1463" ht="11.25">
      <c r="F1463" s="261"/>
    </row>
    <row r="1464" ht="11.25">
      <c r="F1464" s="261"/>
    </row>
    <row r="1465" ht="11.25">
      <c r="F1465" s="261"/>
    </row>
    <row r="1466" ht="11.25">
      <c r="F1466" s="261"/>
    </row>
    <row r="1467" ht="11.25">
      <c r="F1467" s="261"/>
    </row>
    <row r="1468" ht="11.25">
      <c r="F1468" s="261"/>
    </row>
    <row r="1469" ht="11.25">
      <c r="F1469" s="261"/>
    </row>
    <row r="1470" ht="11.25">
      <c r="F1470" s="261"/>
    </row>
    <row r="1471" ht="11.25">
      <c r="F1471" s="261"/>
    </row>
    <row r="1472" ht="11.25">
      <c r="F1472" s="261"/>
    </row>
    <row r="1473" ht="11.25">
      <c r="F1473" s="261"/>
    </row>
    <row r="1474" ht="11.25">
      <c r="F1474" s="261"/>
    </row>
    <row r="1475" ht="11.25">
      <c r="F1475" s="261"/>
    </row>
    <row r="1476" ht="11.25">
      <c r="F1476" s="261"/>
    </row>
    <row r="1477" ht="11.25">
      <c r="F1477" s="261"/>
    </row>
    <row r="1478" ht="11.25">
      <c r="F1478" s="261"/>
    </row>
    <row r="1479" ht="11.25">
      <c r="F1479" s="261"/>
    </row>
    <row r="1480" ht="11.25">
      <c r="F1480" s="261"/>
    </row>
    <row r="1481" ht="11.25">
      <c r="F1481" s="261"/>
    </row>
    <row r="1482" ht="11.25">
      <c r="F1482" s="261"/>
    </row>
    <row r="1483" ht="11.25">
      <c r="F1483" s="261"/>
    </row>
    <row r="1484" ht="11.25">
      <c r="F1484" s="261"/>
    </row>
    <row r="1485" ht="11.25">
      <c r="F1485" s="261"/>
    </row>
    <row r="1486" ht="11.25">
      <c r="F1486" s="261"/>
    </row>
    <row r="1487" ht="11.25">
      <c r="F1487" s="261"/>
    </row>
    <row r="1488" ht="11.25">
      <c r="F1488" s="261"/>
    </row>
    <row r="1489" ht="11.25">
      <c r="F1489" s="261"/>
    </row>
    <row r="1490" ht="11.25">
      <c r="F1490" s="261"/>
    </row>
    <row r="1491" ht="11.25">
      <c r="F1491" s="261"/>
    </row>
    <row r="1492" ht="11.25">
      <c r="F1492" s="261"/>
    </row>
    <row r="1493" ht="11.25">
      <c r="F1493" s="261"/>
    </row>
    <row r="1494" ht="11.25">
      <c r="F1494" s="261"/>
    </row>
    <row r="1495" ht="11.25">
      <c r="F1495" s="261"/>
    </row>
    <row r="1496" ht="11.25">
      <c r="F1496" s="261"/>
    </row>
    <row r="1497" ht="11.25">
      <c r="F1497" s="261"/>
    </row>
    <row r="1498" ht="11.25">
      <c r="F1498" s="261"/>
    </row>
    <row r="1499" ht="11.25">
      <c r="F1499" s="261"/>
    </row>
    <row r="1500" ht="11.25">
      <c r="F1500" s="261"/>
    </row>
    <row r="1501" ht="11.25">
      <c r="F1501" s="261"/>
    </row>
    <row r="1502" ht="11.25">
      <c r="F1502" s="261"/>
    </row>
    <row r="1503" ht="11.25">
      <c r="F1503" s="261"/>
    </row>
    <row r="1504" ht="11.25">
      <c r="F1504" s="261"/>
    </row>
    <row r="1505" ht="11.25">
      <c r="F1505" s="261"/>
    </row>
    <row r="1506" ht="11.25">
      <c r="F1506" s="261"/>
    </row>
    <row r="1507" ht="11.25">
      <c r="F1507" s="261"/>
    </row>
    <row r="1508" ht="11.25">
      <c r="F1508" s="261"/>
    </row>
    <row r="1509" ht="11.25">
      <c r="F1509" s="261"/>
    </row>
    <row r="1510" ht="11.25">
      <c r="F1510" s="261"/>
    </row>
    <row r="1511" ht="11.25">
      <c r="F1511" s="261"/>
    </row>
    <row r="1512" ht="11.25">
      <c r="F1512" s="261"/>
    </row>
    <row r="1513" ht="11.25">
      <c r="F1513" s="261"/>
    </row>
    <row r="1514" ht="11.25">
      <c r="F1514" s="261"/>
    </row>
    <row r="1515" ht="11.25">
      <c r="F1515" s="261"/>
    </row>
    <row r="1516" ht="11.25">
      <c r="F1516" s="261"/>
    </row>
    <row r="1517" ht="11.25">
      <c r="F1517" s="261"/>
    </row>
    <row r="1518" ht="11.25">
      <c r="F1518" s="261"/>
    </row>
    <row r="1519" ht="11.25">
      <c r="F1519" s="261"/>
    </row>
    <row r="1520" ht="11.25">
      <c r="F1520" s="261"/>
    </row>
    <row r="1521" ht="11.25">
      <c r="F1521" s="261"/>
    </row>
    <row r="1522" ht="11.25">
      <c r="F1522" s="261"/>
    </row>
    <row r="1523" ht="11.25">
      <c r="F1523" s="261"/>
    </row>
    <row r="1524" ht="11.25">
      <c r="F1524" s="261"/>
    </row>
    <row r="1525" ht="11.25">
      <c r="F1525" s="261"/>
    </row>
    <row r="1526" ht="11.25">
      <c r="F1526" s="261"/>
    </row>
    <row r="1527" ht="11.25">
      <c r="F1527" s="261"/>
    </row>
    <row r="1528" ht="11.25">
      <c r="F1528" s="261"/>
    </row>
    <row r="1529" ht="11.25">
      <c r="F1529" s="261"/>
    </row>
    <row r="1530" ht="11.25">
      <c r="F1530" s="261"/>
    </row>
    <row r="1531" ht="11.25">
      <c r="F1531" s="261"/>
    </row>
    <row r="1532" ht="11.25">
      <c r="F1532" s="261"/>
    </row>
    <row r="1533" ht="11.25">
      <c r="F1533" s="261"/>
    </row>
    <row r="1534" ht="11.25">
      <c r="F1534" s="261"/>
    </row>
    <row r="1535" ht="11.25">
      <c r="F1535" s="261"/>
    </row>
    <row r="1536" ht="11.25">
      <c r="F1536" s="261"/>
    </row>
    <row r="1537" ht="11.25">
      <c r="F1537" s="261"/>
    </row>
    <row r="1538" ht="11.25">
      <c r="F1538" s="261"/>
    </row>
    <row r="1539" ht="11.25">
      <c r="F1539" s="261"/>
    </row>
    <row r="1540" ht="11.25">
      <c r="F1540" s="261"/>
    </row>
    <row r="1541" ht="11.25">
      <c r="F1541" s="261"/>
    </row>
    <row r="1542" ht="11.25">
      <c r="F1542" s="261"/>
    </row>
    <row r="1543" ht="11.25">
      <c r="F1543" s="261"/>
    </row>
    <row r="1544" ht="11.25">
      <c r="F1544" s="261"/>
    </row>
    <row r="1545" ht="11.25">
      <c r="F1545" s="261"/>
    </row>
    <row r="1546" ht="11.25">
      <c r="F1546" s="261"/>
    </row>
    <row r="1547" ht="11.25">
      <c r="F1547" s="261"/>
    </row>
    <row r="1548" ht="11.25">
      <c r="F1548" s="261"/>
    </row>
    <row r="1549" ht="11.25">
      <c r="F1549" s="261"/>
    </row>
    <row r="1550" ht="11.25">
      <c r="F1550" s="261"/>
    </row>
    <row r="1551" ht="11.25">
      <c r="F1551" s="261"/>
    </row>
    <row r="1552" ht="11.25">
      <c r="F1552" s="261"/>
    </row>
    <row r="1553" ht="11.25">
      <c r="F1553" s="261"/>
    </row>
    <row r="1554" ht="11.25">
      <c r="F1554" s="261"/>
    </row>
    <row r="1555" ht="11.25">
      <c r="F1555" s="261"/>
    </row>
    <row r="1556" ht="11.25">
      <c r="F1556" s="261"/>
    </row>
    <row r="1557" ht="11.25">
      <c r="F1557" s="261"/>
    </row>
    <row r="1558" ht="11.25">
      <c r="F1558" s="261"/>
    </row>
    <row r="1559" ht="11.25">
      <c r="F1559" s="261"/>
    </row>
    <row r="1560" ht="11.25">
      <c r="F1560" s="261"/>
    </row>
    <row r="1561" ht="11.25">
      <c r="F1561" s="261"/>
    </row>
    <row r="1562" ht="11.25">
      <c r="F1562" s="261"/>
    </row>
    <row r="1563" ht="11.25">
      <c r="F1563" s="261"/>
    </row>
    <row r="1564" ht="11.25">
      <c r="F1564" s="261"/>
    </row>
    <row r="1565" ht="11.25">
      <c r="F1565" s="261"/>
    </row>
    <row r="1566" ht="11.25">
      <c r="F1566" s="261"/>
    </row>
    <row r="1567" ht="11.25">
      <c r="F1567" s="261"/>
    </row>
    <row r="1568" ht="11.25">
      <c r="F1568" s="261"/>
    </row>
    <row r="1569" ht="11.25">
      <c r="F1569" s="261"/>
    </row>
    <row r="1570" ht="11.25">
      <c r="F1570" s="261"/>
    </row>
    <row r="1571" ht="11.25">
      <c r="F1571" s="261"/>
    </row>
    <row r="1572" ht="11.25">
      <c r="F1572" s="261"/>
    </row>
    <row r="1573" ht="11.25">
      <c r="F1573" s="261"/>
    </row>
    <row r="1574" ht="11.25">
      <c r="F1574" s="261"/>
    </row>
    <row r="1575" ht="11.25">
      <c r="F1575" s="261"/>
    </row>
    <row r="1576" ht="11.25">
      <c r="F1576" s="261"/>
    </row>
    <row r="1577" ht="11.25">
      <c r="F1577" s="261"/>
    </row>
    <row r="1578" ht="11.25">
      <c r="F1578" s="261"/>
    </row>
    <row r="1579" ht="11.25">
      <c r="F1579" s="261"/>
    </row>
    <row r="1580" ht="11.25">
      <c r="F1580" s="261"/>
    </row>
    <row r="1581" ht="11.25">
      <c r="F1581" s="261"/>
    </row>
    <row r="1582" ht="11.25">
      <c r="F1582" s="261"/>
    </row>
    <row r="1583" ht="11.25">
      <c r="F1583" s="261"/>
    </row>
    <row r="1584" ht="11.25">
      <c r="F1584" s="261"/>
    </row>
    <row r="1585" ht="11.25">
      <c r="F1585" s="261"/>
    </row>
    <row r="1586" ht="11.25">
      <c r="F1586" s="261"/>
    </row>
    <row r="1587" ht="11.25">
      <c r="F1587" s="261"/>
    </row>
    <row r="1588" ht="11.25">
      <c r="F1588" s="261"/>
    </row>
    <row r="1589" ht="11.25">
      <c r="F1589" s="261"/>
    </row>
    <row r="1590" ht="11.25">
      <c r="F1590" s="261"/>
    </row>
    <row r="1591" ht="11.25">
      <c r="F1591" s="261"/>
    </row>
    <row r="1592" ht="11.25">
      <c r="F1592" s="261"/>
    </row>
    <row r="1593" ht="11.25">
      <c r="F1593" s="261"/>
    </row>
    <row r="1594" ht="11.25">
      <c r="F1594" s="261"/>
    </row>
    <row r="1595" ht="11.25">
      <c r="F1595" s="261"/>
    </row>
    <row r="1596" ht="11.25">
      <c r="F1596" s="261"/>
    </row>
    <row r="1597" ht="11.25">
      <c r="F1597" s="261"/>
    </row>
    <row r="1598" ht="11.25">
      <c r="F1598" s="261"/>
    </row>
    <row r="1599" ht="11.25">
      <c r="F1599" s="261"/>
    </row>
    <row r="1600" ht="11.25">
      <c r="F1600" s="261"/>
    </row>
    <row r="1601" ht="11.25">
      <c r="F1601" s="261"/>
    </row>
    <row r="1602" ht="11.25">
      <c r="F1602" s="261"/>
    </row>
    <row r="1603" ht="11.25">
      <c r="F1603" s="261"/>
    </row>
    <row r="1604" ht="11.25">
      <c r="F1604" s="261"/>
    </row>
    <row r="1605" ht="11.25">
      <c r="F1605" s="261"/>
    </row>
    <row r="1606" ht="11.25">
      <c r="F1606" s="261"/>
    </row>
    <row r="1607" ht="11.25">
      <c r="F1607" s="261"/>
    </row>
    <row r="1608" ht="11.25">
      <c r="F1608" s="261"/>
    </row>
    <row r="1609" ht="11.25">
      <c r="F1609" s="261"/>
    </row>
    <row r="1610" ht="11.25">
      <c r="F1610" s="261"/>
    </row>
    <row r="1611" ht="11.25">
      <c r="F1611" s="261"/>
    </row>
    <row r="1612" ht="11.25">
      <c r="F1612" s="261"/>
    </row>
    <row r="1613" ht="11.25">
      <c r="F1613" s="261"/>
    </row>
    <row r="1614" ht="11.25">
      <c r="F1614" s="261"/>
    </row>
    <row r="1615" ht="11.25">
      <c r="F1615" s="261"/>
    </row>
    <row r="1616" ht="11.25">
      <c r="F1616" s="261"/>
    </row>
    <row r="1617" ht="11.25">
      <c r="F1617" s="261"/>
    </row>
    <row r="1618" ht="11.25">
      <c r="F1618" s="261"/>
    </row>
    <row r="1619" ht="11.25">
      <c r="F1619" s="261"/>
    </row>
    <row r="1620" ht="11.25">
      <c r="F1620" s="261"/>
    </row>
    <row r="1621" ht="11.25">
      <c r="F1621" s="261"/>
    </row>
    <row r="1622" ht="11.25">
      <c r="F1622" s="261"/>
    </row>
    <row r="1623" ht="11.25">
      <c r="F1623" s="261"/>
    </row>
    <row r="1624" ht="11.25">
      <c r="F1624" s="261"/>
    </row>
    <row r="1625" ht="11.25">
      <c r="F1625" s="261"/>
    </row>
    <row r="1626" ht="11.25">
      <c r="F1626" s="261"/>
    </row>
    <row r="1627" ht="11.25">
      <c r="F1627" s="261"/>
    </row>
    <row r="1628" ht="11.25">
      <c r="F1628" s="261"/>
    </row>
    <row r="1629" ht="11.25">
      <c r="F1629" s="261"/>
    </row>
    <row r="1630" ht="11.25">
      <c r="F1630" s="261"/>
    </row>
    <row r="1631" ht="11.25">
      <c r="F1631" s="261"/>
    </row>
    <row r="1632" ht="11.25">
      <c r="F1632" s="261"/>
    </row>
    <row r="1633" ht="11.25">
      <c r="F1633" s="261"/>
    </row>
    <row r="1634" ht="11.25">
      <c r="F1634" s="261"/>
    </row>
    <row r="1635" ht="11.25">
      <c r="F1635" s="261"/>
    </row>
    <row r="1636" ht="11.25">
      <c r="F1636" s="261"/>
    </row>
    <row r="1637" ht="11.25">
      <c r="F1637" s="261"/>
    </row>
    <row r="1638" ht="11.25">
      <c r="F1638" s="261"/>
    </row>
    <row r="1639" ht="11.25">
      <c r="F1639" s="261"/>
    </row>
    <row r="1640" ht="11.25">
      <c r="F1640" s="261"/>
    </row>
    <row r="1641" ht="11.25">
      <c r="F1641" s="261"/>
    </row>
    <row r="1642" ht="11.25">
      <c r="F1642" s="261"/>
    </row>
    <row r="1643" ht="11.25">
      <c r="F1643" s="261"/>
    </row>
    <row r="1644" ht="11.25">
      <c r="F1644" s="261"/>
    </row>
    <row r="1645" ht="11.25">
      <c r="F1645" s="261"/>
    </row>
    <row r="1646" ht="11.25">
      <c r="F1646" s="261"/>
    </row>
    <row r="1647" ht="11.25">
      <c r="F1647" s="261"/>
    </row>
    <row r="1648" ht="11.25">
      <c r="F1648" s="261"/>
    </row>
    <row r="1649" ht="11.25">
      <c r="F1649" s="261"/>
    </row>
    <row r="1650" ht="11.25">
      <c r="F1650" s="261"/>
    </row>
    <row r="1651" ht="11.25">
      <c r="F1651" s="261"/>
    </row>
    <row r="1652" ht="11.25">
      <c r="F1652" s="261"/>
    </row>
    <row r="1653" ht="11.25">
      <c r="F1653" s="261"/>
    </row>
    <row r="1654" ht="11.25">
      <c r="F1654" s="261"/>
    </row>
    <row r="1655" ht="11.25">
      <c r="F1655" s="261"/>
    </row>
    <row r="1656" ht="11.25">
      <c r="F1656" s="261"/>
    </row>
    <row r="1657" ht="11.25">
      <c r="F1657" s="261"/>
    </row>
    <row r="1658" ht="11.25">
      <c r="F1658" s="261"/>
    </row>
    <row r="1659" ht="11.25">
      <c r="F1659" s="261"/>
    </row>
    <row r="1660" ht="11.25">
      <c r="F1660" s="261"/>
    </row>
    <row r="1661" ht="11.25">
      <c r="F1661" s="261"/>
    </row>
    <row r="1662" ht="11.25">
      <c r="F1662" s="261"/>
    </row>
    <row r="1663" ht="11.25">
      <c r="F1663" s="261"/>
    </row>
    <row r="1664" ht="11.25">
      <c r="F1664" s="261"/>
    </row>
    <row r="1665" ht="11.25">
      <c r="F1665" s="261"/>
    </row>
    <row r="1666" ht="11.25">
      <c r="F1666" s="261"/>
    </row>
    <row r="1667" ht="11.25">
      <c r="F1667" s="261"/>
    </row>
    <row r="1668" ht="11.25">
      <c r="F1668" s="261"/>
    </row>
    <row r="1669" ht="11.25">
      <c r="F1669" s="261"/>
    </row>
    <row r="1670" ht="11.25">
      <c r="F1670" s="261"/>
    </row>
    <row r="1671" ht="11.25">
      <c r="F1671" s="261"/>
    </row>
    <row r="1672" ht="11.25">
      <c r="F1672" s="261"/>
    </row>
    <row r="1673" ht="11.25">
      <c r="F1673" s="261"/>
    </row>
    <row r="1674" ht="11.25">
      <c r="F1674" s="261"/>
    </row>
    <row r="1675" ht="11.25">
      <c r="F1675" s="261"/>
    </row>
    <row r="1676" ht="11.25">
      <c r="F1676" s="261"/>
    </row>
    <row r="1677" ht="11.25">
      <c r="F1677" s="261"/>
    </row>
    <row r="1678" ht="11.25">
      <c r="F1678" s="261"/>
    </row>
    <row r="1679" ht="11.25">
      <c r="F1679" s="261"/>
    </row>
    <row r="1680" ht="11.25">
      <c r="F1680" s="261"/>
    </row>
    <row r="1681" ht="11.25">
      <c r="F1681" s="261"/>
    </row>
    <row r="1682" ht="11.25">
      <c r="F1682" s="261"/>
    </row>
    <row r="1683" ht="11.25">
      <c r="F1683" s="261"/>
    </row>
    <row r="1684" ht="11.25">
      <c r="F1684" s="261"/>
    </row>
    <row r="1685" ht="11.25">
      <c r="F1685" s="261"/>
    </row>
    <row r="1686" ht="11.25">
      <c r="F1686" s="261"/>
    </row>
    <row r="1687" ht="11.25">
      <c r="F1687" s="261"/>
    </row>
    <row r="1688" ht="11.25">
      <c r="F1688" s="261"/>
    </row>
    <row r="1689" ht="11.25">
      <c r="F1689" s="261"/>
    </row>
    <row r="1690" ht="11.25">
      <c r="F1690" s="261"/>
    </row>
    <row r="1691" ht="11.25">
      <c r="F1691" s="261"/>
    </row>
    <row r="1692" ht="11.25">
      <c r="F1692" s="261"/>
    </row>
    <row r="1693" ht="11.25">
      <c r="F1693" s="261"/>
    </row>
    <row r="1694" ht="11.25">
      <c r="F1694" s="261"/>
    </row>
    <row r="1695" ht="11.25">
      <c r="F1695" s="261"/>
    </row>
    <row r="1696" ht="11.25">
      <c r="F1696" s="261"/>
    </row>
    <row r="1697" ht="11.25">
      <c r="F1697" s="261"/>
    </row>
    <row r="1698" ht="11.25">
      <c r="F1698" s="261"/>
    </row>
    <row r="1699" ht="11.25">
      <c r="F1699" s="261"/>
    </row>
    <row r="1700" ht="11.25">
      <c r="F1700" s="261"/>
    </row>
    <row r="1701" ht="11.25">
      <c r="F1701" s="261"/>
    </row>
    <row r="1702" ht="11.25">
      <c r="F1702" s="261"/>
    </row>
    <row r="1703" ht="11.25">
      <c r="F1703" s="261"/>
    </row>
    <row r="1704" ht="11.25">
      <c r="F1704" s="261"/>
    </row>
    <row r="1705" ht="11.25">
      <c r="F1705" s="261"/>
    </row>
    <row r="1706" ht="11.25">
      <c r="F1706" s="261"/>
    </row>
    <row r="1707" ht="11.25">
      <c r="F1707" s="261"/>
    </row>
    <row r="1708" ht="11.25">
      <c r="F1708" s="261"/>
    </row>
    <row r="1709" ht="11.25">
      <c r="F1709" s="261"/>
    </row>
    <row r="1710" ht="11.25">
      <c r="F1710" s="261"/>
    </row>
    <row r="1711" ht="11.25">
      <c r="F1711" s="261"/>
    </row>
    <row r="1712" ht="11.25">
      <c r="F1712" s="261"/>
    </row>
    <row r="1713" ht="11.25">
      <c r="F1713" s="261"/>
    </row>
    <row r="1714" ht="11.25">
      <c r="F1714" s="261"/>
    </row>
    <row r="1715" ht="11.25">
      <c r="F1715" s="261"/>
    </row>
    <row r="1716" ht="11.25">
      <c r="F1716" s="261"/>
    </row>
    <row r="1717" ht="11.25">
      <c r="F1717" s="261"/>
    </row>
    <row r="1718" ht="11.25">
      <c r="F1718" s="261"/>
    </row>
    <row r="1719" ht="11.25">
      <c r="F1719" s="261"/>
    </row>
    <row r="1720" ht="11.25">
      <c r="F1720" s="261"/>
    </row>
    <row r="1721" ht="11.25">
      <c r="F1721" s="261"/>
    </row>
    <row r="1722" ht="11.25">
      <c r="F1722" s="261"/>
    </row>
    <row r="1723" ht="11.25">
      <c r="F1723" s="261"/>
    </row>
    <row r="1724" ht="11.25">
      <c r="F1724" s="261"/>
    </row>
    <row r="1725" ht="11.25">
      <c r="F1725" s="261"/>
    </row>
    <row r="1726" ht="11.25">
      <c r="F1726" s="261"/>
    </row>
  </sheetData>
  <printOptions horizontalCentered="1"/>
  <pageMargins left="0.25" right="0.25" top="1.25" bottom="1" header="0.5" footer="0.5"/>
  <pageSetup fitToHeight="5" fitToWidth="1" orientation="landscape" scale="79" r:id="rId1"/>
  <headerFooter alignWithMargins="0">
    <oddHeader>&amp;CPuget Sound Energy
Cost of Service Report
Allocation of Operating Revenue
Test Year Twelve Months Ended June 30, 2001&amp;RGeneral Rate Case Filing
Exhibit No. _____ JAH-2</oddHeader>
    <oddFooter>&amp;L&amp;F, &amp;A&amp;C&amp;"Helv,Regular"Page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507"/>
  <sheetViews>
    <sheetView tabSelected="1" workbookViewId="0" topLeftCell="A133">
      <selection activeCell="H3" sqref="G3:H3"/>
    </sheetView>
  </sheetViews>
  <sheetFormatPr defaultColWidth="9.140625" defaultRowHeight="12.75"/>
  <cols>
    <col min="1" max="1" width="8.57421875" style="274" customWidth="1"/>
    <col min="2" max="2" width="31.7109375" style="281" customWidth="1"/>
    <col min="3" max="3" width="13.00390625" style="275" customWidth="1"/>
    <col min="4" max="4" width="8.28125" style="275" customWidth="1"/>
    <col min="5" max="5" width="12.00390625" style="275" customWidth="1"/>
    <col min="6" max="6" width="11.28125" style="276" customWidth="1"/>
    <col min="7" max="10" width="10.7109375" style="275" customWidth="1"/>
    <col min="11" max="13" width="9.8515625" style="277" customWidth="1"/>
    <col min="14" max="14" width="12.140625" style="277" customWidth="1"/>
    <col min="15" max="27" width="12.140625" style="277" hidden="1" customWidth="1"/>
    <col min="28" max="28" width="12.140625" style="277" customWidth="1"/>
    <col min="29" max="29" width="10.7109375" style="277" customWidth="1"/>
    <col min="30" max="31" width="7.140625" style="277" customWidth="1"/>
    <col min="32" max="32" width="8.7109375" style="277" customWidth="1"/>
    <col min="33" max="33" width="9.7109375" style="277" customWidth="1"/>
    <col min="34" max="39" width="8.28125" style="277" customWidth="1"/>
    <col min="40" max="16384" width="8.00390625" style="277" customWidth="1"/>
  </cols>
  <sheetData>
    <row r="1" ht="11.25">
      <c r="B1" s="275"/>
    </row>
    <row r="2" ht="11.25">
      <c r="B2" s="278"/>
    </row>
    <row r="4" spans="1:16" s="281" customFormat="1" ht="11.25">
      <c r="A4" s="275"/>
      <c r="B4" s="275" t="s">
        <v>35</v>
      </c>
      <c r="C4" s="275"/>
      <c r="D4" s="279"/>
      <c r="E4" s="280"/>
      <c r="F4" s="276"/>
      <c r="G4" s="275"/>
      <c r="H4" s="275"/>
      <c r="I4" s="275"/>
      <c r="J4" s="275"/>
      <c r="P4" s="282"/>
    </row>
    <row r="5" spans="2:10" s="275" customFormat="1" ht="11.25">
      <c r="B5" s="275" t="s">
        <v>352</v>
      </c>
      <c r="D5" s="283"/>
      <c r="E5" s="284"/>
      <c r="F5" s="285"/>
      <c r="G5" s="278"/>
      <c r="H5" s="278"/>
      <c r="I5" s="278"/>
      <c r="J5" s="278"/>
    </row>
    <row r="6" spans="1:12" s="281" customFormat="1" ht="12" thickBot="1">
      <c r="A6" s="275"/>
      <c r="B6" s="286">
        <v>37214.48593159722</v>
      </c>
      <c r="C6" s="275"/>
      <c r="D6" s="275"/>
      <c r="E6" s="275"/>
      <c r="F6" s="276"/>
      <c r="G6" s="275"/>
      <c r="H6" s="275"/>
      <c r="I6" s="275"/>
      <c r="J6" s="275"/>
      <c r="K6" s="287"/>
      <c r="L6" s="288"/>
    </row>
    <row r="7" spans="1:39" s="291" customFormat="1" ht="11.25">
      <c r="A7" s="339"/>
      <c r="B7" s="340"/>
      <c r="C7" s="341" t="s">
        <v>37</v>
      </c>
      <c r="D7" s="341" t="s">
        <v>37</v>
      </c>
      <c r="E7" s="341"/>
      <c r="F7" s="341" t="s">
        <v>38</v>
      </c>
      <c r="G7" s="341" t="s">
        <v>38</v>
      </c>
      <c r="H7" s="341" t="s">
        <v>38</v>
      </c>
      <c r="I7" s="341" t="s">
        <v>38</v>
      </c>
      <c r="J7" s="341" t="s">
        <v>38</v>
      </c>
      <c r="K7" s="341" t="s">
        <v>38</v>
      </c>
      <c r="L7" s="341" t="s">
        <v>38</v>
      </c>
      <c r="M7" s="341" t="s">
        <v>38</v>
      </c>
      <c r="N7" s="342" t="s">
        <v>38</v>
      </c>
      <c r="O7" s="289" t="s">
        <v>39</v>
      </c>
      <c r="P7" s="289" t="s">
        <v>40</v>
      </c>
      <c r="Q7" s="289" t="s">
        <v>41</v>
      </c>
      <c r="R7" s="289" t="s">
        <v>42</v>
      </c>
      <c r="S7" s="289" t="s">
        <v>43</v>
      </c>
      <c r="T7" s="289" t="s">
        <v>43</v>
      </c>
      <c r="U7" s="289" t="s">
        <v>43</v>
      </c>
      <c r="V7" s="289" t="s">
        <v>44</v>
      </c>
      <c r="W7" s="289" t="s">
        <v>45</v>
      </c>
      <c r="X7" s="289" t="s">
        <v>44</v>
      </c>
      <c r="Y7" s="289" t="s">
        <v>46</v>
      </c>
      <c r="Z7" s="289" t="s">
        <v>47</v>
      </c>
      <c r="AA7" s="290" t="s">
        <v>47</v>
      </c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90"/>
    </row>
    <row r="8" spans="1:39" s="291" customFormat="1" ht="11.25">
      <c r="A8" s="343"/>
      <c r="B8" s="292"/>
      <c r="C8" s="293" t="s">
        <v>48</v>
      </c>
      <c r="D8" s="293" t="s">
        <v>241</v>
      </c>
      <c r="E8" s="293"/>
      <c r="F8" s="293" t="s">
        <v>50</v>
      </c>
      <c r="G8" s="293" t="s">
        <v>50</v>
      </c>
      <c r="H8" s="293" t="s">
        <v>50</v>
      </c>
      <c r="I8" s="293" t="s">
        <v>50</v>
      </c>
      <c r="J8" s="293" t="s">
        <v>50</v>
      </c>
      <c r="K8" s="293" t="s">
        <v>50</v>
      </c>
      <c r="L8" s="293" t="s">
        <v>50</v>
      </c>
      <c r="M8" s="293" t="s">
        <v>50</v>
      </c>
      <c r="N8" s="344" t="s">
        <v>50</v>
      </c>
      <c r="O8" s="293">
        <v>7</v>
      </c>
      <c r="P8" s="293">
        <v>24</v>
      </c>
      <c r="Q8" s="293" t="s">
        <v>51</v>
      </c>
      <c r="R8" s="293">
        <v>26</v>
      </c>
      <c r="S8" s="293">
        <v>31</v>
      </c>
      <c r="T8" s="293">
        <v>35</v>
      </c>
      <c r="U8" s="293">
        <v>43</v>
      </c>
      <c r="V8" s="293">
        <v>449</v>
      </c>
      <c r="W8" s="293">
        <v>49</v>
      </c>
      <c r="X8" s="293">
        <v>449</v>
      </c>
      <c r="Y8" s="293" t="s">
        <v>52</v>
      </c>
      <c r="Z8" s="293" t="s">
        <v>53</v>
      </c>
      <c r="AA8" s="294" t="s">
        <v>53</v>
      </c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4"/>
    </row>
    <row r="9" spans="1:38" s="291" customFormat="1" ht="23.25" thickBot="1">
      <c r="A9" s="345"/>
      <c r="B9" s="346" t="s">
        <v>54</v>
      </c>
      <c r="C9" s="346" t="s">
        <v>55</v>
      </c>
      <c r="D9" s="346" t="s">
        <v>243</v>
      </c>
      <c r="E9" s="346" t="s">
        <v>49</v>
      </c>
      <c r="F9" s="346" t="s">
        <v>39</v>
      </c>
      <c r="G9" s="346" t="s">
        <v>40</v>
      </c>
      <c r="H9" s="346" t="s">
        <v>41</v>
      </c>
      <c r="I9" s="346" t="s">
        <v>42</v>
      </c>
      <c r="J9" s="346" t="s">
        <v>43</v>
      </c>
      <c r="K9" s="346" t="s">
        <v>44</v>
      </c>
      <c r="L9" s="346" t="s">
        <v>45</v>
      </c>
      <c r="M9" s="346" t="s">
        <v>46</v>
      </c>
      <c r="N9" s="347" t="s">
        <v>47</v>
      </c>
      <c r="O9" s="295" t="s">
        <v>57</v>
      </c>
      <c r="P9" s="295" t="s">
        <v>58</v>
      </c>
      <c r="Q9" s="295" t="s">
        <v>59</v>
      </c>
      <c r="R9" s="295" t="s">
        <v>60</v>
      </c>
      <c r="S9" s="295" t="s">
        <v>61</v>
      </c>
      <c r="T9" s="295" t="s">
        <v>62</v>
      </c>
      <c r="U9" s="295" t="s">
        <v>63</v>
      </c>
      <c r="V9" s="295" t="s">
        <v>64</v>
      </c>
      <c r="W9" s="295" t="s">
        <v>65</v>
      </c>
      <c r="X9" s="295" t="s">
        <v>45</v>
      </c>
      <c r="Y9" s="295" t="s">
        <v>66</v>
      </c>
      <c r="Z9" s="295" t="s">
        <v>67</v>
      </c>
      <c r="AA9" s="296" t="s">
        <v>68</v>
      </c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6"/>
    </row>
    <row r="10" spans="1:34" s="281" customFormat="1" ht="11.25">
      <c r="A10" s="297"/>
      <c r="B10" s="298" t="s">
        <v>353</v>
      </c>
      <c r="C10" s="297"/>
      <c r="D10" s="297"/>
      <c r="E10" s="299"/>
      <c r="F10" s="300"/>
      <c r="G10" s="299"/>
      <c r="H10" s="299"/>
      <c r="I10" s="299"/>
      <c r="J10" s="299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2"/>
      <c r="AB10" s="302"/>
      <c r="AC10" s="302"/>
      <c r="AD10" s="302"/>
      <c r="AE10" s="302"/>
      <c r="AF10" s="302"/>
      <c r="AG10" s="303"/>
      <c r="AH10" s="303"/>
    </row>
    <row r="11" spans="1:34" s="281" customFormat="1" ht="11.25">
      <c r="A11" s="297"/>
      <c r="B11" s="298"/>
      <c r="C11" s="297"/>
      <c r="D11" s="297"/>
      <c r="E11" s="299"/>
      <c r="F11" s="300"/>
      <c r="G11" s="300"/>
      <c r="H11" s="299"/>
      <c r="I11" s="299"/>
      <c r="J11" s="299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2"/>
      <c r="AB11" s="302"/>
      <c r="AC11" s="302"/>
      <c r="AD11" s="302"/>
      <c r="AE11" s="302"/>
      <c r="AF11" s="302"/>
      <c r="AG11" s="303"/>
      <c r="AH11" s="303"/>
    </row>
    <row r="12" spans="1:34" s="281" customFormat="1" ht="11.25">
      <c r="A12" s="297"/>
      <c r="B12" s="302" t="s">
        <v>354</v>
      </c>
      <c r="C12" s="297"/>
      <c r="D12" s="297"/>
      <c r="E12" s="299"/>
      <c r="F12" s="300"/>
      <c r="G12" s="300"/>
      <c r="H12" s="299"/>
      <c r="I12" s="299"/>
      <c r="J12" s="299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/>
      <c r="AB12" s="302"/>
      <c r="AC12" s="302"/>
      <c r="AD12" s="302"/>
      <c r="AE12" s="302"/>
      <c r="AF12" s="302"/>
      <c r="AG12" s="303"/>
      <c r="AH12" s="303"/>
    </row>
    <row r="13" spans="1:34" s="281" customFormat="1" ht="11.25">
      <c r="A13" s="297">
        <v>1</v>
      </c>
      <c r="B13" s="304" t="s">
        <v>355</v>
      </c>
      <c r="C13" s="297" t="s">
        <v>356</v>
      </c>
      <c r="D13" s="297" t="s">
        <v>295</v>
      </c>
      <c r="E13" s="300">
        <v>13217870</v>
      </c>
      <c r="F13" s="300">
        <v>6815177.306755167</v>
      </c>
      <c r="G13" s="300">
        <v>1687934.70251296</v>
      </c>
      <c r="H13" s="299">
        <v>1998518.3926191225</v>
      </c>
      <c r="I13" s="299">
        <v>1233211.3060837581</v>
      </c>
      <c r="J13" s="299">
        <v>1139853.9530329702</v>
      </c>
      <c r="K13" s="301">
        <v>0</v>
      </c>
      <c r="L13" s="301">
        <v>286327.32791800745</v>
      </c>
      <c r="M13" s="301">
        <v>50885.70645861257</v>
      </c>
      <c r="N13" s="301">
        <v>5961.30461940293</v>
      </c>
      <c r="O13" s="301">
        <v>6815177.306755167</v>
      </c>
      <c r="P13" s="301">
        <v>1687934.70251296</v>
      </c>
      <c r="Q13" s="301">
        <v>1998518.3926191225</v>
      </c>
      <c r="R13" s="301">
        <v>1233211.3060837581</v>
      </c>
      <c r="S13" s="301">
        <v>1020277.5333961828</v>
      </c>
      <c r="T13" s="301">
        <v>2997.877944227107</v>
      </c>
      <c r="U13" s="301">
        <v>116578.54169256029</v>
      </c>
      <c r="V13" s="301">
        <v>0</v>
      </c>
      <c r="W13" s="301">
        <v>286327.32791800745</v>
      </c>
      <c r="X13" s="301">
        <v>0</v>
      </c>
      <c r="Y13" s="301">
        <v>50885.70645861257</v>
      </c>
      <c r="Z13" s="301">
        <v>0</v>
      </c>
      <c r="AA13" s="302">
        <v>5961.30461940293</v>
      </c>
      <c r="AB13" s="302"/>
      <c r="AC13" s="302"/>
      <c r="AD13" s="302"/>
      <c r="AE13" s="302"/>
      <c r="AF13" s="302"/>
      <c r="AG13" s="303"/>
      <c r="AH13" s="303"/>
    </row>
    <row r="14" spans="1:34" s="281" customFormat="1" ht="11.25">
      <c r="A14" s="297">
        <v>2</v>
      </c>
      <c r="B14" s="304" t="s">
        <v>357</v>
      </c>
      <c r="C14" s="297" t="s">
        <v>358</v>
      </c>
      <c r="D14" s="297" t="s">
        <v>298</v>
      </c>
      <c r="E14" s="300">
        <v>86574</v>
      </c>
      <c r="F14" s="300">
        <v>42353.55601342853</v>
      </c>
      <c r="G14" s="300">
        <v>10485.778568846063</v>
      </c>
      <c r="H14" s="299">
        <v>12411.38702441749</v>
      </c>
      <c r="I14" s="299">
        <v>7660.047251002532</v>
      </c>
      <c r="J14" s="299">
        <v>7077.435008952173</v>
      </c>
      <c r="K14" s="301">
        <v>4184.141162828126</v>
      </c>
      <c r="L14" s="301">
        <v>1778.0026151663317</v>
      </c>
      <c r="M14" s="301">
        <v>316.0570525265083</v>
      </c>
      <c r="N14" s="301">
        <v>307.59530283224694</v>
      </c>
      <c r="O14" s="301">
        <v>42353.55601342853</v>
      </c>
      <c r="P14" s="301">
        <v>10485.778568846063</v>
      </c>
      <c r="Q14" s="301">
        <v>12411.38702441749</v>
      </c>
      <c r="R14" s="301">
        <v>7660.047251002532</v>
      </c>
      <c r="S14" s="301">
        <v>6336.216625902123</v>
      </c>
      <c r="T14" s="301">
        <v>18.58337803538915</v>
      </c>
      <c r="U14" s="301">
        <v>722.6350050146602</v>
      </c>
      <c r="V14" s="301">
        <v>215.8296537603092</v>
      </c>
      <c r="W14" s="301">
        <v>1778.0026151663317</v>
      </c>
      <c r="X14" s="301">
        <v>3968.311509067817</v>
      </c>
      <c r="Y14" s="301">
        <v>316.0570525265083</v>
      </c>
      <c r="Z14" s="301">
        <v>270.55385208112324</v>
      </c>
      <c r="AA14" s="302">
        <v>37.04145075112373</v>
      </c>
      <c r="AB14" s="302"/>
      <c r="AC14" s="302"/>
      <c r="AD14" s="302"/>
      <c r="AE14" s="302"/>
      <c r="AF14" s="302"/>
      <c r="AG14" s="303"/>
      <c r="AH14" s="303"/>
    </row>
    <row r="15" spans="1:34" s="281" customFormat="1" ht="11.25">
      <c r="A15" s="297">
        <v>3</v>
      </c>
      <c r="B15" s="304" t="s">
        <v>359</v>
      </c>
      <c r="C15" s="297" t="s">
        <v>360</v>
      </c>
      <c r="D15" s="305" t="s">
        <v>172</v>
      </c>
      <c r="E15" s="300">
        <v>235938</v>
      </c>
      <c r="F15" s="300">
        <v>158162.42000131076</v>
      </c>
      <c r="G15" s="300">
        <v>27468.07559026344</v>
      </c>
      <c r="H15" s="299">
        <v>21249.814654742506</v>
      </c>
      <c r="I15" s="299">
        <v>9582.078212812556</v>
      </c>
      <c r="J15" s="299">
        <v>12585.000322213798</v>
      </c>
      <c r="K15" s="301">
        <v>1256.1112951962773</v>
      </c>
      <c r="L15" s="301">
        <v>714.2008022866869</v>
      </c>
      <c r="M15" s="301">
        <v>4471.555297723213</v>
      </c>
      <c r="N15" s="301">
        <v>448.74382345075605</v>
      </c>
      <c r="O15" s="301">
        <v>158162.42000131076</v>
      </c>
      <c r="P15" s="301">
        <v>27468.07559026344</v>
      </c>
      <c r="Q15" s="301">
        <v>21249.814654742506</v>
      </c>
      <c r="R15" s="301">
        <v>9582.078212812556</v>
      </c>
      <c r="S15" s="301">
        <v>8432.869540846612</v>
      </c>
      <c r="T15" s="301">
        <v>84.3844858511916</v>
      </c>
      <c r="U15" s="301">
        <v>4067.7462955159954</v>
      </c>
      <c r="V15" s="301">
        <v>423.5013510543538</v>
      </c>
      <c r="W15" s="301">
        <v>714.2008022866869</v>
      </c>
      <c r="X15" s="301">
        <v>832.6099441419235</v>
      </c>
      <c r="Y15" s="301">
        <v>4471.555297723213</v>
      </c>
      <c r="Z15" s="301">
        <v>271.07217497396374</v>
      </c>
      <c r="AA15" s="302">
        <v>177.67164847679226</v>
      </c>
      <c r="AB15" s="302"/>
      <c r="AC15" s="302"/>
      <c r="AD15" s="302"/>
      <c r="AE15" s="302"/>
      <c r="AF15" s="302"/>
      <c r="AG15" s="303"/>
      <c r="AH15" s="303"/>
    </row>
    <row r="16" spans="1:34" s="281" customFormat="1" ht="11.25">
      <c r="A16" s="297">
        <v>4</v>
      </c>
      <c r="B16" s="302" t="s">
        <v>361</v>
      </c>
      <c r="C16" s="305" t="s">
        <v>362</v>
      </c>
      <c r="D16" s="297" t="s">
        <v>166</v>
      </c>
      <c r="E16" s="300">
        <v>156357224.99999997</v>
      </c>
      <c r="F16" s="300">
        <v>98679342.93802415</v>
      </c>
      <c r="G16" s="300">
        <v>18510396.90654553</v>
      </c>
      <c r="H16" s="299">
        <v>15801026.416011345</v>
      </c>
      <c r="I16" s="299">
        <v>8328217.527373987</v>
      </c>
      <c r="J16" s="299">
        <v>9083765.760388188</v>
      </c>
      <c r="K16" s="301">
        <v>1322346.4074290663</v>
      </c>
      <c r="L16" s="301">
        <v>1401979.5398543174</v>
      </c>
      <c r="M16" s="301">
        <v>2992215.3640186535</v>
      </c>
      <c r="N16" s="301">
        <v>237934.1403547483</v>
      </c>
      <c r="O16" s="301">
        <v>98679342.93802415</v>
      </c>
      <c r="P16" s="301">
        <v>18510396.90654553</v>
      </c>
      <c r="Q16" s="301">
        <v>15801026.416011345</v>
      </c>
      <c r="R16" s="301">
        <v>8328217.527373987</v>
      </c>
      <c r="S16" s="301">
        <v>7107734.418631869</v>
      </c>
      <c r="T16" s="301">
        <v>41741.09122543749</v>
      </c>
      <c r="U16" s="301">
        <v>1934290.2505308809</v>
      </c>
      <c r="V16" s="301">
        <v>198410.13114891574</v>
      </c>
      <c r="W16" s="301">
        <v>1401979.5398543174</v>
      </c>
      <c r="X16" s="301">
        <v>1123936.2762801503</v>
      </c>
      <c r="Y16" s="301">
        <v>2992215.3640186535</v>
      </c>
      <c r="Z16" s="301">
        <v>150512.7128712785</v>
      </c>
      <c r="AA16" s="302">
        <v>87421.42748346979</v>
      </c>
      <c r="AB16" s="302"/>
      <c r="AC16" s="302"/>
      <c r="AD16" s="302"/>
      <c r="AE16" s="302"/>
      <c r="AF16" s="302"/>
      <c r="AG16" s="303"/>
      <c r="AH16" s="303"/>
    </row>
    <row r="17" spans="1:39" s="281" customFormat="1" ht="11.25">
      <c r="A17" s="297">
        <v>5</v>
      </c>
      <c r="B17" s="302" t="s">
        <v>363</v>
      </c>
      <c r="C17" s="305" t="s">
        <v>364</v>
      </c>
      <c r="D17" s="297" t="s">
        <v>153</v>
      </c>
      <c r="E17" s="300">
        <f aca="true" t="shared" si="0" ref="E17:AA17">(E$13+E$14+E$15+E$16)</f>
        <v>169897606.99999997</v>
      </c>
      <c r="F17" s="300">
        <f t="shared" si="0"/>
        <v>105695036.22079405</v>
      </c>
      <c r="G17" s="300">
        <f t="shared" si="0"/>
        <v>20236285.4632176</v>
      </c>
      <c r="H17" s="299">
        <f t="shared" si="0"/>
        <v>17833206.01030963</v>
      </c>
      <c r="I17" s="299">
        <f t="shared" si="0"/>
        <v>9578670.958921561</v>
      </c>
      <c r="J17" s="299">
        <f t="shared" si="0"/>
        <v>10243282.148752324</v>
      </c>
      <c r="K17" s="301">
        <f t="shared" si="0"/>
        <v>1327786.6598870906</v>
      </c>
      <c r="L17" s="301">
        <f t="shared" si="0"/>
        <v>1690799.071189778</v>
      </c>
      <c r="M17" s="301">
        <f t="shared" si="0"/>
        <v>3047888.682827516</v>
      </c>
      <c r="N17" s="301">
        <f t="shared" si="0"/>
        <v>244651.78410043422</v>
      </c>
      <c r="O17" s="301">
        <f t="shared" si="0"/>
        <v>105695036.22079405</v>
      </c>
      <c r="P17" s="301">
        <f t="shared" si="0"/>
        <v>20236285.4632176</v>
      </c>
      <c r="Q17" s="301">
        <f t="shared" si="0"/>
        <v>17833206.01030963</v>
      </c>
      <c r="R17" s="301">
        <f t="shared" si="0"/>
        <v>9578670.958921561</v>
      </c>
      <c r="S17" s="301">
        <f t="shared" si="0"/>
        <v>8142781.038194801</v>
      </c>
      <c r="T17" s="301">
        <f t="shared" si="0"/>
        <v>44841.93703355118</v>
      </c>
      <c r="U17" s="301">
        <f t="shared" si="0"/>
        <v>2055659.1735239718</v>
      </c>
      <c r="V17" s="301">
        <f t="shared" si="0"/>
        <v>199049.4621537304</v>
      </c>
      <c r="W17" s="301">
        <f t="shared" si="0"/>
        <v>1690799.071189778</v>
      </c>
      <c r="X17" s="301">
        <f t="shared" si="0"/>
        <v>1128737.19773336</v>
      </c>
      <c r="Y17" s="301">
        <f t="shared" si="0"/>
        <v>3047888.682827516</v>
      </c>
      <c r="Z17" s="301">
        <f t="shared" si="0"/>
        <v>151054.33889833358</v>
      </c>
      <c r="AA17" s="302">
        <f t="shared" si="0"/>
        <v>93597.44520210063</v>
      </c>
      <c r="AB17" s="302"/>
      <c r="AC17" s="302"/>
      <c r="AD17" s="302"/>
      <c r="AE17" s="302"/>
      <c r="AF17" s="302"/>
      <c r="AG17" s="303"/>
      <c r="AH17" s="303"/>
      <c r="AI17" s="303"/>
      <c r="AJ17" s="303"/>
      <c r="AK17" s="303"/>
      <c r="AL17" s="303"/>
      <c r="AM17" s="303"/>
    </row>
    <row r="18" spans="1:34" s="281" customFormat="1" ht="11.25">
      <c r="A18" s="297"/>
      <c r="B18" s="302"/>
      <c r="C18" s="297"/>
      <c r="D18" s="297"/>
      <c r="E18" s="300"/>
      <c r="F18" s="300"/>
      <c r="G18" s="300"/>
      <c r="H18" s="299"/>
      <c r="I18" s="299"/>
      <c r="J18" s="299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2"/>
      <c r="AB18" s="302"/>
      <c r="AC18" s="302"/>
      <c r="AD18" s="302"/>
      <c r="AE18" s="302"/>
      <c r="AF18" s="302"/>
      <c r="AG18" s="303"/>
      <c r="AH18" s="303"/>
    </row>
    <row r="19" spans="1:34" s="281" customFormat="1" ht="11.25">
      <c r="A19" s="297"/>
      <c r="B19" s="302" t="s">
        <v>365</v>
      </c>
      <c r="C19" s="297"/>
      <c r="D19" s="297"/>
      <c r="E19" s="300"/>
      <c r="F19" s="300"/>
      <c r="G19" s="300"/>
      <c r="H19" s="299"/>
      <c r="I19" s="299"/>
      <c r="J19" s="299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2"/>
      <c r="AB19" s="302"/>
      <c r="AC19" s="302"/>
      <c r="AD19" s="302"/>
      <c r="AE19" s="302"/>
      <c r="AF19" s="302"/>
      <c r="AG19" s="303"/>
      <c r="AH19" s="303"/>
    </row>
    <row r="20" spans="1:34" s="281" customFormat="1" ht="11.25">
      <c r="A20" s="297">
        <v>6</v>
      </c>
      <c r="B20" s="304" t="s">
        <v>366</v>
      </c>
      <c r="C20" s="305" t="s">
        <v>367</v>
      </c>
      <c r="D20" s="297" t="s">
        <v>257</v>
      </c>
      <c r="E20" s="300">
        <v>687771741.0000098</v>
      </c>
      <c r="F20" s="300">
        <v>354617374.9243077</v>
      </c>
      <c r="G20" s="300">
        <v>87829112.33365679</v>
      </c>
      <c r="H20" s="299">
        <v>103989861.77895494</v>
      </c>
      <c r="I20" s="299">
        <v>64168272.725191146</v>
      </c>
      <c r="J20" s="299">
        <v>59310564.99747912</v>
      </c>
      <c r="K20" s="301">
        <v>0</v>
      </c>
      <c r="L20" s="301">
        <v>14898606.569594698</v>
      </c>
      <c r="M20" s="301">
        <v>2647760.261150655</v>
      </c>
      <c r="N20" s="301">
        <v>310187.40967479284</v>
      </c>
      <c r="O20" s="301">
        <v>354617374.9243077</v>
      </c>
      <c r="P20" s="301">
        <v>87829112.33365679</v>
      </c>
      <c r="Q20" s="301">
        <v>103989861.77895494</v>
      </c>
      <c r="R20" s="301">
        <v>64168272.725191146</v>
      </c>
      <c r="S20" s="301">
        <v>53088588.058975324</v>
      </c>
      <c r="T20" s="301">
        <v>155990.01450359303</v>
      </c>
      <c r="U20" s="301">
        <v>6065986.924000192</v>
      </c>
      <c r="V20" s="301">
        <v>0</v>
      </c>
      <c r="W20" s="301">
        <v>14898606.569594698</v>
      </c>
      <c r="X20" s="301">
        <v>0</v>
      </c>
      <c r="Y20" s="301">
        <v>2647760.261150655</v>
      </c>
      <c r="Z20" s="301">
        <v>0</v>
      </c>
      <c r="AA20" s="302">
        <v>310187.40967479284</v>
      </c>
      <c r="AB20" s="302"/>
      <c r="AC20" s="302"/>
      <c r="AD20" s="302"/>
      <c r="AE20" s="302"/>
      <c r="AF20" s="302"/>
      <c r="AG20" s="303"/>
      <c r="AH20" s="303"/>
    </row>
    <row r="21" spans="1:34" s="281" customFormat="1" ht="11.25">
      <c r="A21" s="297">
        <v>7</v>
      </c>
      <c r="B21" s="302" t="s">
        <v>368</v>
      </c>
      <c r="C21" s="297" t="s">
        <v>369</v>
      </c>
      <c r="D21" s="297" t="s">
        <v>257</v>
      </c>
      <c r="E21" s="300">
        <v>197211547.0000028</v>
      </c>
      <c r="F21" s="300">
        <v>101682923.1748004</v>
      </c>
      <c r="G21" s="300">
        <v>25184104.089204263</v>
      </c>
      <c r="H21" s="299">
        <v>29818034.51814674</v>
      </c>
      <c r="I21" s="299">
        <v>18399599.13743076</v>
      </c>
      <c r="J21" s="299">
        <v>17006700.885369625</v>
      </c>
      <c r="K21" s="301">
        <v>0</v>
      </c>
      <c r="L21" s="301">
        <v>4272023.804674077</v>
      </c>
      <c r="M21" s="301">
        <v>759218.3075556818</v>
      </c>
      <c r="N21" s="301">
        <v>88943.08282126507</v>
      </c>
      <c r="O21" s="301">
        <v>101682923.1748004</v>
      </c>
      <c r="P21" s="301">
        <v>25184104.089204263</v>
      </c>
      <c r="Q21" s="301">
        <v>29818034.51814674</v>
      </c>
      <c r="R21" s="301">
        <v>18399599.13743076</v>
      </c>
      <c r="S21" s="301">
        <v>15222612.321834624</v>
      </c>
      <c r="T21" s="301">
        <v>44728.549085307684</v>
      </c>
      <c r="U21" s="301">
        <v>1739360.0144496914</v>
      </c>
      <c r="V21" s="301">
        <v>0</v>
      </c>
      <c r="W21" s="301">
        <v>4272023.804674077</v>
      </c>
      <c r="X21" s="301">
        <v>0</v>
      </c>
      <c r="Y21" s="301">
        <v>759218.3075556818</v>
      </c>
      <c r="Z21" s="301">
        <v>0</v>
      </c>
      <c r="AA21" s="302">
        <v>88943.08282126507</v>
      </c>
      <c r="AB21" s="302"/>
      <c r="AC21" s="302"/>
      <c r="AD21" s="302"/>
      <c r="AE21" s="302"/>
      <c r="AF21" s="302"/>
      <c r="AG21" s="303"/>
      <c r="AH21" s="303"/>
    </row>
    <row r="22" spans="1:34" s="281" customFormat="1" ht="11.25">
      <c r="A22" s="297">
        <v>8</v>
      </c>
      <c r="B22" s="298" t="s">
        <v>370</v>
      </c>
      <c r="C22" s="297" t="s">
        <v>371</v>
      </c>
      <c r="D22" s="297" t="s">
        <v>257</v>
      </c>
      <c r="E22" s="300">
        <v>169215422.0000024</v>
      </c>
      <c r="F22" s="300">
        <v>87248028.91596115</v>
      </c>
      <c r="G22" s="300">
        <v>21608972.02001374</v>
      </c>
      <c r="H22" s="299">
        <v>25585070.301176462</v>
      </c>
      <c r="I22" s="299">
        <v>15787594.489440227</v>
      </c>
      <c r="J22" s="299">
        <v>14592431.888106402</v>
      </c>
      <c r="K22" s="301">
        <v>0</v>
      </c>
      <c r="L22" s="301">
        <v>3665567.873173113</v>
      </c>
      <c r="M22" s="301">
        <v>651439.7775256055</v>
      </c>
      <c r="N22" s="301">
        <v>76316.73460571413</v>
      </c>
      <c r="O22" s="301">
        <v>87248028.91596115</v>
      </c>
      <c r="P22" s="301">
        <v>21608972.02001374</v>
      </c>
      <c r="Q22" s="301">
        <v>25585070.301176462</v>
      </c>
      <c r="R22" s="301">
        <v>15787594.489440227</v>
      </c>
      <c r="S22" s="301">
        <v>13061612.299920985</v>
      </c>
      <c r="T22" s="301">
        <v>38378.89020219517</v>
      </c>
      <c r="U22" s="301">
        <v>1492440.6979832202</v>
      </c>
      <c r="V22" s="301">
        <v>0</v>
      </c>
      <c r="W22" s="301">
        <v>3665567.873173113</v>
      </c>
      <c r="X22" s="301">
        <v>0</v>
      </c>
      <c r="Y22" s="301">
        <v>651439.7775256055</v>
      </c>
      <c r="Z22" s="301">
        <v>0</v>
      </c>
      <c r="AA22" s="302">
        <v>76316.73460571413</v>
      </c>
      <c r="AB22" s="302"/>
      <c r="AC22" s="302"/>
      <c r="AD22" s="302"/>
      <c r="AE22" s="302"/>
      <c r="AF22" s="302"/>
      <c r="AG22" s="303"/>
      <c r="AH22" s="303"/>
    </row>
    <row r="23" spans="1:34" s="281" customFormat="1" ht="11.25">
      <c r="A23" s="297"/>
      <c r="B23" s="298"/>
      <c r="C23" s="297"/>
      <c r="D23" s="297"/>
      <c r="E23" s="300"/>
      <c r="F23" s="300"/>
      <c r="G23" s="300"/>
      <c r="H23" s="299"/>
      <c r="I23" s="299"/>
      <c r="J23" s="299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2"/>
      <c r="AB23" s="302"/>
      <c r="AC23" s="302"/>
      <c r="AD23" s="302"/>
      <c r="AE23" s="302"/>
      <c r="AF23" s="302"/>
      <c r="AG23" s="303"/>
      <c r="AH23" s="303"/>
    </row>
    <row r="24" spans="1:39" s="281" customFormat="1" ht="11.25">
      <c r="A24" s="297">
        <v>9</v>
      </c>
      <c r="B24" s="298" t="s">
        <v>372</v>
      </c>
      <c r="C24" s="305" t="s">
        <v>373</v>
      </c>
      <c r="D24" s="297" t="s">
        <v>153</v>
      </c>
      <c r="E24" s="300">
        <f aca="true" t="shared" si="1" ref="E24:AA24">(E$20+E$21+E$22)</f>
        <v>1054198710.000015</v>
      </c>
      <c r="F24" s="300">
        <f t="shared" si="1"/>
        <v>543548327.0150692</v>
      </c>
      <c r="G24" s="300">
        <f t="shared" si="1"/>
        <v>134622188.4428748</v>
      </c>
      <c r="H24" s="299">
        <f t="shared" si="1"/>
        <v>159392966.59827814</v>
      </c>
      <c r="I24" s="299">
        <f t="shared" si="1"/>
        <v>98355466.35206214</v>
      </c>
      <c r="J24" s="299">
        <f t="shared" si="1"/>
        <v>90909697.77095515</v>
      </c>
      <c r="K24" s="301">
        <f t="shared" si="1"/>
        <v>0</v>
      </c>
      <c r="L24" s="301">
        <f t="shared" si="1"/>
        <v>22836198.247441888</v>
      </c>
      <c r="M24" s="301">
        <f t="shared" si="1"/>
        <v>4058418.346231942</v>
      </c>
      <c r="N24" s="301">
        <f t="shared" si="1"/>
        <v>475447.227101772</v>
      </c>
      <c r="O24" s="301">
        <f t="shared" si="1"/>
        <v>543548327.0150692</v>
      </c>
      <c r="P24" s="301">
        <f t="shared" si="1"/>
        <v>134622188.4428748</v>
      </c>
      <c r="Q24" s="301">
        <f t="shared" si="1"/>
        <v>159392966.59827814</v>
      </c>
      <c r="R24" s="301">
        <f t="shared" si="1"/>
        <v>98355466.35206214</v>
      </c>
      <c r="S24" s="301">
        <f t="shared" si="1"/>
        <v>81372812.68073094</v>
      </c>
      <c r="T24" s="301">
        <f t="shared" si="1"/>
        <v>239097.4537910959</v>
      </c>
      <c r="U24" s="301">
        <f t="shared" si="1"/>
        <v>9297787.636433104</v>
      </c>
      <c r="V24" s="301">
        <f t="shared" si="1"/>
        <v>0</v>
      </c>
      <c r="W24" s="301">
        <f t="shared" si="1"/>
        <v>22836198.247441888</v>
      </c>
      <c r="X24" s="301">
        <f t="shared" si="1"/>
        <v>0</v>
      </c>
      <c r="Y24" s="301">
        <f t="shared" si="1"/>
        <v>4058418.346231942</v>
      </c>
      <c r="Z24" s="301">
        <f t="shared" si="1"/>
        <v>0</v>
      </c>
      <c r="AA24" s="302">
        <f t="shared" si="1"/>
        <v>475447.227101772</v>
      </c>
      <c r="AB24" s="302"/>
      <c r="AC24" s="302"/>
      <c r="AD24" s="302"/>
      <c r="AE24" s="302"/>
      <c r="AF24" s="302"/>
      <c r="AG24" s="303"/>
      <c r="AH24" s="303"/>
      <c r="AI24" s="303"/>
      <c r="AJ24" s="303"/>
      <c r="AK24" s="303"/>
      <c r="AL24" s="303"/>
      <c r="AM24" s="303"/>
    </row>
    <row r="25" spans="1:34" s="281" customFormat="1" ht="11.25">
      <c r="A25" s="297"/>
      <c r="B25" s="298"/>
      <c r="C25" s="297"/>
      <c r="D25" s="297"/>
      <c r="E25" s="300"/>
      <c r="F25" s="300"/>
      <c r="G25" s="300"/>
      <c r="H25" s="299"/>
      <c r="I25" s="299"/>
      <c r="J25" s="299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2"/>
      <c r="AB25" s="302"/>
      <c r="AC25" s="302"/>
      <c r="AD25" s="302"/>
      <c r="AE25" s="302"/>
      <c r="AF25" s="302"/>
      <c r="AG25" s="303"/>
      <c r="AH25" s="303"/>
    </row>
    <row r="26" spans="1:34" s="281" customFormat="1" ht="11.25">
      <c r="A26" s="297"/>
      <c r="B26" s="298" t="s">
        <v>374</v>
      </c>
      <c r="C26" s="297"/>
      <c r="D26" s="297"/>
      <c r="E26" s="300"/>
      <c r="F26" s="300"/>
      <c r="G26" s="300"/>
      <c r="H26" s="299"/>
      <c r="I26" s="299"/>
      <c r="J26" s="299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2"/>
      <c r="AB26" s="302"/>
      <c r="AC26" s="302"/>
      <c r="AD26" s="302"/>
      <c r="AE26" s="302"/>
      <c r="AF26" s="302"/>
      <c r="AG26" s="303"/>
      <c r="AH26" s="303"/>
    </row>
    <row r="27" spans="1:34" s="281" customFormat="1" ht="11.25">
      <c r="A27" s="297"/>
      <c r="B27" s="298"/>
      <c r="C27" s="297"/>
      <c r="D27" s="297"/>
      <c r="E27" s="300"/>
      <c r="F27" s="300"/>
      <c r="G27" s="300"/>
      <c r="H27" s="299"/>
      <c r="I27" s="299"/>
      <c r="J27" s="299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2"/>
      <c r="AB27" s="302"/>
      <c r="AC27" s="302"/>
      <c r="AD27" s="302"/>
      <c r="AE27" s="302"/>
      <c r="AF27" s="302"/>
      <c r="AG27" s="303"/>
      <c r="AH27" s="303"/>
    </row>
    <row r="28" spans="1:34" s="281" customFormat="1" ht="11.25">
      <c r="A28" s="297">
        <v>10</v>
      </c>
      <c r="B28" s="306" t="s">
        <v>375</v>
      </c>
      <c r="C28" s="305" t="s">
        <v>376</v>
      </c>
      <c r="D28" s="297" t="s">
        <v>257</v>
      </c>
      <c r="E28" s="300">
        <v>171732013.00000244</v>
      </c>
      <c r="F28" s="300">
        <v>88545591.52427736</v>
      </c>
      <c r="G28" s="300">
        <v>21930343.10937472</v>
      </c>
      <c r="H28" s="299">
        <v>25965574.376356494</v>
      </c>
      <c r="I28" s="299">
        <v>16022389.390130632</v>
      </c>
      <c r="J28" s="299">
        <v>14809452.194669958</v>
      </c>
      <c r="K28" s="301">
        <v>0</v>
      </c>
      <c r="L28" s="301">
        <v>3720082.61544948</v>
      </c>
      <c r="M28" s="301">
        <v>661128.0639819247</v>
      </c>
      <c r="N28" s="301">
        <v>77451.72576188741</v>
      </c>
      <c r="O28" s="301">
        <v>88545591.52427736</v>
      </c>
      <c r="P28" s="301">
        <v>21930343.10937472</v>
      </c>
      <c r="Q28" s="301">
        <v>25965574.376356494</v>
      </c>
      <c r="R28" s="301">
        <v>16022389.390130632</v>
      </c>
      <c r="S28" s="301">
        <v>13255866.083476663</v>
      </c>
      <c r="T28" s="301">
        <v>38949.66542191973</v>
      </c>
      <c r="U28" s="301">
        <v>1514636.4457713757</v>
      </c>
      <c r="V28" s="301">
        <v>0</v>
      </c>
      <c r="W28" s="301">
        <v>3720082.61544948</v>
      </c>
      <c r="X28" s="301">
        <v>0</v>
      </c>
      <c r="Y28" s="301">
        <v>661128.0639819247</v>
      </c>
      <c r="Z28" s="301">
        <v>0</v>
      </c>
      <c r="AA28" s="302">
        <v>77451.72576188741</v>
      </c>
      <c r="AB28" s="302"/>
      <c r="AC28" s="302"/>
      <c r="AD28" s="302"/>
      <c r="AE28" s="302"/>
      <c r="AF28" s="302"/>
      <c r="AG28" s="303"/>
      <c r="AH28" s="303"/>
    </row>
    <row r="29" spans="1:34" s="281" customFormat="1" ht="11.25">
      <c r="A29" s="297">
        <v>11</v>
      </c>
      <c r="B29" s="306" t="s">
        <v>377</v>
      </c>
      <c r="C29" s="305" t="s">
        <v>378</v>
      </c>
      <c r="D29" s="297" t="s">
        <v>257</v>
      </c>
      <c r="E29" s="300">
        <v>101158988.00000143</v>
      </c>
      <c r="F29" s="300">
        <v>52157907.392940626</v>
      </c>
      <c r="G29" s="300">
        <v>12918099.990111455</v>
      </c>
      <c r="H29" s="299">
        <v>15295058.742198251</v>
      </c>
      <c r="I29" s="299">
        <v>9438011.397720888</v>
      </c>
      <c r="J29" s="299">
        <v>8723529.007065164</v>
      </c>
      <c r="K29" s="301">
        <v>0</v>
      </c>
      <c r="L29" s="301">
        <v>2191319.987935287</v>
      </c>
      <c r="M29" s="301">
        <v>389438.4321390954</v>
      </c>
      <c r="N29" s="301">
        <v>45623.04989068089</v>
      </c>
      <c r="O29" s="301">
        <v>52157907.392940626</v>
      </c>
      <c r="P29" s="301">
        <v>12918099.990111455</v>
      </c>
      <c r="Q29" s="301">
        <v>15295058.742198251</v>
      </c>
      <c r="R29" s="301">
        <v>9438011.397720888</v>
      </c>
      <c r="S29" s="301">
        <v>7808386.885140761</v>
      </c>
      <c r="T29" s="301">
        <v>22943.35615235578</v>
      </c>
      <c r="U29" s="301">
        <v>892198.7657720477</v>
      </c>
      <c r="V29" s="301">
        <v>0</v>
      </c>
      <c r="W29" s="301">
        <v>2191319.987935287</v>
      </c>
      <c r="X29" s="301">
        <v>0</v>
      </c>
      <c r="Y29" s="301">
        <v>389438.4321390954</v>
      </c>
      <c r="Z29" s="301">
        <v>0</v>
      </c>
      <c r="AA29" s="302">
        <v>45623.04989068089</v>
      </c>
      <c r="AB29" s="302"/>
      <c r="AC29" s="302"/>
      <c r="AD29" s="302"/>
      <c r="AE29" s="302"/>
      <c r="AF29" s="302"/>
      <c r="AG29" s="303"/>
      <c r="AH29" s="303"/>
    </row>
    <row r="30" spans="1:34" s="281" customFormat="1" ht="11.25">
      <c r="A30" s="297">
        <v>12</v>
      </c>
      <c r="B30" s="306" t="s">
        <v>379</v>
      </c>
      <c r="C30" s="305" t="s">
        <v>380</v>
      </c>
      <c r="D30" s="305" t="s">
        <v>381</v>
      </c>
      <c r="E30" s="300">
        <v>344008069.9999939</v>
      </c>
      <c r="F30" s="300">
        <v>161094608.57730037</v>
      </c>
      <c r="G30" s="300">
        <v>39869914.11899539</v>
      </c>
      <c r="H30" s="299">
        <v>47179003.78380136</v>
      </c>
      <c r="I30" s="299">
        <v>29122684.583732896</v>
      </c>
      <c r="J30" s="299">
        <v>26898592.73599973</v>
      </c>
      <c r="K30" s="301">
        <v>29814872.782608196</v>
      </c>
      <c r="L30" s="301">
        <v>6758084.327237322</v>
      </c>
      <c r="M30" s="301">
        <v>1201556.5672305692</v>
      </c>
      <c r="N30" s="301">
        <v>2068752.5230881178</v>
      </c>
      <c r="O30" s="301">
        <v>161094608.57730037</v>
      </c>
      <c r="P30" s="301">
        <v>39869914.11899539</v>
      </c>
      <c r="Q30" s="301">
        <v>47179003.78380136</v>
      </c>
      <c r="R30" s="301">
        <v>29122684.583732896</v>
      </c>
      <c r="S30" s="301">
        <v>24085632.102810036</v>
      </c>
      <c r="T30" s="301">
        <v>70526.28036479777</v>
      </c>
      <c r="U30" s="301">
        <v>2742434.3528248942</v>
      </c>
      <c r="V30" s="301">
        <v>1537934.1707554918</v>
      </c>
      <c r="W30" s="301">
        <v>6758084.327237322</v>
      </c>
      <c r="X30" s="301">
        <v>28276938.6118527</v>
      </c>
      <c r="Y30" s="301">
        <v>1201556.5672305692</v>
      </c>
      <c r="Z30" s="301">
        <v>1927881.581125</v>
      </c>
      <c r="AA30" s="302">
        <v>140870.94196311774</v>
      </c>
      <c r="AB30" s="302"/>
      <c r="AC30" s="302"/>
      <c r="AD30" s="302"/>
      <c r="AE30" s="302"/>
      <c r="AF30" s="302"/>
      <c r="AG30" s="303"/>
      <c r="AH30" s="303"/>
    </row>
    <row r="31" spans="1:34" s="281" customFormat="1" ht="11.25">
      <c r="A31" s="297"/>
      <c r="B31" s="298"/>
      <c r="C31" s="297"/>
      <c r="D31" s="297"/>
      <c r="E31" s="300"/>
      <c r="F31" s="300"/>
      <c r="G31" s="300"/>
      <c r="H31" s="299"/>
      <c r="I31" s="299"/>
      <c r="J31" s="299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2"/>
      <c r="AB31" s="302"/>
      <c r="AC31" s="302"/>
      <c r="AD31" s="302"/>
      <c r="AE31" s="302"/>
      <c r="AF31" s="302"/>
      <c r="AG31" s="303"/>
      <c r="AH31" s="303"/>
    </row>
    <row r="32" spans="1:34" s="281" customFormat="1" ht="11.25">
      <c r="A32" s="297">
        <v>13</v>
      </c>
      <c r="B32" s="307" t="s">
        <v>382</v>
      </c>
      <c r="C32" s="305" t="s">
        <v>383</v>
      </c>
      <c r="D32" s="297" t="s">
        <v>153</v>
      </c>
      <c r="E32" s="300">
        <f aca="true" t="shared" si="2" ref="E32:AA32">(E$28+E$29+E$30)</f>
        <v>616899070.9999979</v>
      </c>
      <c r="F32" s="300">
        <f t="shared" si="2"/>
        <v>301798107.49451834</v>
      </c>
      <c r="G32" s="300">
        <f t="shared" si="2"/>
        <v>74718357.21848157</v>
      </c>
      <c r="H32" s="299">
        <f t="shared" si="2"/>
        <v>88439636.9023561</v>
      </c>
      <c r="I32" s="299">
        <f t="shared" si="2"/>
        <v>54583085.371584415</v>
      </c>
      <c r="J32" s="299">
        <f t="shared" si="2"/>
        <v>50431573.93773486</v>
      </c>
      <c r="K32" s="301">
        <f t="shared" si="2"/>
        <v>29814872.782608196</v>
      </c>
      <c r="L32" s="301">
        <f t="shared" si="2"/>
        <v>12669486.93062209</v>
      </c>
      <c r="M32" s="301">
        <f t="shared" si="2"/>
        <v>2252123.0633515893</v>
      </c>
      <c r="N32" s="301">
        <f t="shared" si="2"/>
        <v>2191827.298740686</v>
      </c>
      <c r="O32" s="301">
        <f t="shared" si="2"/>
        <v>301798107.49451834</v>
      </c>
      <c r="P32" s="301">
        <f t="shared" si="2"/>
        <v>74718357.21848157</v>
      </c>
      <c r="Q32" s="301">
        <f t="shared" si="2"/>
        <v>88439636.9023561</v>
      </c>
      <c r="R32" s="301">
        <f t="shared" si="2"/>
        <v>54583085.371584415</v>
      </c>
      <c r="S32" s="301">
        <f t="shared" si="2"/>
        <v>45149885.071427464</v>
      </c>
      <c r="T32" s="301">
        <f t="shared" si="2"/>
        <v>132419.30193907328</v>
      </c>
      <c r="U32" s="301">
        <f t="shared" si="2"/>
        <v>5149269.564368317</v>
      </c>
      <c r="V32" s="301">
        <f t="shared" si="2"/>
        <v>1537934.1707554918</v>
      </c>
      <c r="W32" s="301">
        <f t="shared" si="2"/>
        <v>12669486.93062209</v>
      </c>
      <c r="X32" s="301">
        <f t="shared" si="2"/>
        <v>28276938.6118527</v>
      </c>
      <c r="Y32" s="301">
        <f t="shared" si="2"/>
        <v>2252123.0633515893</v>
      </c>
      <c r="Z32" s="301">
        <f t="shared" si="2"/>
        <v>1927881.581125</v>
      </c>
      <c r="AA32" s="302">
        <f t="shared" si="2"/>
        <v>263945.71761568607</v>
      </c>
      <c r="AB32" s="302"/>
      <c r="AC32" s="302"/>
      <c r="AD32" s="302"/>
      <c r="AE32" s="302"/>
      <c r="AF32" s="302"/>
      <c r="AG32" s="303"/>
      <c r="AH32" s="303"/>
    </row>
    <row r="33" spans="1:34" s="281" customFormat="1" ht="11.25">
      <c r="A33" s="297"/>
      <c r="B33" s="298"/>
      <c r="C33" s="297"/>
      <c r="D33" s="297"/>
      <c r="E33" s="300"/>
      <c r="F33" s="300"/>
      <c r="G33" s="300"/>
      <c r="H33" s="299"/>
      <c r="I33" s="299"/>
      <c r="J33" s="299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2"/>
      <c r="AB33" s="302"/>
      <c r="AC33" s="302"/>
      <c r="AD33" s="302"/>
      <c r="AE33" s="302"/>
      <c r="AF33" s="302"/>
      <c r="AG33" s="303"/>
      <c r="AH33" s="303"/>
    </row>
    <row r="34" spans="1:34" s="281" customFormat="1" ht="11.25">
      <c r="A34" s="297"/>
      <c r="B34" s="298" t="s">
        <v>384</v>
      </c>
      <c r="C34" s="297"/>
      <c r="D34" s="297"/>
      <c r="E34" s="300"/>
      <c r="F34" s="300"/>
      <c r="G34" s="300"/>
      <c r="H34" s="299"/>
      <c r="I34" s="299"/>
      <c r="J34" s="299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2"/>
      <c r="AB34" s="302"/>
      <c r="AC34" s="302"/>
      <c r="AD34" s="302"/>
      <c r="AE34" s="302"/>
      <c r="AF34" s="302"/>
      <c r="AG34" s="303"/>
      <c r="AH34" s="303"/>
    </row>
    <row r="35" spans="1:34" s="281" customFormat="1" ht="11.25">
      <c r="A35" s="297"/>
      <c r="B35" s="298"/>
      <c r="C35" s="297"/>
      <c r="D35" s="297"/>
      <c r="E35" s="300"/>
      <c r="F35" s="300"/>
      <c r="G35" s="300"/>
      <c r="H35" s="299"/>
      <c r="I35" s="299"/>
      <c r="J35" s="299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2"/>
      <c r="AB35" s="302"/>
      <c r="AC35" s="302"/>
      <c r="AD35" s="302"/>
      <c r="AE35" s="302"/>
      <c r="AF35" s="302"/>
      <c r="AG35" s="303"/>
      <c r="AH35" s="303"/>
    </row>
    <row r="36" spans="1:34" s="281" customFormat="1" ht="11.25">
      <c r="A36" s="297">
        <v>14</v>
      </c>
      <c r="B36" s="298" t="s">
        <v>385</v>
      </c>
      <c r="C36" s="297" t="s">
        <v>386</v>
      </c>
      <c r="D36" s="297" t="s">
        <v>386</v>
      </c>
      <c r="E36" s="300">
        <v>385759</v>
      </c>
      <c r="F36" s="300">
        <v>0</v>
      </c>
      <c r="G36" s="300">
        <v>0</v>
      </c>
      <c r="H36" s="299">
        <v>0</v>
      </c>
      <c r="I36" s="299">
        <v>0</v>
      </c>
      <c r="J36" s="299">
        <v>0</v>
      </c>
      <c r="K36" s="301">
        <v>0</v>
      </c>
      <c r="L36" s="301">
        <v>290454.2470577561</v>
      </c>
      <c r="M36" s="301">
        <v>0</v>
      </c>
      <c r="N36" s="301">
        <v>95304.75294224388</v>
      </c>
      <c r="O36" s="301">
        <v>0</v>
      </c>
      <c r="P36" s="301">
        <v>0</v>
      </c>
      <c r="Q36" s="301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0</v>
      </c>
      <c r="W36" s="301">
        <v>290454.2470577561</v>
      </c>
      <c r="X36" s="301">
        <v>0</v>
      </c>
      <c r="Y36" s="301">
        <v>0</v>
      </c>
      <c r="Z36" s="301">
        <v>94670.7545857528</v>
      </c>
      <c r="AA36" s="302">
        <v>633.9983564910825</v>
      </c>
      <c r="AB36" s="302"/>
      <c r="AC36" s="302"/>
      <c r="AD36" s="302"/>
      <c r="AE36" s="302"/>
      <c r="AF36" s="302"/>
      <c r="AG36" s="303"/>
      <c r="AH36" s="303"/>
    </row>
    <row r="37" spans="1:34" s="281" customFormat="1" ht="11.25">
      <c r="A37" s="297">
        <v>15</v>
      </c>
      <c r="B37" s="298" t="s">
        <v>387</v>
      </c>
      <c r="C37" s="297" t="s">
        <v>388</v>
      </c>
      <c r="D37" s="297" t="s">
        <v>389</v>
      </c>
      <c r="E37" s="300">
        <v>10920492</v>
      </c>
      <c r="F37" s="300">
        <v>4342884.964256566</v>
      </c>
      <c r="G37" s="300">
        <v>1387627.4583518482</v>
      </c>
      <c r="H37" s="299">
        <v>1979855.17465109</v>
      </c>
      <c r="I37" s="299">
        <v>1945532.2230495955</v>
      </c>
      <c r="J37" s="299">
        <v>1171389.3558677633</v>
      </c>
      <c r="K37" s="301">
        <v>55084.6648718623</v>
      </c>
      <c r="L37" s="301">
        <v>0</v>
      </c>
      <c r="M37" s="301">
        <v>38118.15895127503</v>
      </c>
      <c r="N37" s="301">
        <v>0</v>
      </c>
      <c r="O37" s="301">
        <v>4342884.964256566</v>
      </c>
      <c r="P37" s="301">
        <v>1387627.4583518482</v>
      </c>
      <c r="Q37" s="301">
        <v>1979855.17465109</v>
      </c>
      <c r="R37" s="301">
        <v>1945532.2230495955</v>
      </c>
      <c r="S37" s="301">
        <v>985617.1024353417</v>
      </c>
      <c r="T37" s="301">
        <v>9.284280007617527</v>
      </c>
      <c r="U37" s="301">
        <v>185762.96915241404</v>
      </c>
      <c r="V37" s="301">
        <v>55084.6648718623</v>
      </c>
      <c r="W37" s="301">
        <v>0</v>
      </c>
      <c r="X37" s="301">
        <v>0</v>
      </c>
      <c r="Y37" s="301">
        <v>38118.15895127503</v>
      </c>
      <c r="Z37" s="301">
        <v>0</v>
      </c>
      <c r="AA37" s="302">
        <v>0</v>
      </c>
      <c r="AB37" s="302"/>
      <c r="AC37" s="302"/>
      <c r="AD37" s="302"/>
      <c r="AE37" s="302"/>
      <c r="AF37" s="302"/>
      <c r="AG37" s="303"/>
      <c r="AH37" s="303"/>
    </row>
    <row r="38" spans="1:34" s="281" customFormat="1" ht="11.25">
      <c r="A38" s="297">
        <v>16</v>
      </c>
      <c r="B38" s="298" t="s">
        <v>390</v>
      </c>
      <c r="C38" s="297" t="s">
        <v>391</v>
      </c>
      <c r="D38" s="297" t="s">
        <v>391</v>
      </c>
      <c r="E38" s="300">
        <v>329556</v>
      </c>
      <c r="F38" s="300">
        <v>0</v>
      </c>
      <c r="G38" s="300">
        <v>0</v>
      </c>
      <c r="H38" s="299">
        <v>0</v>
      </c>
      <c r="I38" s="299">
        <v>0</v>
      </c>
      <c r="J38" s="299">
        <v>0</v>
      </c>
      <c r="K38" s="301">
        <v>166141</v>
      </c>
      <c r="L38" s="301">
        <v>145789</v>
      </c>
      <c r="M38" s="301">
        <v>0</v>
      </c>
      <c r="N38" s="301">
        <v>17626</v>
      </c>
      <c r="O38" s="301">
        <v>0</v>
      </c>
      <c r="P38" s="301">
        <v>0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145789</v>
      </c>
      <c r="X38" s="301">
        <v>166141</v>
      </c>
      <c r="Y38" s="301">
        <v>0</v>
      </c>
      <c r="Z38" s="301">
        <v>17547</v>
      </c>
      <c r="AA38" s="302">
        <v>79</v>
      </c>
      <c r="AB38" s="302"/>
      <c r="AC38" s="302"/>
      <c r="AD38" s="302"/>
      <c r="AE38" s="302"/>
      <c r="AF38" s="302"/>
      <c r="AG38" s="303"/>
      <c r="AH38" s="303"/>
    </row>
    <row r="39" spans="1:34" s="281" customFormat="1" ht="11.25">
      <c r="A39" s="297">
        <v>17</v>
      </c>
      <c r="B39" s="298" t="s">
        <v>392</v>
      </c>
      <c r="C39" s="297" t="s">
        <v>393</v>
      </c>
      <c r="D39" s="305" t="s">
        <v>394</v>
      </c>
      <c r="E39" s="300">
        <v>3490244</v>
      </c>
      <c r="F39" s="300">
        <v>1760391.9961885915</v>
      </c>
      <c r="G39" s="300">
        <v>462126.11175387644</v>
      </c>
      <c r="H39" s="299">
        <v>538352.4522604956</v>
      </c>
      <c r="I39" s="299">
        <v>403334.41377356945</v>
      </c>
      <c r="J39" s="299">
        <v>297052.45101564046</v>
      </c>
      <c r="K39" s="301">
        <v>12299.139109799455</v>
      </c>
      <c r="L39" s="301">
        <v>0</v>
      </c>
      <c r="M39" s="301">
        <v>16687.435898026997</v>
      </c>
      <c r="N39" s="301">
        <v>0</v>
      </c>
      <c r="O39" s="301">
        <v>1760391.9961885915</v>
      </c>
      <c r="P39" s="301">
        <v>462126.11175387644</v>
      </c>
      <c r="Q39" s="301">
        <v>538352.4522604956</v>
      </c>
      <c r="R39" s="301">
        <v>403334.41377356945</v>
      </c>
      <c r="S39" s="301">
        <v>220062.8118499762</v>
      </c>
      <c r="T39" s="301">
        <v>0</v>
      </c>
      <c r="U39" s="301">
        <v>76989.63916566425</v>
      </c>
      <c r="V39" s="301">
        <v>12299.139109799455</v>
      </c>
      <c r="W39" s="301">
        <v>0</v>
      </c>
      <c r="X39" s="301">
        <v>0</v>
      </c>
      <c r="Y39" s="301">
        <v>16687.435898026997</v>
      </c>
      <c r="Z39" s="301">
        <v>0</v>
      </c>
      <c r="AA39" s="302">
        <v>0</v>
      </c>
      <c r="AB39" s="302"/>
      <c r="AC39" s="302"/>
      <c r="AD39" s="302"/>
      <c r="AE39" s="302"/>
      <c r="AF39" s="302"/>
      <c r="AG39" s="303"/>
      <c r="AH39" s="303"/>
    </row>
    <row r="40" spans="1:34" s="281" customFormat="1" ht="11.25">
      <c r="A40" s="297">
        <v>18</v>
      </c>
      <c r="B40" s="298" t="s">
        <v>395</v>
      </c>
      <c r="C40" s="297" t="s">
        <v>396</v>
      </c>
      <c r="D40" s="297" t="s">
        <v>396</v>
      </c>
      <c r="E40" s="300">
        <v>13302762</v>
      </c>
      <c r="F40" s="300">
        <v>0</v>
      </c>
      <c r="G40" s="300">
        <v>0</v>
      </c>
      <c r="H40" s="299">
        <v>0</v>
      </c>
      <c r="I40" s="299">
        <v>0</v>
      </c>
      <c r="J40" s="299">
        <v>0</v>
      </c>
      <c r="K40" s="301">
        <v>6154715.537335514</v>
      </c>
      <c r="L40" s="301">
        <v>5061415.619521448</v>
      </c>
      <c r="M40" s="301">
        <v>0</v>
      </c>
      <c r="N40" s="301">
        <v>2086630.8431430375</v>
      </c>
      <c r="O40" s="301">
        <v>0</v>
      </c>
      <c r="P40" s="301">
        <v>0</v>
      </c>
      <c r="Q40" s="301">
        <v>0</v>
      </c>
      <c r="R40" s="301">
        <v>0</v>
      </c>
      <c r="S40" s="301">
        <v>0</v>
      </c>
      <c r="T40" s="301">
        <v>0</v>
      </c>
      <c r="U40" s="301">
        <v>0</v>
      </c>
      <c r="V40" s="301">
        <v>0</v>
      </c>
      <c r="W40" s="301">
        <v>5061415.619521448</v>
      </c>
      <c r="X40" s="301">
        <v>6154715.537335514</v>
      </c>
      <c r="Y40" s="301">
        <v>0</v>
      </c>
      <c r="Z40" s="301">
        <v>2048375.8460187558</v>
      </c>
      <c r="AA40" s="302">
        <v>38254.997124281625</v>
      </c>
      <c r="AB40" s="302"/>
      <c r="AC40" s="302"/>
      <c r="AD40" s="302"/>
      <c r="AE40" s="302"/>
      <c r="AF40" s="302"/>
      <c r="AG40" s="303"/>
      <c r="AH40" s="303"/>
    </row>
    <row r="41" spans="1:34" s="281" customFormat="1" ht="11.25">
      <c r="A41" s="297">
        <v>19</v>
      </c>
      <c r="B41" s="298" t="s">
        <v>397</v>
      </c>
      <c r="C41" s="297" t="s">
        <v>398</v>
      </c>
      <c r="D41" s="305" t="s">
        <v>399</v>
      </c>
      <c r="E41" s="300">
        <v>152875820</v>
      </c>
      <c r="F41" s="300">
        <v>83927046.57378258</v>
      </c>
      <c r="G41" s="300">
        <v>19532811.288951617</v>
      </c>
      <c r="H41" s="299">
        <v>20301760.70037723</v>
      </c>
      <c r="I41" s="299">
        <v>12385699.84955187</v>
      </c>
      <c r="J41" s="299">
        <v>14967011.895425469</v>
      </c>
      <c r="K41" s="301">
        <v>640515.1170624506</v>
      </c>
      <c r="L41" s="301">
        <v>0</v>
      </c>
      <c r="M41" s="301">
        <v>1120974.5748487897</v>
      </c>
      <c r="N41" s="301">
        <v>0</v>
      </c>
      <c r="O41" s="301">
        <v>83927046.57378258</v>
      </c>
      <c r="P41" s="301">
        <v>19532811.288951617</v>
      </c>
      <c r="Q41" s="301">
        <v>20301760.70037723</v>
      </c>
      <c r="R41" s="301">
        <v>12385699.84955187</v>
      </c>
      <c r="S41" s="301">
        <v>11460679.624838835</v>
      </c>
      <c r="T41" s="301">
        <v>1000.2092391023041</v>
      </c>
      <c r="U41" s="301">
        <v>3505332.0613475307</v>
      </c>
      <c r="V41" s="301">
        <v>640515.1170624506</v>
      </c>
      <c r="W41" s="301">
        <v>0</v>
      </c>
      <c r="X41" s="301">
        <v>0</v>
      </c>
      <c r="Y41" s="301">
        <v>1120974.5748487897</v>
      </c>
      <c r="Z41" s="301">
        <v>0</v>
      </c>
      <c r="AA41" s="302">
        <v>0</v>
      </c>
      <c r="AB41" s="302"/>
      <c r="AC41" s="302"/>
      <c r="AD41" s="302"/>
      <c r="AE41" s="302"/>
      <c r="AF41" s="302"/>
      <c r="AG41" s="303"/>
      <c r="AH41" s="303"/>
    </row>
    <row r="42" spans="1:34" s="281" customFormat="1" ht="11.25">
      <c r="A42" s="297">
        <v>20</v>
      </c>
      <c r="B42" s="308" t="s">
        <v>400</v>
      </c>
      <c r="C42" s="305" t="s">
        <v>401</v>
      </c>
      <c r="D42" s="297" t="s">
        <v>402</v>
      </c>
      <c r="E42" s="300">
        <v>208096099</v>
      </c>
      <c r="F42" s="300">
        <v>140368412.12370464</v>
      </c>
      <c r="G42" s="300">
        <v>24925783.727923296</v>
      </c>
      <c r="H42" s="299">
        <v>19244960.135203306</v>
      </c>
      <c r="I42" s="299">
        <v>7771262.2875326965</v>
      </c>
      <c r="J42" s="299">
        <v>14424089.129510198</v>
      </c>
      <c r="K42" s="301">
        <v>538505.9552673172</v>
      </c>
      <c r="L42" s="301">
        <v>0</v>
      </c>
      <c r="M42" s="301">
        <v>687837.7990164465</v>
      </c>
      <c r="N42" s="301">
        <v>135247.84184213777</v>
      </c>
      <c r="O42" s="301">
        <v>140368412.12370464</v>
      </c>
      <c r="P42" s="301">
        <v>24925783.727923296</v>
      </c>
      <c r="Q42" s="301">
        <v>19244960.135203306</v>
      </c>
      <c r="R42" s="301">
        <v>7771262.2875326965</v>
      </c>
      <c r="S42" s="301">
        <v>9734530.729832275</v>
      </c>
      <c r="T42" s="301">
        <v>229486.3840139183</v>
      </c>
      <c r="U42" s="301">
        <v>4460072.015664005</v>
      </c>
      <c r="V42" s="301">
        <v>538505.9552673172</v>
      </c>
      <c r="W42" s="301">
        <v>0</v>
      </c>
      <c r="X42" s="301">
        <v>0</v>
      </c>
      <c r="Y42" s="301">
        <v>687837.7990164465</v>
      </c>
      <c r="Z42" s="301">
        <v>0</v>
      </c>
      <c r="AA42" s="302">
        <v>135247.84184213777</v>
      </c>
      <c r="AB42" s="302"/>
      <c r="AC42" s="302"/>
      <c r="AD42" s="302"/>
      <c r="AE42" s="302"/>
      <c r="AF42" s="302"/>
      <c r="AG42" s="303"/>
      <c r="AH42" s="303"/>
    </row>
    <row r="43" spans="1:34" s="281" customFormat="1" ht="11.25">
      <c r="A43" s="297">
        <v>21</v>
      </c>
      <c r="B43" s="308" t="s">
        <v>403</v>
      </c>
      <c r="C43" s="305" t="s">
        <v>404</v>
      </c>
      <c r="D43" s="297" t="s">
        <v>402</v>
      </c>
      <c r="E43" s="300">
        <v>216860741</v>
      </c>
      <c r="F43" s="300">
        <v>146280482.9711871</v>
      </c>
      <c r="G43" s="300">
        <v>25975613.936151627</v>
      </c>
      <c r="H43" s="299">
        <v>20055524.03668869</v>
      </c>
      <c r="I43" s="299">
        <v>8098574.198547064</v>
      </c>
      <c r="J43" s="299">
        <v>15031606.416012758</v>
      </c>
      <c r="K43" s="301">
        <v>561186.8797799197</v>
      </c>
      <c r="L43" s="301">
        <v>0</v>
      </c>
      <c r="M43" s="301">
        <v>716808.3183650436</v>
      </c>
      <c r="N43" s="301">
        <v>140944.24326780293</v>
      </c>
      <c r="O43" s="301">
        <v>146280482.9711871</v>
      </c>
      <c r="P43" s="301">
        <v>25975613.936151627</v>
      </c>
      <c r="Q43" s="301">
        <v>20055524.03668869</v>
      </c>
      <c r="R43" s="301">
        <v>8098574.198547064</v>
      </c>
      <c r="S43" s="301">
        <v>10144532.057560088</v>
      </c>
      <c r="T43" s="301">
        <v>239151.94722928887</v>
      </c>
      <c r="U43" s="301">
        <v>4647922.411223382</v>
      </c>
      <c r="V43" s="301">
        <v>561186.8797799197</v>
      </c>
      <c r="W43" s="301">
        <v>0</v>
      </c>
      <c r="X43" s="301">
        <v>0</v>
      </c>
      <c r="Y43" s="301">
        <v>716808.3183650436</v>
      </c>
      <c r="Z43" s="301">
        <v>0</v>
      </c>
      <c r="AA43" s="302">
        <v>140944.24326780293</v>
      </c>
      <c r="AB43" s="302"/>
      <c r="AC43" s="302"/>
      <c r="AD43" s="302"/>
      <c r="AE43" s="302"/>
      <c r="AF43" s="302"/>
      <c r="AG43" s="303"/>
      <c r="AH43" s="303"/>
    </row>
    <row r="44" spans="1:34" s="281" customFormat="1" ht="11.25">
      <c r="A44" s="297">
        <v>22</v>
      </c>
      <c r="B44" s="308" t="s">
        <v>405</v>
      </c>
      <c r="C44" s="305" t="s">
        <v>406</v>
      </c>
      <c r="D44" s="305" t="s">
        <v>407</v>
      </c>
      <c r="E44" s="300">
        <v>355483712</v>
      </c>
      <c r="F44" s="300">
        <v>237923780.20031738</v>
      </c>
      <c r="G44" s="300">
        <v>39155148.099462286</v>
      </c>
      <c r="H44" s="299">
        <v>35689346.551933296</v>
      </c>
      <c r="I44" s="299">
        <v>18301756.563484956</v>
      </c>
      <c r="J44" s="299">
        <v>21991493.48908493</v>
      </c>
      <c r="K44" s="301">
        <v>770073.1355605585</v>
      </c>
      <c r="L44" s="301">
        <v>0</v>
      </c>
      <c r="M44" s="301">
        <v>1147078.265730697</v>
      </c>
      <c r="N44" s="301">
        <v>505035.6944259122</v>
      </c>
      <c r="O44" s="301">
        <v>237923780.20031738</v>
      </c>
      <c r="P44" s="301">
        <v>39155148.099462286</v>
      </c>
      <c r="Q44" s="301">
        <v>35689346.551933296</v>
      </c>
      <c r="R44" s="301">
        <v>18301756.563484956</v>
      </c>
      <c r="S44" s="301">
        <v>13781002.063988643</v>
      </c>
      <c r="T44" s="301">
        <v>100629.18887999935</v>
      </c>
      <c r="U44" s="301">
        <v>8109862.236216286</v>
      </c>
      <c r="V44" s="301">
        <v>770073.1355605585</v>
      </c>
      <c r="W44" s="301">
        <v>0</v>
      </c>
      <c r="X44" s="301">
        <v>0</v>
      </c>
      <c r="Y44" s="301">
        <v>1147078.265730697</v>
      </c>
      <c r="Z44" s="301">
        <v>0</v>
      </c>
      <c r="AA44" s="302">
        <v>505035.6944259122</v>
      </c>
      <c r="AB44" s="302"/>
      <c r="AC44" s="302"/>
      <c r="AD44" s="302"/>
      <c r="AE44" s="302"/>
      <c r="AF44" s="302"/>
      <c r="AG44" s="303"/>
      <c r="AH44" s="303"/>
    </row>
    <row r="45" spans="1:34" s="281" customFormat="1" ht="11.25">
      <c r="A45" s="297">
        <v>23</v>
      </c>
      <c r="B45" s="308" t="s">
        <v>408</v>
      </c>
      <c r="C45" s="305" t="s">
        <v>409</v>
      </c>
      <c r="D45" s="305" t="s">
        <v>407</v>
      </c>
      <c r="E45" s="300">
        <v>401950093</v>
      </c>
      <c r="F45" s="300">
        <v>269023537.08523536</v>
      </c>
      <c r="G45" s="300">
        <v>44273239.21948817</v>
      </c>
      <c r="H45" s="299">
        <v>40354411.978399776</v>
      </c>
      <c r="I45" s="299">
        <v>20694036.05405172</v>
      </c>
      <c r="J45" s="299">
        <v>24866069.962571397</v>
      </c>
      <c r="K45" s="301">
        <v>870731.788845977</v>
      </c>
      <c r="L45" s="301">
        <v>0</v>
      </c>
      <c r="M45" s="301">
        <v>1297016.4314834552</v>
      </c>
      <c r="N45" s="301">
        <v>571050.4799241407</v>
      </c>
      <c r="O45" s="301">
        <v>269023537.08523536</v>
      </c>
      <c r="P45" s="301">
        <v>44273239.21948817</v>
      </c>
      <c r="Q45" s="301">
        <v>40354411.978399776</v>
      </c>
      <c r="R45" s="301">
        <v>20694036.05405172</v>
      </c>
      <c r="S45" s="301">
        <v>15582359.681372482</v>
      </c>
      <c r="T45" s="301">
        <v>113782.74295962766</v>
      </c>
      <c r="U45" s="301">
        <v>9169927.53823929</v>
      </c>
      <c r="V45" s="301">
        <v>870731.788845977</v>
      </c>
      <c r="W45" s="301">
        <v>0</v>
      </c>
      <c r="X45" s="301">
        <v>0</v>
      </c>
      <c r="Y45" s="301">
        <v>1297016.4314834552</v>
      </c>
      <c r="Z45" s="301">
        <v>0</v>
      </c>
      <c r="AA45" s="302">
        <v>571050.4799241407</v>
      </c>
      <c r="AB45" s="302"/>
      <c r="AC45" s="302"/>
      <c r="AD45" s="302"/>
      <c r="AE45" s="302"/>
      <c r="AF45" s="302"/>
      <c r="AG45" s="303"/>
      <c r="AH45" s="303"/>
    </row>
    <row r="46" spans="1:34" s="281" customFormat="1" ht="11.25">
      <c r="A46" s="297">
        <v>24</v>
      </c>
      <c r="B46" s="298" t="s">
        <v>410</v>
      </c>
      <c r="C46" s="297" t="s">
        <v>155</v>
      </c>
      <c r="D46" s="297" t="s">
        <v>411</v>
      </c>
      <c r="E46" s="300">
        <v>105758754.55</v>
      </c>
      <c r="F46" s="300">
        <v>82612064.63545485</v>
      </c>
      <c r="G46" s="300">
        <v>18015999.843498196</v>
      </c>
      <c r="H46" s="299">
        <v>5030213.927969274</v>
      </c>
      <c r="I46" s="299">
        <v>100476.14307767818</v>
      </c>
      <c r="J46" s="299">
        <v>0</v>
      </c>
      <c r="K46" s="301">
        <v>0</v>
      </c>
      <c r="L46" s="301">
        <v>0</v>
      </c>
      <c r="M46" s="301">
        <v>0</v>
      </c>
      <c r="N46" s="301">
        <v>0</v>
      </c>
      <c r="O46" s="301">
        <v>82612064.63545485</v>
      </c>
      <c r="P46" s="301">
        <v>18015999.843498196</v>
      </c>
      <c r="Q46" s="301">
        <v>5030213.927969274</v>
      </c>
      <c r="R46" s="301">
        <v>100476.14307767818</v>
      </c>
      <c r="S46" s="301">
        <v>0</v>
      </c>
      <c r="T46" s="301">
        <v>0</v>
      </c>
      <c r="U46" s="301">
        <v>0</v>
      </c>
      <c r="V46" s="301">
        <v>0</v>
      </c>
      <c r="W46" s="301">
        <v>0</v>
      </c>
      <c r="X46" s="301">
        <v>0</v>
      </c>
      <c r="Y46" s="301">
        <v>0</v>
      </c>
      <c r="Z46" s="301">
        <v>0</v>
      </c>
      <c r="AA46" s="302">
        <v>0</v>
      </c>
      <c r="AB46" s="302"/>
      <c r="AC46" s="302"/>
      <c r="AD46" s="302"/>
      <c r="AE46" s="302"/>
      <c r="AF46" s="302"/>
      <c r="AG46" s="303"/>
      <c r="AH46" s="303"/>
    </row>
    <row r="47" spans="1:34" s="281" customFormat="1" ht="11.25">
      <c r="A47" s="297">
        <v>25</v>
      </c>
      <c r="B47" s="298" t="s">
        <v>412</v>
      </c>
      <c r="C47" s="297" t="s">
        <v>157</v>
      </c>
      <c r="D47" s="305" t="s">
        <v>413</v>
      </c>
      <c r="E47" s="300">
        <v>182686313.83</v>
      </c>
      <c r="F47" s="300">
        <v>121287393.80767848</v>
      </c>
      <c r="G47" s="300">
        <v>28164133.686892368</v>
      </c>
      <c r="H47" s="299">
        <v>24431478.30364764</v>
      </c>
      <c r="I47" s="299">
        <v>8803308.031781526</v>
      </c>
      <c r="J47" s="299">
        <v>0</v>
      </c>
      <c r="K47" s="301">
        <v>0</v>
      </c>
      <c r="L47" s="301">
        <v>0</v>
      </c>
      <c r="M47" s="301">
        <v>0</v>
      </c>
      <c r="N47" s="301">
        <v>0</v>
      </c>
      <c r="O47" s="301">
        <v>121287393.80767848</v>
      </c>
      <c r="P47" s="301">
        <v>28164133.686892368</v>
      </c>
      <c r="Q47" s="301">
        <v>24431478.30364764</v>
      </c>
      <c r="R47" s="301">
        <v>8803308.031781526</v>
      </c>
      <c r="S47" s="301">
        <v>0</v>
      </c>
      <c r="T47" s="301">
        <v>0</v>
      </c>
      <c r="U47" s="301">
        <v>0</v>
      </c>
      <c r="V47" s="301">
        <v>0</v>
      </c>
      <c r="W47" s="301">
        <v>0</v>
      </c>
      <c r="X47" s="301">
        <v>0</v>
      </c>
      <c r="Y47" s="301">
        <v>0</v>
      </c>
      <c r="Z47" s="301">
        <v>0</v>
      </c>
      <c r="AA47" s="302">
        <v>0</v>
      </c>
      <c r="AB47" s="302"/>
      <c r="AC47" s="302"/>
      <c r="AD47" s="302"/>
      <c r="AE47" s="302"/>
      <c r="AF47" s="302"/>
      <c r="AG47" s="303"/>
      <c r="AH47" s="303"/>
    </row>
    <row r="48" spans="1:34" s="315" customFormat="1" ht="11.25">
      <c r="A48" s="297">
        <v>26</v>
      </c>
      <c r="B48" s="309" t="s">
        <v>414</v>
      </c>
      <c r="C48" s="310" t="s">
        <v>159</v>
      </c>
      <c r="D48" s="311" t="s">
        <v>415</v>
      </c>
      <c r="E48" s="300">
        <v>805349.62</v>
      </c>
      <c r="F48" s="300">
        <v>0</v>
      </c>
      <c r="G48" s="300">
        <v>275.6</v>
      </c>
      <c r="H48" s="299">
        <v>0</v>
      </c>
      <c r="I48" s="299">
        <v>0</v>
      </c>
      <c r="J48" s="299">
        <v>784078.03</v>
      </c>
      <c r="K48" s="312">
        <v>0</v>
      </c>
      <c r="L48" s="312">
        <v>6226.6</v>
      </c>
      <c r="M48" s="312">
        <v>0</v>
      </c>
      <c r="N48" s="312">
        <v>14769.39</v>
      </c>
      <c r="O48" s="312">
        <v>0</v>
      </c>
      <c r="P48" s="312">
        <v>275.6</v>
      </c>
      <c r="Q48" s="312">
        <v>0</v>
      </c>
      <c r="R48" s="312">
        <v>0</v>
      </c>
      <c r="S48" s="312">
        <v>679544.57</v>
      </c>
      <c r="T48" s="312">
        <v>0</v>
      </c>
      <c r="U48" s="312">
        <v>104533.46</v>
      </c>
      <c r="V48" s="312">
        <v>0</v>
      </c>
      <c r="W48" s="312">
        <v>6226.6</v>
      </c>
      <c r="X48" s="312">
        <v>0</v>
      </c>
      <c r="Y48" s="312">
        <v>0</v>
      </c>
      <c r="Z48" s="312">
        <v>0</v>
      </c>
      <c r="AA48" s="313">
        <v>14769.39</v>
      </c>
      <c r="AB48" s="313"/>
      <c r="AC48" s="313"/>
      <c r="AD48" s="313"/>
      <c r="AE48" s="313"/>
      <c r="AF48" s="313"/>
      <c r="AG48" s="314"/>
      <c r="AH48" s="314"/>
    </row>
    <row r="49" spans="1:34" s="281" customFormat="1" ht="11.25">
      <c r="A49" s="297">
        <v>27</v>
      </c>
      <c r="B49" s="298" t="s">
        <v>416</v>
      </c>
      <c r="C49" s="297" t="s">
        <v>162</v>
      </c>
      <c r="D49" s="297" t="s">
        <v>417</v>
      </c>
      <c r="E49" s="300">
        <v>44307633.00000063</v>
      </c>
      <c r="F49" s="300">
        <v>39141700.30417685</v>
      </c>
      <c r="G49" s="300">
        <v>4885650.192904162</v>
      </c>
      <c r="H49" s="299">
        <v>268009.77793970506</v>
      </c>
      <c r="I49" s="299">
        <v>12272.724979912238</v>
      </c>
      <c r="J49" s="299">
        <v>0</v>
      </c>
      <c r="K49" s="301">
        <v>0</v>
      </c>
      <c r="L49" s="301">
        <v>0</v>
      </c>
      <c r="M49" s="301">
        <v>0</v>
      </c>
      <c r="N49" s="301">
        <v>0</v>
      </c>
      <c r="O49" s="301">
        <v>39141700.30417685</v>
      </c>
      <c r="P49" s="301">
        <v>4885650.192904162</v>
      </c>
      <c r="Q49" s="301">
        <v>268009.77793970506</v>
      </c>
      <c r="R49" s="301">
        <v>12272.724979912238</v>
      </c>
      <c r="S49" s="301">
        <v>0</v>
      </c>
      <c r="T49" s="301">
        <v>0</v>
      </c>
      <c r="U49" s="301">
        <v>0</v>
      </c>
      <c r="V49" s="301">
        <v>0</v>
      </c>
      <c r="W49" s="301">
        <v>0</v>
      </c>
      <c r="X49" s="301">
        <v>0</v>
      </c>
      <c r="Y49" s="301">
        <v>0</v>
      </c>
      <c r="Z49" s="301">
        <v>0</v>
      </c>
      <c r="AA49" s="302">
        <v>0</v>
      </c>
      <c r="AB49" s="302"/>
      <c r="AC49" s="302"/>
      <c r="AD49" s="302"/>
      <c r="AE49" s="302"/>
      <c r="AF49" s="302"/>
      <c r="AG49" s="303"/>
      <c r="AH49" s="303"/>
    </row>
    <row r="50" spans="1:34" s="281" customFormat="1" ht="11.25">
      <c r="A50" s="297">
        <v>28</v>
      </c>
      <c r="B50" s="298" t="s">
        <v>418</v>
      </c>
      <c r="C50" s="297" t="s">
        <v>161</v>
      </c>
      <c r="D50" s="297" t="s">
        <v>253</v>
      </c>
      <c r="E50" s="300">
        <v>118671188</v>
      </c>
      <c r="F50" s="300">
        <v>118671188</v>
      </c>
      <c r="G50" s="300">
        <v>0</v>
      </c>
      <c r="H50" s="299">
        <v>0</v>
      </c>
      <c r="I50" s="299">
        <v>0</v>
      </c>
      <c r="J50" s="299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118671188</v>
      </c>
      <c r="P50" s="301">
        <v>0</v>
      </c>
      <c r="Q50" s="301">
        <v>0</v>
      </c>
      <c r="R50" s="301">
        <v>0</v>
      </c>
      <c r="S50" s="301">
        <v>0</v>
      </c>
      <c r="T50" s="301">
        <v>0</v>
      </c>
      <c r="U50" s="301">
        <v>0</v>
      </c>
      <c r="V50" s="301">
        <v>0</v>
      </c>
      <c r="W50" s="301">
        <v>0</v>
      </c>
      <c r="X50" s="301">
        <v>0</v>
      </c>
      <c r="Y50" s="301">
        <v>0</v>
      </c>
      <c r="Z50" s="301">
        <v>0</v>
      </c>
      <c r="AA50" s="302">
        <v>0</v>
      </c>
      <c r="AB50" s="302"/>
      <c r="AC50" s="302"/>
      <c r="AD50" s="302"/>
      <c r="AE50" s="302"/>
      <c r="AF50" s="302"/>
      <c r="AG50" s="303"/>
      <c r="AH50" s="303"/>
    </row>
    <row r="51" spans="1:34" s="281" customFormat="1" ht="11.25">
      <c r="A51" s="297">
        <v>29</v>
      </c>
      <c r="B51" s="298" t="s">
        <v>419</v>
      </c>
      <c r="C51" s="297" t="s">
        <v>152</v>
      </c>
      <c r="D51" s="297" t="s">
        <v>420</v>
      </c>
      <c r="E51" s="300">
        <v>101059650</v>
      </c>
      <c r="F51" s="300">
        <v>60256261.47392773</v>
      </c>
      <c r="G51" s="300">
        <v>20539408.624782957</v>
      </c>
      <c r="H51" s="299">
        <v>7942260.043668393</v>
      </c>
      <c r="I51" s="299">
        <v>762487.7375539306</v>
      </c>
      <c r="J51" s="299">
        <v>10572760.083051749</v>
      </c>
      <c r="K51" s="301">
        <v>413065.7818368558</v>
      </c>
      <c r="L51" s="301">
        <v>422192.86916549667</v>
      </c>
      <c r="M51" s="301">
        <v>0</v>
      </c>
      <c r="N51" s="301">
        <v>151213.38601288933</v>
      </c>
      <c r="O51" s="301">
        <v>60256261.47392773</v>
      </c>
      <c r="P51" s="301">
        <v>20539408.624782957</v>
      </c>
      <c r="Q51" s="301">
        <v>7942260.043668393</v>
      </c>
      <c r="R51" s="301">
        <v>762487.7375539306</v>
      </c>
      <c r="S51" s="301">
        <v>7177587.989427878</v>
      </c>
      <c r="T51" s="301">
        <v>13277.685460863324</v>
      </c>
      <c r="U51" s="301">
        <v>3381894.4081630083</v>
      </c>
      <c r="V51" s="301">
        <v>54199.596622489065</v>
      </c>
      <c r="W51" s="301">
        <v>422192.86916549667</v>
      </c>
      <c r="X51" s="301">
        <v>358866.18521436676</v>
      </c>
      <c r="Y51" s="301">
        <v>0</v>
      </c>
      <c r="Z51" s="301">
        <v>88626.70045527889</v>
      </c>
      <c r="AA51" s="302">
        <v>62586.68555761043</v>
      </c>
      <c r="AB51" s="302"/>
      <c r="AC51" s="302"/>
      <c r="AD51" s="302"/>
      <c r="AE51" s="302"/>
      <c r="AF51" s="302"/>
      <c r="AG51" s="303"/>
      <c r="AH51" s="303"/>
    </row>
    <row r="52" spans="1:34" s="281" customFormat="1" ht="11.25">
      <c r="A52" s="297">
        <v>30</v>
      </c>
      <c r="B52" s="298" t="s">
        <v>421</v>
      </c>
      <c r="C52" s="305" t="s">
        <v>422</v>
      </c>
      <c r="D52" s="305" t="s">
        <v>423</v>
      </c>
      <c r="E52" s="300">
        <v>228855.00000000326</v>
      </c>
      <c r="F52" s="300">
        <v>0</v>
      </c>
      <c r="G52" s="300">
        <v>0</v>
      </c>
      <c r="H52" s="299">
        <v>0</v>
      </c>
      <c r="I52" s="299">
        <v>0</v>
      </c>
      <c r="J52" s="299">
        <v>0</v>
      </c>
      <c r="K52" s="301">
        <v>228855.00000000326</v>
      </c>
      <c r="L52" s="301">
        <v>0</v>
      </c>
      <c r="M52" s="301">
        <v>0</v>
      </c>
      <c r="N52" s="301">
        <v>0</v>
      </c>
      <c r="O52" s="301">
        <v>0</v>
      </c>
      <c r="P52" s="301">
        <v>0</v>
      </c>
      <c r="Q52" s="301">
        <v>0</v>
      </c>
      <c r="R52" s="301">
        <v>0</v>
      </c>
      <c r="S52" s="301">
        <v>0</v>
      </c>
      <c r="T52" s="301">
        <v>0</v>
      </c>
      <c r="U52" s="301">
        <v>0</v>
      </c>
      <c r="V52" s="301">
        <v>0</v>
      </c>
      <c r="W52" s="301">
        <v>0</v>
      </c>
      <c r="X52" s="301">
        <v>228855.00000000326</v>
      </c>
      <c r="Y52" s="301">
        <v>0</v>
      </c>
      <c r="Z52" s="301">
        <v>0</v>
      </c>
      <c r="AA52" s="302">
        <v>0</v>
      </c>
      <c r="AB52" s="302"/>
      <c r="AC52" s="302"/>
      <c r="AD52" s="302"/>
      <c r="AE52" s="302"/>
      <c r="AF52" s="302"/>
      <c r="AG52" s="303"/>
      <c r="AH52" s="303"/>
    </row>
    <row r="53" spans="1:34" s="281" customFormat="1" ht="11.25">
      <c r="A53" s="297">
        <v>31</v>
      </c>
      <c r="B53" s="298" t="s">
        <v>424</v>
      </c>
      <c r="C53" s="297" t="s">
        <v>425</v>
      </c>
      <c r="D53" s="297" t="s">
        <v>426</v>
      </c>
      <c r="E53" s="300">
        <v>3498938</v>
      </c>
      <c r="F53" s="300">
        <v>3454381</v>
      </c>
      <c r="G53" s="300">
        <v>39421</v>
      </c>
      <c r="H53" s="299">
        <v>4078</v>
      </c>
      <c r="I53" s="299">
        <v>194</v>
      </c>
      <c r="J53" s="299">
        <v>864</v>
      </c>
      <c r="K53" s="301">
        <v>0</v>
      </c>
      <c r="L53" s="301">
        <v>0</v>
      </c>
      <c r="M53" s="301">
        <v>0</v>
      </c>
      <c r="N53" s="301">
        <v>0</v>
      </c>
      <c r="O53" s="301">
        <v>3454381</v>
      </c>
      <c r="P53" s="301">
        <v>39421</v>
      </c>
      <c r="Q53" s="301">
        <v>4078</v>
      </c>
      <c r="R53" s="301">
        <v>194</v>
      </c>
      <c r="S53" s="301">
        <v>864</v>
      </c>
      <c r="T53" s="301">
        <v>0</v>
      </c>
      <c r="U53" s="301">
        <v>0</v>
      </c>
      <c r="V53" s="301">
        <v>0</v>
      </c>
      <c r="W53" s="301">
        <v>0</v>
      </c>
      <c r="X53" s="301">
        <v>0</v>
      </c>
      <c r="Y53" s="301">
        <v>0</v>
      </c>
      <c r="Z53" s="301">
        <v>0</v>
      </c>
      <c r="AA53" s="302">
        <v>0</v>
      </c>
      <c r="AB53" s="302"/>
      <c r="AC53" s="302"/>
      <c r="AD53" s="302"/>
      <c r="AE53" s="302"/>
      <c r="AF53" s="302"/>
      <c r="AG53" s="303"/>
      <c r="AH53" s="303"/>
    </row>
    <row r="54" spans="1:34" s="281" customFormat="1" ht="11.25">
      <c r="A54" s="297">
        <v>32</v>
      </c>
      <c r="B54" s="298" t="s">
        <v>427</v>
      </c>
      <c r="C54" s="297" t="s">
        <v>428</v>
      </c>
      <c r="D54" s="297" t="s">
        <v>311</v>
      </c>
      <c r="E54" s="300">
        <v>32062175</v>
      </c>
      <c r="F54" s="300">
        <v>0</v>
      </c>
      <c r="G54" s="300">
        <v>0</v>
      </c>
      <c r="H54" s="299">
        <v>0</v>
      </c>
      <c r="I54" s="299">
        <v>0</v>
      </c>
      <c r="J54" s="299">
        <v>0</v>
      </c>
      <c r="K54" s="301">
        <v>0</v>
      </c>
      <c r="L54" s="301">
        <v>0</v>
      </c>
      <c r="M54" s="301">
        <v>32062175</v>
      </c>
      <c r="N54" s="301">
        <v>0</v>
      </c>
      <c r="O54" s="301">
        <v>0</v>
      </c>
      <c r="P54" s="301">
        <v>0</v>
      </c>
      <c r="Q54" s="301">
        <v>0</v>
      </c>
      <c r="R54" s="301">
        <v>0</v>
      </c>
      <c r="S54" s="301">
        <v>0</v>
      </c>
      <c r="T54" s="301">
        <v>0</v>
      </c>
      <c r="U54" s="301">
        <v>0</v>
      </c>
      <c r="V54" s="301">
        <v>0</v>
      </c>
      <c r="W54" s="301">
        <v>0</v>
      </c>
      <c r="X54" s="301">
        <v>0</v>
      </c>
      <c r="Y54" s="301">
        <v>32062175</v>
      </c>
      <c r="Z54" s="301">
        <v>0</v>
      </c>
      <c r="AA54" s="302">
        <v>0</v>
      </c>
      <c r="AB54" s="302"/>
      <c r="AC54" s="302"/>
      <c r="AD54" s="302"/>
      <c r="AE54" s="302"/>
      <c r="AF54" s="302"/>
      <c r="AG54" s="303"/>
      <c r="AH54" s="303"/>
    </row>
    <row r="55" spans="1:34" s="281" customFormat="1" ht="11.25">
      <c r="A55" s="297">
        <v>33</v>
      </c>
      <c r="B55" s="298" t="s">
        <v>429</v>
      </c>
      <c r="C55" s="297" t="s">
        <v>430</v>
      </c>
      <c r="D55" s="297" t="s">
        <v>301</v>
      </c>
      <c r="E55" s="300">
        <v>4920488</v>
      </c>
      <c r="F55" s="300">
        <v>3302530.0533085903</v>
      </c>
      <c r="G55" s="300">
        <v>559009.9159246618</v>
      </c>
      <c r="H55" s="299">
        <v>480002.07417522825</v>
      </c>
      <c r="I55" s="299">
        <v>228321.8923952121</v>
      </c>
      <c r="J55" s="299">
        <v>317575.6478828642</v>
      </c>
      <c r="K55" s="301">
        <v>11404.51034219674</v>
      </c>
      <c r="L55" s="301">
        <v>0</v>
      </c>
      <c r="M55" s="301">
        <v>16016.435070262318</v>
      </c>
      <c r="N55" s="301">
        <v>5627.470900984494</v>
      </c>
      <c r="O55" s="301">
        <v>3302530.0533085903</v>
      </c>
      <c r="P55" s="301">
        <v>559009.9159246618</v>
      </c>
      <c r="Q55" s="301">
        <v>480002.07417522825</v>
      </c>
      <c r="R55" s="301">
        <v>228321.8923952121</v>
      </c>
      <c r="S55" s="301">
        <v>204921.07242976298</v>
      </c>
      <c r="T55" s="301">
        <v>2842.4959526772377</v>
      </c>
      <c r="U55" s="301">
        <v>109812.07950042402</v>
      </c>
      <c r="V55" s="301">
        <v>11404.51034219674</v>
      </c>
      <c r="W55" s="301">
        <v>0</v>
      </c>
      <c r="X55" s="301">
        <v>0</v>
      </c>
      <c r="Y55" s="301">
        <v>16016.435070262318</v>
      </c>
      <c r="Z55" s="301">
        <v>0</v>
      </c>
      <c r="AA55" s="302">
        <v>5627.470900984494</v>
      </c>
      <c r="AB55" s="302"/>
      <c r="AC55" s="302"/>
      <c r="AD55" s="302"/>
      <c r="AE55" s="302"/>
      <c r="AF55" s="302"/>
      <c r="AG55" s="303"/>
      <c r="AH55" s="303"/>
    </row>
    <row r="56" spans="1:39" s="281" customFormat="1" ht="56.25">
      <c r="A56" s="297">
        <v>34</v>
      </c>
      <c r="B56" s="298" t="s">
        <v>431</v>
      </c>
      <c r="C56" s="305" t="s">
        <v>432</v>
      </c>
      <c r="D56" s="297" t="s">
        <v>153</v>
      </c>
      <c r="E56" s="300">
        <f aca="true" t="shared" si="3" ref="E56:AA56">(E$36+E$37+E$38+E$39+E$40+E$41+E$42+E$43+E$44+E$45+E$46+E$47+E$48+E$49+E$50+E$51+E$52+E$53+E$54+E$55)</f>
        <v>1957694623.0000005</v>
      </c>
      <c r="F56" s="300">
        <f t="shared" si="3"/>
        <v>1312352055.1892188</v>
      </c>
      <c r="G56" s="300">
        <f t="shared" si="3"/>
        <v>227916248.7060851</v>
      </c>
      <c r="H56" s="299">
        <f t="shared" si="3"/>
        <v>176320253.15691414</v>
      </c>
      <c r="I56" s="299">
        <f t="shared" si="3"/>
        <v>79507256.11977972</v>
      </c>
      <c r="J56" s="299">
        <f t="shared" si="3"/>
        <v>104423990.46042277</v>
      </c>
      <c r="K56" s="301">
        <f t="shared" si="3"/>
        <v>10422578.510012457</v>
      </c>
      <c r="L56" s="301">
        <f t="shared" si="3"/>
        <v>5926078.335744701</v>
      </c>
      <c r="M56" s="301">
        <f t="shared" si="3"/>
        <v>37102712.419364</v>
      </c>
      <c r="N56" s="301">
        <f t="shared" si="3"/>
        <v>3723450.102459149</v>
      </c>
      <c r="O56" s="301">
        <f t="shared" si="3"/>
        <v>1312352055.1892188</v>
      </c>
      <c r="P56" s="301">
        <f t="shared" si="3"/>
        <v>227916248.7060851</v>
      </c>
      <c r="Q56" s="301">
        <f t="shared" si="3"/>
        <v>176320253.15691414</v>
      </c>
      <c r="R56" s="301">
        <f t="shared" si="3"/>
        <v>79507256.11977972</v>
      </c>
      <c r="S56" s="301">
        <f t="shared" si="3"/>
        <v>69971701.70373528</v>
      </c>
      <c r="T56" s="301">
        <f t="shared" si="3"/>
        <v>700179.9380154846</v>
      </c>
      <c r="U56" s="301">
        <f t="shared" si="3"/>
        <v>33752108.818672</v>
      </c>
      <c r="V56" s="301">
        <f t="shared" si="3"/>
        <v>3514000.7874625702</v>
      </c>
      <c r="W56" s="301">
        <f t="shared" si="3"/>
        <v>5926078.335744701</v>
      </c>
      <c r="X56" s="301">
        <f t="shared" si="3"/>
        <v>6908577.722549884</v>
      </c>
      <c r="Y56" s="301">
        <f t="shared" si="3"/>
        <v>37102712.419364</v>
      </c>
      <c r="Z56" s="301">
        <f t="shared" si="3"/>
        <v>2249220.3010597876</v>
      </c>
      <c r="AA56" s="302">
        <f t="shared" si="3"/>
        <v>1474229.801399361</v>
      </c>
      <c r="AB56" s="302"/>
      <c r="AC56" s="302"/>
      <c r="AD56" s="302"/>
      <c r="AE56" s="302"/>
      <c r="AF56" s="302"/>
      <c r="AG56" s="303"/>
      <c r="AH56" s="303"/>
      <c r="AI56" s="303"/>
      <c r="AJ56" s="303"/>
      <c r="AK56" s="303"/>
      <c r="AL56" s="303"/>
      <c r="AM56" s="303"/>
    </row>
    <row r="57" spans="1:34" s="281" customFormat="1" ht="11.25">
      <c r="A57" s="297"/>
      <c r="B57" s="298"/>
      <c r="C57" s="297"/>
      <c r="D57" s="297"/>
      <c r="E57" s="300"/>
      <c r="F57" s="300"/>
      <c r="G57" s="300"/>
      <c r="H57" s="299"/>
      <c r="I57" s="299"/>
      <c r="J57" s="299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2"/>
      <c r="AB57" s="302"/>
      <c r="AC57" s="302"/>
      <c r="AD57" s="302"/>
      <c r="AE57" s="302"/>
      <c r="AF57" s="302"/>
      <c r="AG57" s="303"/>
      <c r="AH57" s="303"/>
    </row>
    <row r="58" spans="1:39" s="281" customFormat="1" ht="22.5">
      <c r="A58" s="297">
        <v>35</v>
      </c>
      <c r="B58" s="298" t="s">
        <v>433</v>
      </c>
      <c r="C58" s="305" t="s">
        <v>434</v>
      </c>
      <c r="D58" s="297" t="s">
        <v>153</v>
      </c>
      <c r="E58" s="300">
        <f aca="true" t="shared" si="4" ref="E58:AA58">(E$32+E$56)</f>
        <v>2574593693.999998</v>
      </c>
      <c r="F58" s="300">
        <f t="shared" si="4"/>
        <v>1614150162.683737</v>
      </c>
      <c r="G58" s="300">
        <f t="shared" si="4"/>
        <v>302634605.9245666</v>
      </c>
      <c r="H58" s="299">
        <f t="shared" si="4"/>
        <v>264759890.05927026</v>
      </c>
      <c r="I58" s="299">
        <f t="shared" si="4"/>
        <v>134090341.49136414</v>
      </c>
      <c r="J58" s="299">
        <f t="shared" si="4"/>
        <v>154855564.39815763</v>
      </c>
      <c r="K58" s="301">
        <f t="shared" si="4"/>
        <v>40237451.29262065</v>
      </c>
      <c r="L58" s="301">
        <f t="shared" si="4"/>
        <v>18595565.26636679</v>
      </c>
      <c r="M58" s="301">
        <f t="shared" si="4"/>
        <v>39354835.482715584</v>
      </c>
      <c r="N58" s="301">
        <f t="shared" si="4"/>
        <v>5915277.401199834</v>
      </c>
      <c r="O58" s="301">
        <f t="shared" si="4"/>
        <v>1614150162.683737</v>
      </c>
      <c r="P58" s="301">
        <f t="shared" si="4"/>
        <v>302634605.9245666</v>
      </c>
      <c r="Q58" s="301">
        <f t="shared" si="4"/>
        <v>264759890.05927026</v>
      </c>
      <c r="R58" s="301">
        <f t="shared" si="4"/>
        <v>134090341.49136414</v>
      </c>
      <c r="S58" s="301">
        <f t="shared" si="4"/>
        <v>115121586.77516274</v>
      </c>
      <c r="T58" s="301">
        <f t="shared" si="4"/>
        <v>832599.2399545579</v>
      </c>
      <c r="U58" s="301">
        <f t="shared" si="4"/>
        <v>38901378.38304032</v>
      </c>
      <c r="V58" s="301">
        <f t="shared" si="4"/>
        <v>5051934.958218062</v>
      </c>
      <c r="W58" s="301">
        <f t="shared" si="4"/>
        <v>18595565.26636679</v>
      </c>
      <c r="X58" s="301">
        <f t="shared" si="4"/>
        <v>35185516.33440258</v>
      </c>
      <c r="Y58" s="301">
        <f t="shared" si="4"/>
        <v>39354835.482715584</v>
      </c>
      <c r="Z58" s="301">
        <f t="shared" si="4"/>
        <v>4177101.8821847877</v>
      </c>
      <c r="AA58" s="302">
        <f t="shared" si="4"/>
        <v>1738175.5190150472</v>
      </c>
      <c r="AB58" s="302"/>
      <c r="AC58" s="302"/>
      <c r="AD58" s="302"/>
      <c r="AE58" s="302"/>
      <c r="AF58" s="302"/>
      <c r="AG58" s="303"/>
      <c r="AH58" s="303"/>
      <c r="AI58" s="303"/>
      <c r="AJ58" s="303"/>
      <c r="AK58" s="303"/>
      <c r="AL58" s="303"/>
      <c r="AM58" s="303"/>
    </row>
    <row r="59" spans="1:39" s="281" customFormat="1" ht="22.5">
      <c r="A59" s="297">
        <v>36</v>
      </c>
      <c r="B59" s="298" t="s">
        <v>435</v>
      </c>
      <c r="C59" s="305" t="s">
        <v>436</v>
      </c>
      <c r="D59" s="297" t="s">
        <v>153</v>
      </c>
      <c r="E59" s="300">
        <f aca="true" t="shared" si="5" ref="E59:AA59">(E$24+E$58)</f>
        <v>3628792404.0000134</v>
      </c>
      <c r="F59" s="300">
        <f t="shared" si="5"/>
        <v>2157698489.6988063</v>
      </c>
      <c r="G59" s="300">
        <f t="shared" si="5"/>
        <v>437256794.3674414</v>
      </c>
      <c r="H59" s="299">
        <f t="shared" si="5"/>
        <v>424152856.6575484</v>
      </c>
      <c r="I59" s="299">
        <f t="shared" si="5"/>
        <v>232445807.8434263</v>
      </c>
      <c r="J59" s="299">
        <f t="shared" si="5"/>
        <v>245765262.16911277</v>
      </c>
      <c r="K59" s="301">
        <f t="shared" si="5"/>
        <v>40237451.29262065</v>
      </c>
      <c r="L59" s="301">
        <f t="shared" si="5"/>
        <v>41431763.51380868</v>
      </c>
      <c r="M59" s="301">
        <f t="shared" si="5"/>
        <v>43413253.82894753</v>
      </c>
      <c r="N59" s="301">
        <f t="shared" si="5"/>
        <v>6390724.6283016065</v>
      </c>
      <c r="O59" s="301">
        <f t="shared" si="5"/>
        <v>2157698489.6988063</v>
      </c>
      <c r="P59" s="301">
        <f t="shared" si="5"/>
        <v>437256794.3674414</v>
      </c>
      <c r="Q59" s="301">
        <f t="shared" si="5"/>
        <v>424152856.6575484</v>
      </c>
      <c r="R59" s="301">
        <f t="shared" si="5"/>
        <v>232445807.8434263</v>
      </c>
      <c r="S59" s="301">
        <f t="shared" si="5"/>
        <v>196494399.4558937</v>
      </c>
      <c r="T59" s="301">
        <f t="shared" si="5"/>
        <v>1071696.6937456538</v>
      </c>
      <c r="U59" s="301">
        <f t="shared" si="5"/>
        <v>48199166.01947342</v>
      </c>
      <c r="V59" s="301">
        <f t="shared" si="5"/>
        <v>5051934.958218062</v>
      </c>
      <c r="W59" s="301">
        <f t="shared" si="5"/>
        <v>41431763.51380868</v>
      </c>
      <c r="X59" s="301">
        <f t="shared" si="5"/>
        <v>35185516.33440258</v>
      </c>
      <c r="Y59" s="301">
        <f t="shared" si="5"/>
        <v>43413253.82894753</v>
      </c>
      <c r="Z59" s="301">
        <f t="shared" si="5"/>
        <v>4177101.8821847877</v>
      </c>
      <c r="AA59" s="302">
        <f t="shared" si="5"/>
        <v>2213622.7461168193</v>
      </c>
      <c r="AB59" s="302"/>
      <c r="AC59" s="302"/>
      <c r="AD59" s="302"/>
      <c r="AE59" s="302"/>
      <c r="AF59" s="302"/>
      <c r="AG59" s="303"/>
      <c r="AH59" s="303"/>
      <c r="AI59" s="303"/>
      <c r="AJ59" s="303"/>
      <c r="AK59" s="303"/>
      <c r="AL59" s="303"/>
      <c r="AM59" s="303"/>
    </row>
    <row r="60" spans="1:34" s="281" customFormat="1" ht="11.25">
      <c r="A60" s="297"/>
      <c r="B60" s="298"/>
      <c r="C60" s="297"/>
      <c r="D60" s="297"/>
      <c r="E60" s="300"/>
      <c r="F60" s="300"/>
      <c r="G60" s="300"/>
      <c r="H60" s="299"/>
      <c r="I60" s="299"/>
      <c r="J60" s="299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2"/>
      <c r="AB60" s="302"/>
      <c r="AC60" s="302"/>
      <c r="AD60" s="302"/>
      <c r="AE60" s="302"/>
      <c r="AF60" s="302"/>
      <c r="AG60" s="303"/>
      <c r="AH60" s="303"/>
    </row>
    <row r="61" spans="1:34" s="281" customFormat="1" ht="11.25">
      <c r="A61" s="297"/>
      <c r="B61" s="298" t="s">
        <v>437</v>
      </c>
      <c r="C61" s="297"/>
      <c r="D61" s="297"/>
      <c r="E61" s="300"/>
      <c r="F61" s="300"/>
      <c r="G61" s="300"/>
      <c r="H61" s="299"/>
      <c r="I61" s="299"/>
      <c r="J61" s="299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2"/>
      <c r="AB61" s="302"/>
      <c r="AC61" s="302"/>
      <c r="AD61" s="302"/>
      <c r="AE61" s="302"/>
      <c r="AF61" s="302"/>
      <c r="AG61" s="303"/>
      <c r="AH61" s="303"/>
    </row>
    <row r="62" spans="1:34" s="281" customFormat="1" ht="11.25">
      <c r="A62" s="297"/>
      <c r="B62" s="298"/>
      <c r="C62" s="297"/>
      <c r="D62" s="297"/>
      <c r="E62" s="300"/>
      <c r="F62" s="300"/>
      <c r="G62" s="300"/>
      <c r="H62" s="299"/>
      <c r="I62" s="299"/>
      <c r="J62" s="299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2"/>
      <c r="AB62" s="302"/>
      <c r="AC62" s="302"/>
      <c r="AD62" s="302"/>
      <c r="AE62" s="302"/>
      <c r="AF62" s="302"/>
      <c r="AG62" s="303"/>
      <c r="AH62" s="303"/>
    </row>
    <row r="63" spans="1:34" s="281" customFormat="1" ht="11.25">
      <c r="A63" s="297">
        <v>37</v>
      </c>
      <c r="B63" s="298" t="s">
        <v>438</v>
      </c>
      <c r="C63" s="297" t="s">
        <v>439</v>
      </c>
      <c r="D63" s="297" t="s">
        <v>440</v>
      </c>
      <c r="E63" s="300">
        <v>8721709</v>
      </c>
      <c r="F63" s="300">
        <v>5524299.621319194</v>
      </c>
      <c r="G63" s="300">
        <v>1031092.6780495505</v>
      </c>
      <c r="H63" s="299">
        <v>870165.3972616132</v>
      </c>
      <c r="I63" s="299">
        <v>458795.0572250715</v>
      </c>
      <c r="J63" s="299">
        <v>499167.785862283</v>
      </c>
      <c r="K63" s="301">
        <v>73396.93501087297</v>
      </c>
      <c r="L63" s="301">
        <v>78015.7175376567</v>
      </c>
      <c r="M63" s="301">
        <v>173806.7583155001</v>
      </c>
      <c r="N63" s="301">
        <v>12969.0494182572</v>
      </c>
      <c r="O63" s="301">
        <v>5524299.621319194</v>
      </c>
      <c r="P63" s="301">
        <v>1031092.6780495505</v>
      </c>
      <c r="Q63" s="301">
        <v>870165.3972616132</v>
      </c>
      <c r="R63" s="301">
        <v>458795.0572250715</v>
      </c>
      <c r="S63" s="301">
        <v>391662.2840150988</v>
      </c>
      <c r="T63" s="301">
        <v>2267.906463802725</v>
      </c>
      <c r="U63" s="301">
        <v>105237.59538338147</v>
      </c>
      <c r="V63" s="301">
        <v>10809.19626276907</v>
      </c>
      <c r="W63" s="301">
        <v>78015.7175376567</v>
      </c>
      <c r="X63" s="301">
        <v>62587.738748103904</v>
      </c>
      <c r="Y63" s="301">
        <v>173806.7583155001</v>
      </c>
      <c r="Z63" s="301">
        <v>8212.497133772686</v>
      </c>
      <c r="AA63" s="302">
        <v>4756.5522844845145</v>
      </c>
      <c r="AB63" s="302"/>
      <c r="AC63" s="302"/>
      <c r="AD63" s="302"/>
      <c r="AE63" s="302"/>
      <c r="AF63" s="302"/>
      <c r="AG63" s="303"/>
      <c r="AH63" s="303"/>
    </row>
    <row r="64" spans="1:34" s="281" customFormat="1" ht="11.25">
      <c r="A64" s="297">
        <v>38</v>
      </c>
      <c r="B64" s="298" t="s">
        <v>441</v>
      </c>
      <c r="C64" s="297" t="s">
        <v>442</v>
      </c>
      <c r="D64" s="297" t="s">
        <v>440</v>
      </c>
      <c r="E64" s="300">
        <v>81152945</v>
      </c>
      <c r="F64" s="300">
        <v>51401988.22644019</v>
      </c>
      <c r="G64" s="300">
        <v>9594015.048158325</v>
      </c>
      <c r="H64" s="299">
        <v>8096633.885041893</v>
      </c>
      <c r="I64" s="299">
        <v>4268953.486668507</v>
      </c>
      <c r="J64" s="299">
        <v>4644609.889168927</v>
      </c>
      <c r="K64" s="301">
        <v>682936.9599588738</v>
      </c>
      <c r="L64" s="301">
        <v>725913.3771224184</v>
      </c>
      <c r="M64" s="301">
        <v>1617220.9251886376</v>
      </c>
      <c r="N64" s="301">
        <v>120673.20225223161</v>
      </c>
      <c r="O64" s="301">
        <v>51401988.22644019</v>
      </c>
      <c r="P64" s="301">
        <v>9594015.048158325</v>
      </c>
      <c r="Q64" s="301">
        <v>8096633.885041893</v>
      </c>
      <c r="R64" s="301">
        <v>4268953.486668507</v>
      </c>
      <c r="S64" s="301">
        <v>3644302.715586097</v>
      </c>
      <c r="T64" s="301">
        <v>21102.204685128454</v>
      </c>
      <c r="U64" s="301">
        <v>979204.9688977024</v>
      </c>
      <c r="V64" s="301">
        <v>100576.40191924585</v>
      </c>
      <c r="W64" s="301">
        <v>725913.3771224184</v>
      </c>
      <c r="X64" s="301">
        <v>582360.558039628</v>
      </c>
      <c r="Y64" s="301">
        <v>1617220.9251886376</v>
      </c>
      <c r="Z64" s="301">
        <v>76414.87788800479</v>
      </c>
      <c r="AA64" s="302">
        <v>44258.324364226806</v>
      </c>
      <c r="AB64" s="302"/>
      <c r="AC64" s="302"/>
      <c r="AD64" s="302"/>
      <c r="AE64" s="302"/>
      <c r="AF64" s="302"/>
      <c r="AG64" s="303"/>
      <c r="AH64" s="303"/>
    </row>
    <row r="65" spans="1:34" s="281" customFormat="1" ht="11.25">
      <c r="A65" s="297">
        <v>39</v>
      </c>
      <c r="B65" s="298" t="s">
        <v>443</v>
      </c>
      <c r="C65" s="297" t="s">
        <v>444</v>
      </c>
      <c r="D65" s="297" t="s">
        <v>440</v>
      </c>
      <c r="E65" s="300">
        <v>65322077</v>
      </c>
      <c r="F65" s="300">
        <v>41374772.44825335</v>
      </c>
      <c r="G65" s="300">
        <v>7722467.616116173</v>
      </c>
      <c r="H65" s="299">
        <v>6517187.2946756985</v>
      </c>
      <c r="I65" s="299">
        <v>3436189.6338522113</v>
      </c>
      <c r="J65" s="299">
        <v>3738565.0615052134</v>
      </c>
      <c r="K65" s="301">
        <v>549713.3922198322</v>
      </c>
      <c r="L65" s="301">
        <v>584306.2074422641</v>
      </c>
      <c r="M65" s="301">
        <v>1301742.4050499147</v>
      </c>
      <c r="N65" s="301">
        <v>97132.94088534736</v>
      </c>
      <c r="O65" s="301">
        <v>41374772.44825335</v>
      </c>
      <c r="P65" s="301">
        <v>7722467.616116173</v>
      </c>
      <c r="Q65" s="301">
        <v>6517187.2946756985</v>
      </c>
      <c r="R65" s="301">
        <v>3436189.6338522113</v>
      </c>
      <c r="S65" s="301">
        <v>2933392.282914984</v>
      </c>
      <c r="T65" s="301">
        <v>16985.703221389213</v>
      </c>
      <c r="U65" s="301">
        <v>788187.0753688399</v>
      </c>
      <c r="V65" s="301">
        <v>80956.51329168552</v>
      </c>
      <c r="W65" s="301">
        <v>584306.2074422641</v>
      </c>
      <c r="X65" s="301">
        <v>468756.87892814673</v>
      </c>
      <c r="Y65" s="301">
        <v>1301742.4050499147</v>
      </c>
      <c r="Z65" s="301">
        <v>61508.28583418441</v>
      </c>
      <c r="AA65" s="302">
        <v>35624.655051162954</v>
      </c>
      <c r="AB65" s="302"/>
      <c r="AC65" s="302"/>
      <c r="AD65" s="302"/>
      <c r="AE65" s="302"/>
      <c r="AF65" s="302"/>
      <c r="AG65" s="303"/>
      <c r="AH65" s="303"/>
    </row>
    <row r="66" spans="1:34" s="281" customFormat="1" ht="11.25">
      <c r="A66" s="297">
        <v>40</v>
      </c>
      <c r="B66" s="298" t="s">
        <v>445</v>
      </c>
      <c r="C66" s="297" t="s">
        <v>446</v>
      </c>
      <c r="D66" s="297" t="s">
        <v>440</v>
      </c>
      <c r="E66" s="300">
        <v>7467678</v>
      </c>
      <c r="F66" s="300">
        <v>4730000.822950374</v>
      </c>
      <c r="G66" s="300">
        <v>882839.3733191182</v>
      </c>
      <c r="H66" s="299">
        <v>745050.6538904026</v>
      </c>
      <c r="I66" s="299">
        <v>392828.258240261</v>
      </c>
      <c r="J66" s="299">
        <v>427396.08633955603</v>
      </c>
      <c r="K66" s="301">
        <v>62843.72441778624</v>
      </c>
      <c r="L66" s="301">
        <v>66798.40585258845</v>
      </c>
      <c r="M66" s="301">
        <v>148816.3507087862</v>
      </c>
      <c r="N66" s="301">
        <v>11104.324281127943</v>
      </c>
      <c r="O66" s="301">
        <v>4730000.822950374</v>
      </c>
      <c r="P66" s="301">
        <v>882839.3733191182</v>
      </c>
      <c r="Q66" s="301">
        <v>745050.6538904026</v>
      </c>
      <c r="R66" s="301">
        <v>392828.258240261</v>
      </c>
      <c r="S66" s="301">
        <v>335348.01743205445</v>
      </c>
      <c r="T66" s="301">
        <v>1941.8207149306868</v>
      </c>
      <c r="U66" s="301">
        <v>90106.24819257093</v>
      </c>
      <c r="V66" s="301">
        <v>9255.020676470953</v>
      </c>
      <c r="W66" s="301">
        <v>66798.40585258845</v>
      </c>
      <c r="X66" s="301">
        <v>53588.70374131528</v>
      </c>
      <c r="Y66" s="301">
        <v>148816.3507087862</v>
      </c>
      <c r="Z66" s="301">
        <v>7031.681998440598</v>
      </c>
      <c r="AA66" s="302">
        <v>4072.6422826873445</v>
      </c>
      <c r="AB66" s="302"/>
      <c r="AC66" s="302"/>
      <c r="AD66" s="302"/>
      <c r="AE66" s="302"/>
      <c r="AF66" s="302"/>
      <c r="AG66" s="303"/>
      <c r="AH66" s="303"/>
    </row>
    <row r="67" spans="1:34" s="281" customFormat="1" ht="11.25">
      <c r="A67" s="297">
        <v>41</v>
      </c>
      <c r="B67" s="298" t="s">
        <v>447</v>
      </c>
      <c r="C67" s="297" t="s">
        <v>448</v>
      </c>
      <c r="D67" s="297" t="s">
        <v>168</v>
      </c>
      <c r="E67" s="300">
        <v>2303042</v>
      </c>
      <c r="F67" s="300">
        <v>1369400.5310514038</v>
      </c>
      <c r="G67" s="300">
        <v>277508.50699079485</v>
      </c>
      <c r="H67" s="299">
        <v>269191.98855948384</v>
      </c>
      <c r="I67" s="299">
        <v>147523.58321662154</v>
      </c>
      <c r="J67" s="299">
        <v>155976.88098458544</v>
      </c>
      <c r="K67" s="301">
        <v>25537.018926106444</v>
      </c>
      <c r="L67" s="301">
        <v>26294.998689147553</v>
      </c>
      <c r="M67" s="301">
        <v>27552.56729883923</v>
      </c>
      <c r="N67" s="301">
        <v>4055.924283017468</v>
      </c>
      <c r="O67" s="301">
        <v>1369400.5310514038</v>
      </c>
      <c r="P67" s="301">
        <v>277508.50699079485</v>
      </c>
      <c r="Q67" s="301">
        <v>269191.98855948384</v>
      </c>
      <c r="R67" s="301">
        <v>147523.58321662154</v>
      </c>
      <c r="S67" s="301">
        <v>124706.73555557261</v>
      </c>
      <c r="T67" s="301">
        <v>680.1608420026248</v>
      </c>
      <c r="U67" s="301">
        <v>30589.984587010204</v>
      </c>
      <c r="V67" s="301">
        <v>3206.25075637267</v>
      </c>
      <c r="W67" s="301">
        <v>26294.998689147553</v>
      </c>
      <c r="X67" s="301">
        <v>22330.768169733772</v>
      </c>
      <c r="Y67" s="301">
        <v>27552.56729883923</v>
      </c>
      <c r="Z67" s="301">
        <v>2651.030977232662</v>
      </c>
      <c r="AA67" s="302">
        <v>1404.893305784806</v>
      </c>
      <c r="AB67" s="302"/>
      <c r="AC67" s="302"/>
      <c r="AD67" s="302"/>
      <c r="AE67" s="302"/>
      <c r="AF67" s="302"/>
      <c r="AG67" s="303"/>
      <c r="AH67" s="303"/>
    </row>
    <row r="68" spans="1:34" s="281" customFormat="1" ht="11.25">
      <c r="A68" s="297">
        <v>42</v>
      </c>
      <c r="B68" s="298" t="s">
        <v>449</v>
      </c>
      <c r="C68" s="297" t="s">
        <v>450</v>
      </c>
      <c r="D68" s="297" t="s">
        <v>451</v>
      </c>
      <c r="E68" s="300">
        <v>8117247</v>
      </c>
      <c r="F68" s="300">
        <v>5012653.805629129</v>
      </c>
      <c r="G68" s="300">
        <v>969175.3288612858</v>
      </c>
      <c r="H68" s="299">
        <v>885235.2223337489</v>
      </c>
      <c r="I68" s="299">
        <v>464131.1821167094</v>
      </c>
      <c r="J68" s="299">
        <v>515701.6213208507</v>
      </c>
      <c r="K68" s="301">
        <v>69544.38260009911</v>
      </c>
      <c r="L68" s="301">
        <v>72616.43893275032</v>
      </c>
      <c r="M68" s="301">
        <v>113976.22958205108</v>
      </c>
      <c r="N68" s="301">
        <v>14212.78862337618</v>
      </c>
      <c r="O68" s="301">
        <v>5012653.805629129</v>
      </c>
      <c r="P68" s="301">
        <v>969175.3288612858</v>
      </c>
      <c r="Q68" s="301">
        <v>885235.2223337489</v>
      </c>
      <c r="R68" s="301">
        <v>464131.1821167094</v>
      </c>
      <c r="S68" s="301">
        <v>395734.62343179237</v>
      </c>
      <c r="T68" s="301">
        <v>2549.0900695955584</v>
      </c>
      <c r="U68" s="301">
        <v>117417.9078194628</v>
      </c>
      <c r="V68" s="301">
        <v>11932.002662326377</v>
      </c>
      <c r="W68" s="301">
        <v>72616.43893275032</v>
      </c>
      <c r="X68" s="301">
        <v>57612.37993777272</v>
      </c>
      <c r="Y68" s="301">
        <v>113976.22958205108</v>
      </c>
      <c r="Z68" s="301">
        <v>8913.387284228382</v>
      </c>
      <c r="AA68" s="302">
        <v>5299.401339147799</v>
      </c>
      <c r="AB68" s="302"/>
      <c r="AC68" s="302"/>
      <c r="AD68" s="302"/>
      <c r="AE68" s="302"/>
      <c r="AF68" s="302"/>
      <c r="AG68" s="303"/>
      <c r="AH68" s="303"/>
    </row>
    <row r="69" spans="1:34" s="281" customFormat="1" ht="11.25">
      <c r="A69" s="297">
        <v>43</v>
      </c>
      <c r="B69" s="298" t="s">
        <v>452</v>
      </c>
      <c r="C69" s="297" t="s">
        <v>453</v>
      </c>
      <c r="D69" s="297" t="s">
        <v>451</v>
      </c>
      <c r="E69" s="300">
        <v>10506990</v>
      </c>
      <c r="F69" s="300">
        <v>6488394.822679068</v>
      </c>
      <c r="G69" s="300">
        <v>1254503.5882968996</v>
      </c>
      <c r="H69" s="299">
        <v>1145851.2508869667</v>
      </c>
      <c r="I69" s="299">
        <v>600772.8592204283</v>
      </c>
      <c r="J69" s="299">
        <v>667525.7976259643</v>
      </c>
      <c r="K69" s="301">
        <v>90018.46716447278</v>
      </c>
      <c r="L69" s="301">
        <v>93994.9465258379</v>
      </c>
      <c r="M69" s="301">
        <v>147531.18938678532</v>
      </c>
      <c r="N69" s="301">
        <v>18397.078213577497</v>
      </c>
      <c r="O69" s="301">
        <v>6488394.822679068</v>
      </c>
      <c r="P69" s="301">
        <v>1254503.5882968996</v>
      </c>
      <c r="Q69" s="301">
        <v>1145851.2508869667</v>
      </c>
      <c r="R69" s="301">
        <v>600772.8592204283</v>
      </c>
      <c r="S69" s="301">
        <v>512240.13893523364</v>
      </c>
      <c r="T69" s="301">
        <v>3299.5501886710895</v>
      </c>
      <c r="U69" s="301">
        <v>151986.10850205956</v>
      </c>
      <c r="V69" s="301">
        <v>15444.821705319133</v>
      </c>
      <c r="W69" s="301">
        <v>93994.9465258379</v>
      </c>
      <c r="X69" s="301">
        <v>74573.64545915366</v>
      </c>
      <c r="Y69" s="301">
        <v>147531.18938678532</v>
      </c>
      <c r="Z69" s="301">
        <v>11537.516483299667</v>
      </c>
      <c r="AA69" s="302">
        <v>6859.561730277832</v>
      </c>
      <c r="AB69" s="302"/>
      <c r="AC69" s="302"/>
      <c r="AD69" s="302"/>
      <c r="AE69" s="302"/>
      <c r="AF69" s="302"/>
      <c r="AG69" s="303"/>
      <c r="AH69" s="303"/>
    </row>
    <row r="70" spans="1:34" s="281" customFormat="1" ht="11.25">
      <c r="A70" s="297">
        <v>44</v>
      </c>
      <c r="B70" s="298" t="s">
        <v>454</v>
      </c>
      <c r="C70" s="297" t="s">
        <v>455</v>
      </c>
      <c r="D70" s="297" t="s">
        <v>451</v>
      </c>
      <c r="E70" s="300">
        <v>14019353</v>
      </c>
      <c r="F70" s="300">
        <v>8657388.788083958</v>
      </c>
      <c r="G70" s="300">
        <v>1673869.3616440962</v>
      </c>
      <c r="H70" s="299">
        <v>1528895.8276039043</v>
      </c>
      <c r="I70" s="299">
        <v>801604.1498307784</v>
      </c>
      <c r="J70" s="299">
        <v>890671.8092931426</v>
      </c>
      <c r="K70" s="301">
        <v>120110.5804514569</v>
      </c>
      <c r="L70" s="301">
        <v>125416.35002620591</v>
      </c>
      <c r="M70" s="301">
        <v>196849.12829680025</v>
      </c>
      <c r="N70" s="301">
        <v>24547.004769658328</v>
      </c>
      <c r="O70" s="301">
        <v>8657388.788083958</v>
      </c>
      <c r="P70" s="301">
        <v>1673869.3616440962</v>
      </c>
      <c r="Q70" s="301">
        <v>1528895.8276039043</v>
      </c>
      <c r="R70" s="301">
        <v>801604.1498307784</v>
      </c>
      <c r="S70" s="301">
        <v>683475.9839404135</v>
      </c>
      <c r="T70" s="301">
        <v>4402.550952860583</v>
      </c>
      <c r="U70" s="301">
        <v>202793.2743998685</v>
      </c>
      <c r="V70" s="301">
        <v>20607.843683960004</v>
      </c>
      <c r="W70" s="301">
        <v>125416.35002620591</v>
      </c>
      <c r="X70" s="301">
        <v>99502.73676749688</v>
      </c>
      <c r="Y70" s="301">
        <v>196849.12829680025</v>
      </c>
      <c r="Z70" s="301">
        <v>15394.372348569537</v>
      </c>
      <c r="AA70" s="302">
        <v>9152.63242108879</v>
      </c>
      <c r="AB70" s="302"/>
      <c r="AC70" s="302"/>
      <c r="AD70" s="302"/>
      <c r="AE70" s="302"/>
      <c r="AF70" s="302"/>
      <c r="AG70" s="303"/>
      <c r="AH70" s="303"/>
    </row>
    <row r="71" spans="1:34" s="281" customFormat="1" ht="11.25">
      <c r="A71" s="297">
        <v>45</v>
      </c>
      <c r="B71" s="298" t="s">
        <v>456</v>
      </c>
      <c r="C71" s="297" t="s">
        <v>457</v>
      </c>
      <c r="D71" s="297" t="s">
        <v>440</v>
      </c>
      <c r="E71" s="300">
        <v>67990785</v>
      </c>
      <c r="F71" s="300">
        <v>43065122.65299092</v>
      </c>
      <c r="G71" s="300">
        <v>8037966.0211480595</v>
      </c>
      <c r="H71" s="299">
        <v>6783444.441869583</v>
      </c>
      <c r="I71" s="299">
        <v>3576573.8222695277</v>
      </c>
      <c r="J71" s="299">
        <v>3891302.680184414</v>
      </c>
      <c r="K71" s="301">
        <v>572171.7186371658</v>
      </c>
      <c r="L71" s="301">
        <v>608177.8098447846</v>
      </c>
      <c r="M71" s="301">
        <v>1354924.583722769</v>
      </c>
      <c r="N71" s="301">
        <v>101101.26933277647</v>
      </c>
      <c r="O71" s="301">
        <v>43065122.65299092</v>
      </c>
      <c r="P71" s="301">
        <v>8037966.0211480595</v>
      </c>
      <c r="Q71" s="301">
        <v>6783444.441869583</v>
      </c>
      <c r="R71" s="301">
        <v>3576573.8222695277</v>
      </c>
      <c r="S71" s="301">
        <v>3053234.881498514</v>
      </c>
      <c r="T71" s="301">
        <v>17679.647507216916</v>
      </c>
      <c r="U71" s="301">
        <v>820388.1511786833</v>
      </c>
      <c r="V71" s="301">
        <v>84263.96009368524</v>
      </c>
      <c r="W71" s="301">
        <v>608177.8098447846</v>
      </c>
      <c r="X71" s="301">
        <v>487907.7585434807</v>
      </c>
      <c r="Y71" s="301">
        <v>1354924.583722769</v>
      </c>
      <c r="Z71" s="301">
        <v>64021.18288232902</v>
      </c>
      <c r="AA71" s="302">
        <v>37080.08645044744</v>
      </c>
      <c r="AB71" s="302"/>
      <c r="AC71" s="302"/>
      <c r="AD71" s="302"/>
      <c r="AE71" s="302"/>
      <c r="AF71" s="302"/>
      <c r="AG71" s="303"/>
      <c r="AH71" s="303"/>
    </row>
    <row r="72" spans="1:34" s="281" customFormat="1" ht="11.25">
      <c r="A72" s="297">
        <v>46</v>
      </c>
      <c r="B72" s="298" t="s">
        <v>458</v>
      </c>
      <c r="C72" s="297" t="s">
        <v>459</v>
      </c>
      <c r="D72" s="297" t="s">
        <v>440</v>
      </c>
      <c r="E72" s="300">
        <v>523568</v>
      </c>
      <c r="F72" s="300">
        <v>331626.11870389717</v>
      </c>
      <c r="G72" s="300">
        <v>61896.943736720306</v>
      </c>
      <c r="H72" s="299">
        <v>52236.40879482086</v>
      </c>
      <c r="I72" s="299">
        <v>27541.667638901534</v>
      </c>
      <c r="J72" s="299">
        <v>29965.260169577294</v>
      </c>
      <c r="K72" s="301">
        <v>4406.0500608049115</v>
      </c>
      <c r="L72" s="301">
        <v>4683.317592888715</v>
      </c>
      <c r="M72" s="301">
        <v>10433.695602287322</v>
      </c>
      <c r="N72" s="301">
        <v>778.537700101905</v>
      </c>
      <c r="O72" s="301">
        <v>331626.11870389717</v>
      </c>
      <c r="P72" s="301">
        <v>61896.943736720306</v>
      </c>
      <c r="Q72" s="301">
        <v>52236.40879482086</v>
      </c>
      <c r="R72" s="301">
        <v>27541.667638901534</v>
      </c>
      <c r="S72" s="301">
        <v>23511.657946535164</v>
      </c>
      <c r="T72" s="301">
        <v>136.1434154063458</v>
      </c>
      <c r="U72" s="301">
        <v>6317.458807635782</v>
      </c>
      <c r="V72" s="301">
        <v>648.8807719800643</v>
      </c>
      <c r="W72" s="301">
        <v>4683.317592888715</v>
      </c>
      <c r="X72" s="301">
        <v>3757.169288824847</v>
      </c>
      <c r="Y72" s="301">
        <v>10433.695602287322</v>
      </c>
      <c r="Z72" s="301">
        <v>492.99978929990647</v>
      </c>
      <c r="AA72" s="302">
        <v>285.5379108019986</v>
      </c>
      <c r="AB72" s="302"/>
      <c r="AC72" s="302"/>
      <c r="AD72" s="302"/>
      <c r="AE72" s="302"/>
      <c r="AF72" s="302"/>
      <c r="AG72" s="303"/>
      <c r="AH72" s="303"/>
    </row>
    <row r="73" spans="1:39" s="281" customFormat="1" ht="33.75">
      <c r="A73" s="297">
        <v>47</v>
      </c>
      <c r="B73" s="298" t="s">
        <v>460</v>
      </c>
      <c r="C73" s="305" t="s">
        <v>461</v>
      </c>
      <c r="D73" s="297" t="s">
        <v>153</v>
      </c>
      <c r="E73" s="300">
        <f aca="true" t="shared" si="6" ref="E73:AA73">(E$63+E$64+E$65+E$66+E$67+E$68+E$69+E$70+E$71+E$72)</f>
        <v>266125394</v>
      </c>
      <c r="F73" s="300">
        <f t="shared" si="6"/>
        <v>167955647.8381015</v>
      </c>
      <c r="G73" s="300">
        <f t="shared" si="6"/>
        <v>31505334.46632102</v>
      </c>
      <c r="H73" s="299">
        <f t="shared" si="6"/>
        <v>26893892.370918114</v>
      </c>
      <c r="I73" s="299">
        <f t="shared" si="6"/>
        <v>14174913.700279018</v>
      </c>
      <c r="J73" s="299">
        <f t="shared" si="6"/>
        <v>15460882.872454517</v>
      </c>
      <c r="K73" s="301">
        <f t="shared" si="6"/>
        <v>2250679.229447471</v>
      </c>
      <c r="L73" s="301">
        <f t="shared" si="6"/>
        <v>2386217.5695665423</v>
      </c>
      <c r="M73" s="301">
        <f t="shared" si="6"/>
        <v>5092853.833152372</v>
      </c>
      <c r="N73" s="301">
        <f t="shared" si="6"/>
        <v>404972.11975947197</v>
      </c>
      <c r="O73" s="301">
        <f t="shared" si="6"/>
        <v>167955647.8381015</v>
      </c>
      <c r="P73" s="301">
        <f t="shared" si="6"/>
        <v>31505334.46632102</v>
      </c>
      <c r="Q73" s="301">
        <f t="shared" si="6"/>
        <v>26893892.370918114</v>
      </c>
      <c r="R73" s="301">
        <f t="shared" si="6"/>
        <v>14174913.700279018</v>
      </c>
      <c r="S73" s="301">
        <f t="shared" si="6"/>
        <v>12097609.321256295</v>
      </c>
      <c r="T73" s="301">
        <f t="shared" si="6"/>
        <v>71044.7780610042</v>
      </c>
      <c r="U73" s="301">
        <f t="shared" si="6"/>
        <v>3292228.773137215</v>
      </c>
      <c r="V73" s="301">
        <f t="shared" si="6"/>
        <v>337700.89182381483</v>
      </c>
      <c r="W73" s="301">
        <f t="shared" si="6"/>
        <v>2386217.5695665423</v>
      </c>
      <c r="X73" s="301">
        <f t="shared" si="6"/>
        <v>1912978.3376236563</v>
      </c>
      <c r="Y73" s="301">
        <f t="shared" si="6"/>
        <v>5092853.833152372</v>
      </c>
      <c r="Z73" s="301">
        <f t="shared" si="6"/>
        <v>256177.83261936167</v>
      </c>
      <c r="AA73" s="302">
        <f t="shared" si="6"/>
        <v>148794.28714011027</v>
      </c>
      <c r="AB73" s="302"/>
      <c r="AC73" s="302"/>
      <c r="AD73" s="302"/>
      <c r="AE73" s="302"/>
      <c r="AF73" s="302"/>
      <c r="AG73" s="303"/>
      <c r="AH73" s="303"/>
      <c r="AI73" s="303"/>
      <c r="AJ73" s="303"/>
      <c r="AK73" s="303"/>
      <c r="AL73" s="303"/>
      <c r="AM73" s="303"/>
    </row>
    <row r="74" spans="1:34" s="281" customFormat="1" ht="11.25">
      <c r="A74" s="297"/>
      <c r="B74" s="298"/>
      <c r="C74" s="297"/>
      <c r="D74" s="297"/>
      <c r="E74" s="300"/>
      <c r="F74" s="300"/>
      <c r="G74" s="300"/>
      <c r="H74" s="299"/>
      <c r="I74" s="299"/>
      <c r="J74" s="299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2"/>
      <c r="AB74" s="302"/>
      <c r="AC74" s="302"/>
      <c r="AD74" s="302"/>
      <c r="AE74" s="302"/>
      <c r="AF74" s="302"/>
      <c r="AG74" s="303"/>
      <c r="AH74" s="303"/>
    </row>
    <row r="75" spans="1:39" s="281" customFormat="1" ht="22.5">
      <c r="A75" s="297">
        <v>48</v>
      </c>
      <c r="B75" s="298" t="s">
        <v>462</v>
      </c>
      <c r="C75" s="305" t="s">
        <v>463</v>
      </c>
      <c r="D75" s="297" t="s">
        <v>153</v>
      </c>
      <c r="E75" s="300">
        <f aca="true" t="shared" si="7" ref="E75:AA75">(E$59+E$73)</f>
        <v>3894917798.0000134</v>
      </c>
      <c r="F75" s="300">
        <f t="shared" si="7"/>
        <v>2325654137.5369077</v>
      </c>
      <c r="G75" s="300">
        <f t="shared" si="7"/>
        <v>468762128.8337624</v>
      </c>
      <c r="H75" s="299">
        <f t="shared" si="7"/>
        <v>451046749.0284665</v>
      </c>
      <c r="I75" s="299">
        <f t="shared" si="7"/>
        <v>246620721.5437053</v>
      </c>
      <c r="J75" s="299">
        <f t="shared" si="7"/>
        <v>261226145.0415673</v>
      </c>
      <c r="K75" s="301">
        <f t="shared" si="7"/>
        <v>42488130.52206812</v>
      </c>
      <c r="L75" s="301">
        <f t="shared" si="7"/>
        <v>43817981.08337522</v>
      </c>
      <c r="M75" s="301">
        <f t="shared" si="7"/>
        <v>48506107.6620999</v>
      </c>
      <c r="N75" s="301">
        <f t="shared" si="7"/>
        <v>6795696.748061079</v>
      </c>
      <c r="O75" s="301">
        <f t="shared" si="7"/>
        <v>2325654137.5369077</v>
      </c>
      <c r="P75" s="301">
        <f t="shared" si="7"/>
        <v>468762128.8337624</v>
      </c>
      <c r="Q75" s="301">
        <f t="shared" si="7"/>
        <v>451046749.0284665</v>
      </c>
      <c r="R75" s="301">
        <f t="shared" si="7"/>
        <v>246620721.5437053</v>
      </c>
      <c r="S75" s="301">
        <f t="shared" si="7"/>
        <v>208592008.77714998</v>
      </c>
      <c r="T75" s="301">
        <f t="shared" si="7"/>
        <v>1142741.471806658</v>
      </c>
      <c r="U75" s="301">
        <f t="shared" si="7"/>
        <v>51491394.79261063</v>
      </c>
      <c r="V75" s="301">
        <f t="shared" si="7"/>
        <v>5389635.8500418775</v>
      </c>
      <c r="W75" s="301">
        <f t="shared" si="7"/>
        <v>43817981.08337522</v>
      </c>
      <c r="X75" s="301">
        <f t="shared" si="7"/>
        <v>37098494.67202624</v>
      </c>
      <c r="Y75" s="301">
        <f t="shared" si="7"/>
        <v>48506107.6620999</v>
      </c>
      <c r="Z75" s="301">
        <f t="shared" si="7"/>
        <v>4433279.714804149</v>
      </c>
      <c r="AA75" s="302">
        <f t="shared" si="7"/>
        <v>2362417.0332569294</v>
      </c>
      <c r="AB75" s="302"/>
      <c r="AC75" s="302"/>
      <c r="AD75" s="302"/>
      <c r="AE75" s="302"/>
      <c r="AF75" s="302"/>
      <c r="AG75" s="303"/>
      <c r="AH75" s="303"/>
      <c r="AI75" s="303"/>
      <c r="AJ75" s="303"/>
      <c r="AK75" s="303"/>
      <c r="AL75" s="303"/>
      <c r="AM75" s="303"/>
    </row>
    <row r="76" spans="1:34" s="281" customFormat="1" ht="11.25">
      <c r="A76" s="297"/>
      <c r="B76" s="298"/>
      <c r="C76" s="297"/>
      <c r="D76" s="297"/>
      <c r="E76" s="300"/>
      <c r="F76" s="300"/>
      <c r="G76" s="300"/>
      <c r="H76" s="299"/>
      <c r="I76" s="299"/>
      <c r="J76" s="299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2"/>
      <c r="AB76" s="302"/>
      <c r="AC76" s="302"/>
      <c r="AD76" s="302"/>
      <c r="AE76" s="302"/>
      <c r="AF76" s="302"/>
      <c r="AG76" s="303"/>
      <c r="AH76" s="303"/>
    </row>
    <row r="77" spans="1:39" s="281" customFormat="1" ht="11.25">
      <c r="A77" s="297">
        <v>49</v>
      </c>
      <c r="B77" s="298" t="s">
        <v>464</v>
      </c>
      <c r="C77" s="305" t="s">
        <v>465</v>
      </c>
      <c r="D77" s="297" t="s">
        <v>153</v>
      </c>
      <c r="E77" s="300">
        <f aca="true" t="shared" si="8" ref="E77:AA77">(E$17+E$75)</f>
        <v>4064815405.0000134</v>
      </c>
      <c r="F77" s="300">
        <f t="shared" si="8"/>
        <v>2431349173.757702</v>
      </c>
      <c r="G77" s="300">
        <f t="shared" si="8"/>
        <v>488998414.29698</v>
      </c>
      <c r="H77" s="299">
        <f t="shared" si="8"/>
        <v>468879955.03877616</v>
      </c>
      <c r="I77" s="299">
        <f t="shared" si="8"/>
        <v>256199392.50262687</v>
      </c>
      <c r="J77" s="299">
        <f t="shared" si="8"/>
        <v>271469427.1903196</v>
      </c>
      <c r="K77" s="301">
        <f t="shared" si="8"/>
        <v>43815917.18195521</v>
      </c>
      <c r="L77" s="301">
        <f t="shared" si="8"/>
        <v>45508780.154565</v>
      </c>
      <c r="M77" s="301">
        <f t="shared" si="8"/>
        <v>51553996.344927415</v>
      </c>
      <c r="N77" s="301">
        <f t="shared" si="8"/>
        <v>7040348.532161512</v>
      </c>
      <c r="O77" s="301">
        <f t="shared" si="8"/>
        <v>2431349173.757702</v>
      </c>
      <c r="P77" s="301">
        <f t="shared" si="8"/>
        <v>488998414.29698</v>
      </c>
      <c r="Q77" s="301">
        <f t="shared" si="8"/>
        <v>468879955.03877616</v>
      </c>
      <c r="R77" s="301">
        <f t="shared" si="8"/>
        <v>256199392.50262687</v>
      </c>
      <c r="S77" s="301">
        <f t="shared" si="8"/>
        <v>216734789.81534478</v>
      </c>
      <c r="T77" s="301">
        <f t="shared" si="8"/>
        <v>1187583.4088402092</v>
      </c>
      <c r="U77" s="301">
        <f t="shared" si="8"/>
        <v>53547053.9661346</v>
      </c>
      <c r="V77" s="301">
        <f t="shared" si="8"/>
        <v>5588685.312195607</v>
      </c>
      <c r="W77" s="301">
        <f t="shared" si="8"/>
        <v>45508780.154565</v>
      </c>
      <c r="X77" s="301">
        <f t="shared" si="8"/>
        <v>38227231.8697596</v>
      </c>
      <c r="Y77" s="301">
        <f t="shared" si="8"/>
        <v>51553996.344927415</v>
      </c>
      <c r="Z77" s="301">
        <f t="shared" si="8"/>
        <v>4584334.053702483</v>
      </c>
      <c r="AA77" s="302">
        <f t="shared" si="8"/>
        <v>2456014.47845903</v>
      </c>
      <c r="AB77" s="302"/>
      <c r="AC77" s="302"/>
      <c r="AD77" s="302"/>
      <c r="AE77" s="302"/>
      <c r="AF77" s="302"/>
      <c r="AG77" s="303"/>
      <c r="AH77" s="303"/>
      <c r="AI77" s="303"/>
      <c r="AJ77" s="303"/>
      <c r="AK77" s="303"/>
      <c r="AL77" s="303"/>
      <c r="AM77" s="303"/>
    </row>
    <row r="78" spans="1:34" s="281" customFormat="1" ht="11.25">
      <c r="A78" s="297"/>
      <c r="B78" s="298"/>
      <c r="C78" s="297"/>
      <c r="D78" s="297"/>
      <c r="E78" s="300"/>
      <c r="F78" s="300"/>
      <c r="G78" s="300"/>
      <c r="H78" s="299"/>
      <c r="I78" s="299"/>
      <c r="J78" s="299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2"/>
      <c r="AB78" s="302"/>
      <c r="AC78" s="302"/>
      <c r="AD78" s="302"/>
      <c r="AE78" s="302"/>
      <c r="AF78" s="302"/>
      <c r="AG78" s="303"/>
      <c r="AH78" s="303"/>
    </row>
    <row r="79" spans="1:34" s="281" customFormat="1" ht="11.25">
      <c r="A79" s="297"/>
      <c r="B79" s="298" t="s">
        <v>466</v>
      </c>
      <c r="C79" s="297"/>
      <c r="D79" s="297"/>
      <c r="E79" s="300"/>
      <c r="F79" s="300"/>
      <c r="G79" s="300"/>
      <c r="H79" s="299"/>
      <c r="I79" s="299"/>
      <c r="J79" s="299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2"/>
      <c r="AB79" s="302"/>
      <c r="AC79" s="302"/>
      <c r="AD79" s="302"/>
      <c r="AE79" s="302"/>
      <c r="AF79" s="302"/>
      <c r="AG79" s="303"/>
      <c r="AH79" s="303"/>
    </row>
    <row r="80" spans="1:34" s="281" customFormat="1" ht="11.25">
      <c r="A80" s="297"/>
      <c r="B80" s="298"/>
      <c r="C80" s="297"/>
      <c r="D80" s="297"/>
      <c r="E80" s="300"/>
      <c r="F80" s="300"/>
      <c r="G80" s="300"/>
      <c r="H80" s="299"/>
      <c r="I80" s="299"/>
      <c r="J80" s="299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2"/>
      <c r="AB80" s="302"/>
      <c r="AC80" s="302"/>
      <c r="AD80" s="302"/>
      <c r="AE80" s="302"/>
      <c r="AF80" s="302"/>
      <c r="AG80" s="303"/>
      <c r="AH80" s="303"/>
    </row>
    <row r="81" spans="1:34" s="281" customFormat="1" ht="11.25">
      <c r="A81" s="297">
        <v>50</v>
      </c>
      <c r="B81" s="298" t="s">
        <v>467</v>
      </c>
      <c r="C81" s="297" t="s">
        <v>468</v>
      </c>
      <c r="D81" s="297" t="s">
        <v>298</v>
      </c>
      <c r="E81" s="300">
        <v>3649</v>
      </c>
      <c r="F81" s="300">
        <v>1785.1563505556019</v>
      </c>
      <c r="G81" s="300">
        <v>441.9641693547633</v>
      </c>
      <c r="H81" s="299">
        <v>523.1264727527828</v>
      </c>
      <c r="I81" s="299">
        <v>322.86266568378767</v>
      </c>
      <c r="J81" s="299">
        <v>298.3061929409115</v>
      </c>
      <c r="K81" s="301">
        <v>176.3570021387464</v>
      </c>
      <c r="L81" s="301">
        <v>74.9408776623691</v>
      </c>
      <c r="M81" s="301">
        <v>13.321461231654178</v>
      </c>
      <c r="N81" s="301">
        <v>12.964807679382597</v>
      </c>
      <c r="O81" s="301">
        <v>1785.1563505556019</v>
      </c>
      <c r="P81" s="301">
        <v>441.9641693547633</v>
      </c>
      <c r="Q81" s="301">
        <v>523.1264727527828</v>
      </c>
      <c r="R81" s="301">
        <v>322.86266568378767</v>
      </c>
      <c r="S81" s="301">
        <v>267.0646437488951</v>
      </c>
      <c r="T81" s="301">
        <v>0.7832691853343382</v>
      </c>
      <c r="U81" s="301">
        <v>30.458280006682084</v>
      </c>
      <c r="V81" s="301">
        <v>9.096985313966874</v>
      </c>
      <c r="W81" s="301">
        <v>74.9408776623691</v>
      </c>
      <c r="X81" s="301">
        <v>167.2600168247795</v>
      </c>
      <c r="Y81" s="301">
        <v>13.321461231654178</v>
      </c>
      <c r="Z81" s="301">
        <v>11.403550791739073</v>
      </c>
      <c r="AA81" s="302">
        <v>1.5612568876435244</v>
      </c>
      <c r="AB81" s="302"/>
      <c r="AC81" s="302"/>
      <c r="AD81" s="302"/>
      <c r="AE81" s="302"/>
      <c r="AF81" s="302"/>
      <c r="AG81" s="303"/>
      <c r="AH81" s="303"/>
    </row>
    <row r="82" spans="1:34" s="281" customFormat="1" ht="11.25">
      <c r="A82" s="297">
        <v>51</v>
      </c>
      <c r="B82" s="298" t="s">
        <v>469</v>
      </c>
      <c r="C82" s="297" t="s">
        <v>470</v>
      </c>
      <c r="D82" s="297" t="s">
        <v>172</v>
      </c>
      <c r="E82" s="300">
        <v>179605</v>
      </c>
      <c r="F82" s="300">
        <v>120399.2635537108</v>
      </c>
      <c r="G82" s="300">
        <v>20909.746273975637</v>
      </c>
      <c r="H82" s="299">
        <v>16176.168998063165</v>
      </c>
      <c r="I82" s="299">
        <v>7294.243222423683</v>
      </c>
      <c r="J82" s="299">
        <v>9580.182009134642</v>
      </c>
      <c r="K82" s="301">
        <v>956.199803226811</v>
      </c>
      <c r="L82" s="301">
        <v>543.676877377533</v>
      </c>
      <c r="M82" s="301">
        <v>3403.918356719044</v>
      </c>
      <c r="N82" s="301">
        <v>341.600905368669</v>
      </c>
      <c r="O82" s="301">
        <v>120399.2635537108</v>
      </c>
      <c r="P82" s="301">
        <v>20909.746273975637</v>
      </c>
      <c r="Q82" s="301">
        <v>16176.168998063165</v>
      </c>
      <c r="R82" s="301">
        <v>7294.243222423683</v>
      </c>
      <c r="S82" s="301">
        <v>6419.42177132872</v>
      </c>
      <c r="T82" s="301">
        <v>64.23668752512637</v>
      </c>
      <c r="U82" s="301">
        <v>3096.5235502807955</v>
      </c>
      <c r="V82" s="301">
        <v>322.3853730900372</v>
      </c>
      <c r="W82" s="301">
        <v>543.676877377533</v>
      </c>
      <c r="X82" s="301">
        <v>633.8144301367738</v>
      </c>
      <c r="Y82" s="301">
        <v>3403.918356719044</v>
      </c>
      <c r="Z82" s="301">
        <v>206.35047337096503</v>
      </c>
      <c r="AA82" s="302">
        <v>135.25043199770394</v>
      </c>
      <c r="AB82" s="302"/>
      <c r="AC82" s="302"/>
      <c r="AD82" s="302"/>
      <c r="AE82" s="302"/>
      <c r="AF82" s="302"/>
      <c r="AG82" s="303"/>
      <c r="AH82" s="303"/>
    </row>
    <row r="83" spans="1:34" s="281" customFormat="1" ht="11.25">
      <c r="A83" s="297">
        <v>52</v>
      </c>
      <c r="B83" s="298" t="s">
        <v>471</v>
      </c>
      <c r="C83" s="297" t="s">
        <v>472</v>
      </c>
      <c r="D83" s="297" t="s">
        <v>166</v>
      </c>
      <c r="E83" s="300">
        <v>48687</v>
      </c>
      <c r="F83" s="300">
        <v>30727.081333296763</v>
      </c>
      <c r="G83" s="300">
        <v>5763.825075489683</v>
      </c>
      <c r="H83" s="299">
        <v>4920.172848529029</v>
      </c>
      <c r="I83" s="299">
        <v>2593.2663281486184</v>
      </c>
      <c r="J83" s="299">
        <v>2828.5312915729974</v>
      </c>
      <c r="K83" s="301">
        <v>411.7563453719453</v>
      </c>
      <c r="L83" s="301">
        <v>436.5527583192089</v>
      </c>
      <c r="M83" s="301">
        <v>931.7253451382002</v>
      </c>
      <c r="N83" s="301">
        <v>74.08867413355303</v>
      </c>
      <c r="O83" s="301">
        <v>30727.081333296763</v>
      </c>
      <c r="P83" s="301">
        <v>5763.825075489683</v>
      </c>
      <c r="Q83" s="301">
        <v>4920.172848529029</v>
      </c>
      <c r="R83" s="301">
        <v>2593.2663281486184</v>
      </c>
      <c r="S83" s="301">
        <v>2213.2284941737094</v>
      </c>
      <c r="T83" s="301">
        <v>12.997471069807458</v>
      </c>
      <c r="U83" s="301">
        <v>602.3053263294804</v>
      </c>
      <c r="V83" s="301">
        <v>61.78156497243578</v>
      </c>
      <c r="W83" s="301">
        <v>436.5527583192089</v>
      </c>
      <c r="X83" s="301">
        <v>349.97478039950954</v>
      </c>
      <c r="Y83" s="301">
        <v>931.7253451382002</v>
      </c>
      <c r="Z83" s="301">
        <v>46.867117599227896</v>
      </c>
      <c r="AA83" s="302">
        <v>27.221556534325128</v>
      </c>
      <c r="AB83" s="302"/>
      <c r="AC83" s="302"/>
      <c r="AD83" s="302"/>
      <c r="AE83" s="302"/>
      <c r="AF83" s="302"/>
      <c r="AG83" s="303"/>
      <c r="AH83" s="303"/>
    </row>
    <row r="84" spans="1:39" s="281" customFormat="1" ht="11.25">
      <c r="A84" s="297">
        <v>53</v>
      </c>
      <c r="B84" s="298" t="s">
        <v>473</v>
      </c>
      <c r="C84" s="305" t="s">
        <v>474</v>
      </c>
      <c r="D84" s="297" t="s">
        <v>153</v>
      </c>
      <c r="E84" s="300">
        <f aca="true" t="shared" si="9" ref="E84:AA84">(E$81+E$82+E$83)</f>
        <v>231941</v>
      </c>
      <c r="F84" s="300">
        <f t="shared" si="9"/>
        <v>152911.50123756315</v>
      </c>
      <c r="G84" s="300">
        <f t="shared" si="9"/>
        <v>27115.535518820085</v>
      </c>
      <c r="H84" s="299">
        <f t="shared" si="9"/>
        <v>21619.46831934498</v>
      </c>
      <c r="I84" s="299">
        <f t="shared" si="9"/>
        <v>10210.372216256088</v>
      </c>
      <c r="J84" s="299">
        <f t="shared" si="9"/>
        <v>12707.019493648551</v>
      </c>
      <c r="K84" s="301">
        <f t="shared" si="9"/>
        <v>1544.3131507375028</v>
      </c>
      <c r="L84" s="301">
        <f t="shared" si="9"/>
        <v>1055.1705133591108</v>
      </c>
      <c r="M84" s="301">
        <f t="shared" si="9"/>
        <v>4348.965163088898</v>
      </c>
      <c r="N84" s="301">
        <f t="shared" si="9"/>
        <v>428.6543871816046</v>
      </c>
      <c r="O84" s="301">
        <f t="shared" si="9"/>
        <v>152911.50123756315</v>
      </c>
      <c r="P84" s="301">
        <f t="shared" si="9"/>
        <v>27115.535518820085</v>
      </c>
      <c r="Q84" s="301">
        <f t="shared" si="9"/>
        <v>21619.46831934498</v>
      </c>
      <c r="R84" s="301">
        <f t="shared" si="9"/>
        <v>10210.372216256088</v>
      </c>
      <c r="S84" s="301">
        <f t="shared" si="9"/>
        <v>8899.714909251325</v>
      </c>
      <c r="T84" s="301">
        <f t="shared" si="9"/>
        <v>78.01742778026816</v>
      </c>
      <c r="U84" s="301">
        <f t="shared" si="9"/>
        <v>3729.287156616958</v>
      </c>
      <c r="V84" s="301">
        <f t="shared" si="9"/>
        <v>393.26392337643983</v>
      </c>
      <c r="W84" s="301">
        <f t="shared" si="9"/>
        <v>1055.1705133591108</v>
      </c>
      <c r="X84" s="301">
        <f t="shared" si="9"/>
        <v>1151.049227361063</v>
      </c>
      <c r="Y84" s="301">
        <f t="shared" si="9"/>
        <v>4348.965163088898</v>
      </c>
      <c r="Z84" s="301">
        <f t="shared" si="9"/>
        <v>264.621141761932</v>
      </c>
      <c r="AA84" s="302">
        <f t="shared" si="9"/>
        <v>164.0332454196726</v>
      </c>
      <c r="AB84" s="302"/>
      <c r="AC84" s="302"/>
      <c r="AD84" s="302"/>
      <c r="AE84" s="302"/>
      <c r="AF84" s="302"/>
      <c r="AG84" s="303"/>
      <c r="AH84" s="303"/>
      <c r="AI84" s="303"/>
      <c r="AJ84" s="303"/>
      <c r="AK84" s="303"/>
      <c r="AL84" s="303"/>
      <c r="AM84" s="303"/>
    </row>
    <row r="85" spans="1:34" s="281" customFormat="1" ht="11.25">
      <c r="A85" s="297"/>
      <c r="B85" s="298"/>
      <c r="C85" s="297"/>
      <c r="D85" s="297"/>
      <c r="E85" s="300"/>
      <c r="F85" s="300"/>
      <c r="G85" s="300"/>
      <c r="H85" s="299"/>
      <c r="I85" s="299"/>
      <c r="J85" s="299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2"/>
      <c r="AB85" s="302"/>
      <c r="AC85" s="302"/>
      <c r="AD85" s="302"/>
      <c r="AE85" s="302"/>
      <c r="AF85" s="302"/>
      <c r="AG85" s="303"/>
      <c r="AH85" s="303"/>
    </row>
    <row r="86" spans="1:39" s="281" customFormat="1" ht="11.25">
      <c r="A86" s="297">
        <v>54</v>
      </c>
      <c r="B86" s="298" t="s">
        <v>475</v>
      </c>
      <c r="C86" s="305" t="s">
        <v>476</v>
      </c>
      <c r="D86" s="297" t="s">
        <v>153</v>
      </c>
      <c r="E86" s="300">
        <f aca="true" t="shared" si="10" ref="E86:AA86">(E$77+E$84)</f>
        <v>4065047346.0000134</v>
      </c>
      <c r="F86" s="300">
        <f t="shared" si="10"/>
        <v>2431502085.2589393</v>
      </c>
      <c r="G86" s="300">
        <f t="shared" si="10"/>
        <v>489025529.83249885</v>
      </c>
      <c r="H86" s="299">
        <f t="shared" si="10"/>
        <v>468901574.5070955</v>
      </c>
      <c r="I86" s="299">
        <f t="shared" si="10"/>
        <v>256209602.87484312</v>
      </c>
      <c r="J86" s="299">
        <f t="shared" si="10"/>
        <v>271482134.20981324</v>
      </c>
      <c r="K86" s="301">
        <f t="shared" si="10"/>
        <v>43817461.49510595</v>
      </c>
      <c r="L86" s="301">
        <f t="shared" si="10"/>
        <v>45509835.32507836</v>
      </c>
      <c r="M86" s="301">
        <f t="shared" si="10"/>
        <v>51558345.310090505</v>
      </c>
      <c r="N86" s="301">
        <f t="shared" si="10"/>
        <v>7040777.186548694</v>
      </c>
      <c r="O86" s="301">
        <f t="shared" si="10"/>
        <v>2431502085.2589393</v>
      </c>
      <c r="P86" s="301">
        <f t="shared" si="10"/>
        <v>489025529.83249885</v>
      </c>
      <c r="Q86" s="301">
        <f t="shared" si="10"/>
        <v>468901574.5070955</v>
      </c>
      <c r="R86" s="301">
        <f t="shared" si="10"/>
        <v>256209602.87484312</v>
      </c>
      <c r="S86" s="301">
        <f t="shared" si="10"/>
        <v>216743689.53025404</v>
      </c>
      <c r="T86" s="301">
        <f t="shared" si="10"/>
        <v>1187661.4262679894</v>
      </c>
      <c r="U86" s="301">
        <f t="shared" si="10"/>
        <v>53550783.25329122</v>
      </c>
      <c r="V86" s="301">
        <f t="shared" si="10"/>
        <v>5589078.576118984</v>
      </c>
      <c r="W86" s="301">
        <f t="shared" si="10"/>
        <v>45509835.32507836</v>
      </c>
      <c r="X86" s="301">
        <f t="shared" si="10"/>
        <v>38228382.91898696</v>
      </c>
      <c r="Y86" s="301">
        <f t="shared" si="10"/>
        <v>51558345.310090505</v>
      </c>
      <c r="Z86" s="301">
        <f t="shared" si="10"/>
        <v>4584598.6748442445</v>
      </c>
      <c r="AA86" s="302">
        <f t="shared" si="10"/>
        <v>2456178.5117044495</v>
      </c>
      <c r="AB86" s="302"/>
      <c r="AC86" s="302"/>
      <c r="AD86" s="302"/>
      <c r="AE86" s="302"/>
      <c r="AF86" s="302"/>
      <c r="AG86" s="303"/>
      <c r="AH86" s="303"/>
      <c r="AI86" s="303"/>
      <c r="AJ86" s="303"/>
      <c r="AK86" s="303"/>
      <c r="AL86" s="303"/>
      <c r="AM86" s="303"/>
    </row>
    <row r="87" spans="1:34" s="281" customFormat="1" ht="11.25">
      <c r="A87" s="297"/>
      <c r="B87" s="298"/>
      <c r="C87" s="297"/>
      <c r="D87" s="297"/>
      <c r="E87" s="300"/>
      <c r="F87" s="300"/>
      <c r="G87" s="300"/>
      <c r="H87" s="299"/>
      <c r="I87" s="299"/>
      <c r="J87" s="299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2"/>
      <c r="AB87" s="302"/>
      <c r="AC87" s="302"/>
      <c r="AD87" s="302"/>
      <c r="AE87" s="302"/>
      <c r="AF87" s="302"/>
      <c r="AG87" s="303"/>
      <c r="AH87" s="303"/>
    </row>
    <row r="88" spans="1:33" s="281" customFormat="1" ht="11.25">
      <c r="A88" s="297"/>
      <c r="B88" s="298" t="s">
        <v>477</v>
      </c>
      <c r="C88" s="297"/>
      <c r="D88" s="297"/>
      <c r="E88" s="300"/>
      <c r="F88" s="300"/>
      <c r="G88" s="300"/>
      <c r="H88" s="299"/>
      <c r="I88" s="299"/>
      <c r="J88" s="299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2"/>
      <c r="AB88" s="302"/>
      <c r="AC88" s="302"/>
      <c r="AD88" s="302"/>
      <c r="AE88" s="302"/>
      <c r="AF88" s="302"/>
      <c r="AG88" s="303"/>
    </row>
    <row r="89" spans="1:33" s="281" customFormat="1" ht="11.25">
      <c r="A89" s="297"/>
      <c r="B89" s="298"/>
      <c r="C89" s="297"/>
      <c r="D89" s="297"/>
      <c r="E89" s="300"/>
      <c r="F89" s="300"/>
      <c r="G89" s="300"/>
      <c r="H89" s="299"/>
      <c r="I89" s="299"/>
      <c r="J89" s="299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2"/>
      <c r="AB89" s="302"/>
      <c r="AC89" s="302"/>
      <c r="AD89" s="302"/>
      <c r="AE89" s="302"/>
      <c r="AF89" s="302"/>
      <c r="AG89" s="303"/>
    </row>
    <row r="90" spans="1:33" s="281" customFormat="1" ht="11.25">
      <c r="A90" s="297">
        <v>55</v>
      </c>
      <c r="B90" s="316" t="s">
        <v>478</v>
      </c>
      <c r="C90" s="317" t="s">
        <v>479</v>
      </c>
      <c r="D90" s="318" t="s">
        <v>298</v>
      </c>
      <c r="E90" s="300">
        <v>5838841</v>
      </c>
      <c r="F90" s="319">
        <v>2856465.9060110776</v>
      </c>
      <c r="G90" s="300">
        <v>707196.0845600263</v>
      </c>
      <c r="H90" s="299">
        <v>837065.57886937</v>
      </c>
      <c r="I90" s="299">
        <v>516619.28467081196</v>
      </c>
      <c r="J90" s="299">
        <v>477325.9605089901</v>
      </c>
      <c r="K90" s="301">
        <v>282192.51705256244</v>
      </c>
      <c r="L90" s="301">
        <v>119914.46124171691</v>
      </c>
      <c r="M90" s="301">
        <v>21315.947936227163</v>
      </c>
      <c r="N90" s="301">
        <v>20745.259149217316</v>
      </c>
      <c r="O90" s="301">
        <v>2856465.9060110776</v>
      </c>
      <c r="P90" s="301">
        <v>707196.0845600263</v>
      </c>
      <c r="Q90" s="301">
        <v>837065.57886937</v>
      </c>
      <c r="R90" s="301">
        <v>516619.28467081196</v>
      </c>
      <c r="S90" s="301">
        <v>427335.70610343723</v>
      </c>
      <c r="T90" s="301">
        <v>1253.3253585548737</v>
      </c>
      <c r="U90" s="301">
        <v>48736.92904699798</v>
      </c>
      <c r="V90" s="301">
        <v>14556.275918768884</v>
      </c>
      <c r="W90" s="301">
        <v>119914.46124171691</v>
      </c>
      <c r="X90" s="301">
        <v>267636.24113379355</v>
      </c>
      <c r="Y90" s="301">
        <v>21315.947936227163</v>
      </c>
      <c r="Z90" s="301">
        <v>18247.059443241593</v>
      </c>
      <c r="AA90" s="302">
        <v>2498.199705975721</v>
      </c>
      <c r="AB90" s="302"/>
      <c r="AC90" s="302"/>
      <c r="AD90" s="302"/>
      <c r="AE90" s="302"/>
      <c r="AF90" s="302"/>
      <c r="AG90" s="303"/>
    </row>
    <row r="91" spans="1:33" s="281" customFormat="1" ht="11.25">
      <c r="A91" s="297">
        <v>56</v>
      </c>
      <c r="B91" s="316" t="s">
        <v>480</v>
      </c>
      <c r="C91" s="317" t="s">
        <v>481</v>
      </c>
      <c r="D91" s="318" t="s">
        <v>172</v>
      </c>
      <c r="E91" s="300">
        <v>1741157</v>
      </c>
      <c r="F91" s="319">
        <v>1167194.7915224433</v>
      </c>
      <c r="G91" s="300">
        <v>202706.7792831859</v>
      </c>
      <c r="H91" s="299">
        <v>156817.7382821228</v>
      </c>
      <c r="I91" s="299">
        <v>70713.07951574595</v>
      </c>
      <c r="J91" s="299">
        <v>92873.81178964308</v>
      </c>
      <c r="K91" s="301">
        <v>9269.752962261544</v>
      </c>
      <c r="L91" s="301">
        <v>5270.603829425869</v>
      </c>
      <c r="M91" s="301">
        <v>32998.83786214114</v>
      </c>
      <c r="N91" s="301">
        <v>3311.604953030236</v>
      </c>
      <c r="O91" s="301">
        <v>1167194.7915224433</v>
      </c>
      <c r="P91" s="301">
        <v>202706.7792831859</v>
      </c>
      <c r="Q91" s="301">
        <v>156817.7382821228</v>
      </c>
      <c r="R91" s="301">
        <v>70713.07951574595</v>
      </c>
      <c r="S91" s="301">
        <v>62232.23826230561</v>
      </c>
      <c r="T91" s="301">
        <v>622.7341006162771</v>
      </c>
      <c r="U91" s="301">
        <v>30018.839426721184</v>
      </c>
      <c r="V91" s="301">
        <v>3125.3225080222146</v>
      </c>
      <c r="W91" s="301">
        <v>5270.603829425869</v>
      </c>
      <c r="X91" s="301">
        <v>6144.43045423933</v>
      </c>
      <c r="Y91" s="301">
        <v>32998.83786214114</v>
      </c>
      <c r="Z91" s="301">
        <v>2000.4374664578902</v>
      </c>
      <c r="AA91" s="302">
        <v>1311.167486572346</v>
      </c>
      <c r="AB91" s="302"/>
      <c r="AC91" s="302"/>
      <c r="AD91" s="302"/>
      <c r="AE91" s="302"/>
      <c r="AF91" s="302"/>
      <c r="AG91" s="303"/>
    </row>
    <row r="92" spans="1:39" s="281" customFormat="1" ht="22.5">
      <c r="A92" s="297">
        <v>57</v>
      </c>
      <c r="B92" s="316" t="s">
        <v>482</v>
      </c>
      <c r="C92" s="320" t="s">
        <v>483</v>
      </c>
      <c r="D92" s="311" t="s">
        <v>153</v>
      </c>
      <c r="E92" s="300">
        <f aca="true" t="shared" si="11" ref="E92:AA92">(E$90+E$91)</f>
        <v>7579998</v>
      </c>
      <c r="F92" s="321">
        <f t="shared" si="11"/>
        <v>4023660.697533521</v>
      </c>
      <c r="G92" s="300">
        <f t="shared" si="11"/>
        <v>909902.8638432121</v>
      </c>
      <c r="H92" s="299">
        <f t="shared" si="11"/>
        <v>993883.3171514928</v>
      </c>
      <c r="I92" s="299">
        <f t="shared" si="11"/>
        <v>587332.3641865579</v>
      </c>
      <c r="J92" s="299">
        <f t="shared" si="11"/>
        <v>570199.7722986331</v>
      </c>
      <c r="K92" s="301">
        <f t="shared" si="11"/>
        <v>291462.270014824</v>
      </c>
      <c r="L92" s="301">
        <f t="shared" si="11"/>
        <v>125185.06507114277</v>
      </c>
      <c r="M92" s="301">
        <f t="shared" si="11"/>
        <v>54314.785798368306</v>
      </c>
      <c r="N92" s="301">
        <f t="shared" si="11"/>
        <v>24056.864102247553</v>
      </c>
      <c r="O92" s="301">
        <f t="shared" si="11"/>
        <v>4023660.697533521</v>
      </c>
      <c r="P92" s="301">
        <f t="shared" si="11"/>
        <v>909902.8638432121</v>
      </c>
      <c r="Q92" s="301">
        <f t="shared" si="11"/>
        <v>993883.3171514928</v>
      </c>
      <c r="R92" s="301">
        <f t="shared" si="11"/>
        <v>587332.3641865579</v>
      </c>
      <c r="S92" s="301">
        <f t="shared" si="11"/>
        <v>489567.94436574285</v>
      </c>
      <c r="T92" s="301">
        <f t="shared" si="11"/>
        <v>1876.0594591711508</v>
      </c>
      <c r="U92" s="301">
        <f t="shared" si="11"/>
        <v>78755.76847371916</v>
      </c>
      <c r="V92" s="301">
        <f t="shared" si="11"/>
        <v>17681.598426791097</v>
      </c>
      <c r="W92" s="301">
        <f t="shared" si="11"/>
        <v>125185.06507114277</v>
      </c>
      <c r="X92" s="301">
        <f t="shared" si="11"/>
        <v>273780.67158803286</v>
      </c>
      <c r="Y92" s="301">
        <f t="shared" si="11"/>
        <v>54314.785798368306</v>
      </c>
      <c r="Z92" s="301">
        <f t="shared" si="11"/>
        <v>20247.496909699483</v>
      </c>
      <c r="AA92" s="302">
        <f t="shared" si="11"/>
        <v>3809.3671925480667</v>
      </c>
      <c r="AB92" s="302"/>
      <c r="AC92" s="302"/>
      <c r="AD92" s="302"/>
      <c r="AE92" s="302"/>
      <c r="AF92" s="302"/>
      <c r="AG92" s="303"/>
      <c r="AH92" s="303"/>
      <c r="AI92" s="303"/>
      <c r="AJ92" s="303"/>
      <c r="AK92" s="303"/>
      <c r="AL92" s="303"/>
      <c r="AM92" s="303"/>
    </row>
    <row r="93" spans="1:33" s="281" customFormat="1" ht="11.25">
      <c r="A93" s="297"/>
      <c r="B93" s="298"/>
      <c r="C93" s="297"/>
      <c r="D93" s="297"/>
      <c r="E93" s="300"/>
      <c r="F93" s="300"/>
      <c r="G93" s="300"/>
      <c r="H93" s="299"/>
      <c r="I93" s="299"/>
      <c r="J93" s="299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2"/>
      <c r="AB93" s="302"/>
      <c r="AC93" s="302"/>
      <c r="AD93" s="302"/>
      <c r="AE93" s="302"/>
      <c r="AF93" s="302"/>
      <c r="AG93" s="303"/>
    </row>
    <row r="94" spans="1:33" s="281" customFormat="1" ht="11.25">
      <c r="A94" s="297">
        <v>58</v>
      </c>
      <c r="B94" s="322" t="s">
        <v>484</v>
      </c>
      <c r="C94" s="323" t="s">
        <v>485</v>
      </c>
      <c r="D94" s="297" t="s">
        <v>257</v>
      </c>
      <c r="E94" s="300">
        <v>292429286.0000042</v>
      </c>
      <c r="F94" s="300">
        <v>150777503.01507315</v>
      </c>
      <c r="G94" s="300">
        <v>37343500.871963054</v>
      </c>
      <c r="H94" s="299">
        <v>44214786.99756361</v>
      </c>
      <c r="I94" s="299">
        <v>27283299.17945978</v>
      </c>
      <c r="J94" s="299">
        <v>25217881.370426077</v>
      </c>
      <c r="K94" s="301">
        <v>0</v>
      </c>
      <c r="L94" s="301">
        <v>6334643.635120633</v>
      </c>
      <c r="M94" s="301">
        <v>1125784.3213239254</v>
      </c>
      <c r="N94" s="301">
        <v>131886.6090739677</v>
      </c>
      <c r="O94" s="301">
        <v>150777503.01507315</v>
      </c>
      <c r="P94" s="301">
        <v>37343500.871963054</v>
      </c>
      <c r="Q94" s="301">
        <v>44214786.99756361</v>
      </c>
      <c r="R94" s="301">
        <v>27283299.17945978</v>
      </c>
      <c r="S94" s="301">
        <v>22572398.624959324</v>
      </c>
      <c r="T94" s="301">
        <v>66324.40073517844</v>
      </c>
      <c r="U94" s="301">
        <v>2579158.344731574</v>
      </c>
      <c r="V94" s="301">
        <v>0</v>
      </c>
      <c r="W94" s="301">
        <v>6334643.635120633</v>
      </c>
      <c r="X94" s="301">
        <v>0</v>
      </c>
      <c r="Y94" s="301">
        <v>1125784.3213239254</v>
      </c>
      <c r="Z94" s="301">
        <v>0</v>
      </c>
      <c r="AA94" s="302">
        <v>131886.6090739677</v>
      </c>
      <c r="AB94" s="302"/>
      <c r="AC94" s="302"/>
      <c r="AD94" s="302"/>
      <c r="AE94" s="302"/>
      <c r="AF94" s="302"/>
      <c r="AG94" s="303"/>
    </row>
    <row r="95" spans="1:33" s="281" customFormat="1" ht="11.25">
      <c r="A95" s="297">
        <v>59</v>
      </c>
      <c r="B95" s="324" t="s">
        <v>486</v>
      </c>
      <c r="C95" s="325" t="s">
        <v>487</v>
      </c>
      <c r="D95" s="297" t="s">
        <v>488</v>
      </c>
      <c r="E95" s="300">
        <v>-8171904.000000116</v>
      </c>
      <c r="F95" s="300">
        <v>-7775597.98613644</v>
      </c>
      <c r="G95" s="300">
        <v>-216967.44351926778</v>
      </c>
      <c r="H95" s="299">
        <v>-140739.27768539422</v>
      </c>
      <c r="I95" s="299">
        <v>-8578.274216625165</v>
      </c>
      <c r="J95" s="299">
        <v>-28093.08328529034</v>
      </c>
      <c r="K95" s="301">
        <v>0</v>
      </c>
      <c r="L95" s="301">
        <v>0</v>
      </c>
      <c r="M95" s="301">
        <v>-1927.9351570982524</v>
      </c>
      <c r="N95" s="301">
        <v>0</v>
      </c>
      <c r="O95" s="301">
        <v>-7775597.98613644</v>
      </c>
      <c r="P95" s="301">
        <v>-216967.44351926778</v>
      </c>
      <c r="Q95" s="301">
        <v>-140739.27768539422</v>
      </c>
      <c r="R95" s="301">
        <v>-8578.274216625165</v>
      </c>
      <c r="S95" s="301">
        <v>-23835.18613966414</v>
      </c>
      <c r="T95" s="301">
        <v>-4257.897145626202</v>
      </c>
      <c r="U95" s="301">
        <v>0</v>
      </c>
      <c r="V95" s="301">
        <v>0</v>
      </c>
      <c r="W95" s="301">
        <v>0</v>
      </c>
      <c r="X95" s="301">
        <v>0</v>
      </c>
      <c r="Y95" s="301">
        <v>-1927.9351570982524</v>
      </c>
      <c r="Z95" s="301">
        <v>0</v>
      </c>
      <c r="AA95" s="302">
        <v>0</v>
      </c>
      <c r="AB95" s="302"/>
      <c r="AC95" s="302"/>
      <c r="AD95" s="302"/>
      <c r="AE95" s="302"/>
      <c r="AF95" s="302"/>
      <c r="AG95" s="303"/>
    </row>
    <row r="96" spans="1:39" s="281" customFormat="1" ht="11.25">
      <c r="A96" s="297">
        <v>60</v>
      </c>
      <c r="B96" s="309" t="s">
        <v>489</v>
      </c>
      <c r="C96" s="310" t="s">
        <v>490</v>
      </c>
      <c r="D96" s="311" t="s">
        <v>153</v>
      </c>
      <c r="E96" s="300">
        <f aca="true" t="shared" si="12" ref="E96:AA96">(E$94+E$95)</f>
        <v>284257382.00000405</v>
      </c>
      <c r="F96" s="321">
        <f t="shared" si="12"/>
        <v>143001905.0289367</v>
      </c>
      <c r="G96" s="300">
        <f t="shared" si="12"/>
        <v>37126533.42844379</v>
      </c>
      <c r="H96" s="299">
        <f t="shared" si="12"/>
        <v>44074047.71987821</v>
      </c>
      <c r="I96" s="299">
        <f t="shared" si="12"/>
        <v>27274720.905243155</v>
      </c>
      <c r="J96" s="299">
        <f t="shared" si="12"/>
        <v>25189788.287140787</v>
      </c>
      <c r="K96" s="301">
        <f t="shared" si="12"/>
        <v>0</v>
      </c>
      <c r="L96" s="301">
        <f t="shared" si="12"/>
        <v>6334643.635120633</v>
      </c>
      <c r="M96" s="301">
        <f t="shared" si="12"/>
        <v>1123856.386166827</v>
      </c>
      <c r="N96" s="301">
        <f t="shared" si="12"/>
        <v>131886.6090739677</v>
      </c>
      <c r="O96" s="301">
        <f t="shared" si="12"/>
        <v>143001905.0289367</v>
      </c>
      <c r="P96" s="301">
        <f t="shared" si="12"/>
        <v>37126533.42844379</v>
      </c>
      <c r="Q96" s="301">
        <f t="shared" si="12"/>
        <v>44074047.71987821</v>
      </c>
      <c r="R96" s="301">
        <f t="shared" si="12"/>
        <v>27274720.905243155</v>
      </c>
      <c r="S96" s="301">
        <f t="shared" si="12"/>
        <v>22548563.438819658</v>
      </c>
      <c r="T96" s="301">
        <f t="shared" si="12"/>
        <v>62066.50358955224</v>
      </c>
      <c r="U96" s="301">
        <f t="shared" si="12"/>
        <v>2579158.344731574</v>
      </c>
      <c r="V96" s="301">
        <f t="shared" si="12"/>
        <v>0</v>
      </c>
      <c r="W96" s="301">
        <f t="shared" si="12"/>
        <v>6334643.635120633</v>
      </c>
      <c r="X96" s="301">
        <f t="shared" si="12"/>
        <v>0</v>
      </c>
      <c r="Y96" s="301">
        <f t="shared" si="12"/>
        <v>1123856.386166827</v>
      </c>
      <c r="Z96" s="301">
        <f t="shared" si="12"/>
        <v>0</v>
      </c>
      <c r="AA96" s="302">
        <f t="shared" si="12"/>
        <v>131886.6090739677</v>
      </c>
      <c r="AB96" s="302"/>
      <c r="AC96" s="302"/>
      <c r="AD96" s="302"/>
      <c r="AE96" s="302"/>
      <c r="AF96" s="302"/>
      <c r="AG96" s="303"/>
      <c r="AH96" s="303"/>
      <c r="AI96" s="303"/>
      <c r="AJ96" s="303"/>
      <c r="AK96" s="303"/>
      <c r="AL96" s="303"/>
      <c r="AM96" s="303"/>
    </row>
    <row r="97" spans="1:33" s="281" customFormat="1" ht="11.25">
      <c r="A97" s="297"/>
      <c r="B97" s="309"/>
      <c r="C97" s="310"/>
      <c r="D97" s="311"/>
      <c r="E97" s="300"/>
      <c r="F97" s="321"/>
      <c r="G97" s="300"/>
      <c r="H97" s="299"/>
      <c r="I97" s="299"/>
      <c r="J97" s="299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2"/>
      <c r="AB97" s="302"/>
      <c r="AC97" s="302"/>
      <c r="AD97" s="302"/>
      <c r="AE97" s="302"/>
      <c r="AF97" s="302"/>
      <c r="AG97" s="303"/>
    </row>
    <row r="98" spans="1:33" s="281" customFormat="1" ht="11.25">
      <c r="A98" s="297">
        <v>61</v>
      </c>
      <c r="B98" s="316" t="s">
        <v>491</v>
      </c>
      <c r="C98" s="326" t="s">
        <v>105</v>
      </c>
      <c r="D98" s="311" t="s">
        <v>222</v>
      </c>
      <c r="E98" s="300">
        <v>47176662.00000001</v>
      </c>
      <c r="F98" s="321">
        <v>28218486.387660693</v>
      </c>
      <c r="G98" s="300">
        <v>5675365.449916298</v>
      </c>
      <c r="H98" s="299">
        <v>5441868.560680547</v>
      </c>
      <c r="I98" s="299">
        <v>2973476.2690168754</v>
      </c>
      <c r="J98" s="299">
        <v>3150701.848388432</v>
      </c>
      <c r="K98" s="301">
        <v>508532.00186419935</v>
      </c>
      <c r="L98" s="301">
        <v>528179.5421123714</v>
      </c>
      <c r="M98" s="301">
        <v>598340.9375299461</v>
      </c>
      <c r="N98" s="301">
        <v>81711.00283063868</v>
      </c>
      <c r="O98" s="301">
        <v>28218486.387660693</v>
      </c>
      <c r="P98" s="301">
        <v>5675365.449916298</v>
      </c>
      <c r="Q98" s="301">
        <v>5441868.560680547</v>
      </c>
      <c r="R98" s="301">
        <v>2973476.2690168754</v>
      </c>
      <c r="S98" s="301">
        <v>2515446.0667961203</v>
      </c>
      <c r="T98" s="301">
        <v>13783.214117606942</v>
      </c>
      <c r="U98" s="301">
        <v>621472.5674747052</v>
      </c>
      <c r="V98" s="301">
        <v>64862.85150206367</v>
      </c>
      <c r="W98" s="301">
        <v>528179.5421123714</v>
      </c>
      <c r="X98" s="301">
        <v>443669.1503621357</v>
      </c>
      <c r="Y98" s="301">
        <v>598340.9375299461</v>
      </c>
      <c r="Z98" s="301">
        <v>53206.24840197661</v>
      </c>
      <c r="AA98" s="302">
        <v>28504.754428662076</v>
      </c>
      <c r="AB98" s="302"/>
      <c r="AC98" s="302"/>
      <c r="AD98" s="302"/>
      <c r="AE98" s="302"/>
      <c r="AF98" s="302"/>
      <c r="AG98" s="303"/>
    </row>
    <row r="99" spans="1:33" s="281" customFormat="1" ht="11.25">
      <c r="A99" s="297"/>
      <c r="B99" s="298"/>
      <c r="C99" s="297"/>
      <c r="D99" s="297"/>
      <c r="E99" s="300"/>
      <c r="F99" s="300"/>
      <c r="G99" s="300"/>
      <c r="H99" s="299"/>
      <c r="I99" s="299"/>
      <c r="J99" s="299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2"/>
      <c r="AB99" s="302"/>
      <c r="AC99" s="302"/>
      <c r="AD99" s="302"/>
      <c r="AE99" s="302"/>
      <c r="AF99" s="302"/>
      <c r="AG99" s="303"/>
    </row>
    <row r="100" spans="1:33" s="281" customFormat="1" ht="11.25">
      <c r="A100" s="297">
        <v>62</v>
      </c>
      <c r="B100" s="327" t="s">
        <v>492</v>
      </c>
      <c r="C100" s="328" t="s">
        <v>493</v>
      </c>
      <c r="D100" s="329" t="s">
        <v>257</v>
      </c>
      <c r="E100" s="300">
        <v>453440.0000000064</v>
      </c>
      <c r="F100" s="330">
        <v>233795.15746297297</v>
      </c>
      <c r="G100" s="300">
        <v>57904.72379494482</v>
      </c>
      <c r="H100" s="299">
        <v>68559.32006815227</v>
      </c>
      <c r="I100" s="299">
        <v>42305.404322377755</v>
      </c>
      <c r="J100" s="299">
        <v>39102.77347736642</v>
      </c>
      <c r="K100" s="301">
        <v>0</v>
      </c>
      <c r="L100" s="301">
        <v>9822.479988919784</v>
      </c>
      <c r="M100" s="301">
        <v>1745.6378929883265</v>
      </c>
      <c r="N100" s="301">
        <v>204.50299228408988</v>
      </c>
      <c r="O100" s="301">
        <v>233795.15746297297</v>
      </c>
      <c r="P100" s="301">
        <v>57904.72379494482</v>
      </c>
      <c r="Q100" s="301">
        <v>68559.32006815227</v>
      </c>
      <c r="R100" s="301">
        <v>42305.404322377755</v>
      </c>
      <c r="S100" s="301">
        <v>35000.69562971732</v>
      </c>
      <c r="T100" s="301">
        <v>102.84242279810276</v>
      </c>
      <c r="U100" s="301">
        <v>3999.2354248510005</v>
      </c>
      <c r="V100" s="301">
        <v>0</v>
      </c>
      <c r="W100" s="301">
        <v>9822.479988919784</v>
      </c>
      <c r="X100" s="301">
        <v>0</v>
      </c>
      <c r="Y100" s="301">
        <v>1745.6378929883265</v>
      </c>
      <c r="Z100" s="301">
        <v>0</v>
      </c>
      <c r="AA100" s="302">
        <v>204.50299228408988</v>
      </c>
      <c r="AB100" s="302"/>
      <c r="AC100" s="302"/>
      <c r="AD100" s="302"/>
      <c r="AE100" s="302"/>
      <c r="AF100" s="302"/>
      <c r="AG100" s="303"/>
    </row>
    <row r="101" spans="1:33" s="281" customFormat="1" ht="11.25">
      <c r="A101" s="297">
        <v>63</v>
      </c>
      <c r="B101" s="327" t="s">
        <v>494</v>
      </c>
      <c r="C101" s="328" t="s">
        <v>495</v>
      </c>
      <c r="D101" s="331" t="s">
        <v>381</v>
      </c>
      <c r="E101" s="300">
        <v>11664808.999999795</v>
      </c>
      <c r="F101" s="330">
        <v>5462481.853940144</v>
      </c>
      <c r="G101" s="300">
        <v>1351930.2993225842</v>
      </c>
      <c r="H101" s="299">
        <v>1599770.8075520443</v>
      </c>
      <c r="I101" s="299">
        <v>987507.5117757812</v>
      </c>
      <c r="J101" s="299">
        <v>912091.819922202</v>
      </c>
      <c r="K101" s="301">
        <v>1010978.5981719065</v>
      </c>
      <c r="L101" s="301">
        <v>229156.7255475049</v>
      </c>
      <c r="M101" s="301">
        <v>40743.02053274579</v>
      </c>
      <c r="N101" s="301">
        <v>70148.36323488278</v>
      </c>
      <c r="O101" s="301">
        <v>5462481.853940144</v>
      </c>
      <c r="P101" s="301">
        <v>1351930.2993225842</v>
      </c>
      <c r="Q101" s="301">
        <v>1599770.8075520443</v>
      </c>
      <c r="R101" s="301">
        <v>987507.5117757812</v>
      </c>
      <c r="S101" s="301">
        <v>816708.4514137923</v>
      </c>
      <c r="T101" s="301">
        <v>2391.4427063755115</v>
      </c>
      <c r="U101" s="301">
        <v>92991.92580203424</v>
      </c>
      <c r="V101" s="301">
        <v>52149.09160833406</v>
      </c>
      <c r="W101" s="301">
        <v>229156.7255475049</v>
      </c>
      <c r="X101" s="301">
        <v>958829.5065635724</v>
      </c>
      <c r="Y101" s="301">
        <v>40743.02053274579</v>
      </c>
      <c r="Z101" s="301">
        <v>65371.63624807153</v>
      </c>
      <c r="AA101" s="302">
        <v>4776.72698681125</v>
      </c>
      <c r="AB101" s="302"/>
      <c r="AC101" s="302"/>
      <c r="AD101" s="302"/>
      <c r="AE101" s="302"/>
      <c r="AF101" s="302"/>
      <c r="AG101" s="303"/>
    </row>
    <row r="102" spans="1:33" s="281" customFormat="1" ht="11.25">
      <c r="A102" s="297"/>
      <c r="B102" s="322"/>
      <c r="C102" s="323"/>
      <c r="D102" s="297"/>
      <c r="E102" s="300"/>
      <c r="F102" s="300"/>
      <c r="G102" s="300"/>
      <c r="H102" s="299"/>
      <c r="I102" s="299"/>
      <c r="J102" s="299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2"/>
      <c r="AB102" s="302"/>
      <c r="AC102" s="302"/>
      <c r="AD102" s="302"/>
      <c r="AE102" s="302"/>
      <c r="AF102" s="302"/>
      <c r="AG102" s="303"/>
    </row>
    <row r="103" spans="1:39" s="281" customFormat="1" ht="22.5">
      <c r="A103" s="297">
        <v>64</v>
      </c>
      <c r="B103" s="309" t="s">
        <v>496</v>
      </c>
      <c r="C103" s="310" t="s">
        <v>497</v>
      </c>
      <c r="D103" s="311" t="s">
        <v>153</v>
      </c>
      <c r="E103" s="300">
        <f aca="true" t="shared" si="13" ref="E103:AA103">(E$100+E$101)</f>
        <v>12118248.9999998</v>
      </c>
      <c r="F103" s="321">
        <f t="shared" si="13"/>
        <v>5696277.011403117</v>
      </c>
      <c r="G103" s="300">
        <f t="shared" si="13"/>
        <v>1409835.023117529</v>
      </c>
      <c r="H103" s="299">
        <f t="shared" si="13"/>
        <v>1668330.1276201964</v>
      </c>
      <c r="I103" s="299">
        <f t="shared" si="13"/>
        <v>1029812.9160981589</v>
      </c>
      <c r="J103" s="299">
        <f t="shared" si="13"/>
        <v>951194.5933995685</v>
      </c>
      <c r="K103" s="301">
        <f t="shared" si="13"/>
        <v>1010978.5981719065</v>
      </c>
      <c r="L103" s="301">
        <f t="shared" si="13"/>
        <v>238979.20553642468</v>
      </c>
      <c r="M103" s="301">
        <f t="shared" si="13"/>
        <v>42488.65842573412</v>
      </c>
      <c r="N103" s="301">
        <f t="shared" si="13"/>
        <v>70352.86622716687</v>
      </c>
      <c r="O103" s="301">
        <f t="shared" si="13"/>
        <v>5696277.011403117</v>
      </c>
      <c r="P103" s="301">
        <f t="shared" si="13"/>
        <v>1409835.023117529</v>
      </c>
      <c r="Q103" s="301">
        <f t="shared" si="13"/>
        <v>1668330.1276201964</v>
      </c>
      <c r="R103" s="301">
        <f t="shared" si="13"/>
        <v>1029812.9160981589</v>
      </c>
      <c r="S103" s="301">
        <f t="shared" si="13"/>
        <v>851709.1470435096</v>
      </c>
      <c r="T103" s="301">
        <f t="shared" si="13"/>
        <v>2494.285129173614</v>
      </c>
      <c r="U103" s="301">
        <f t="shared" si="13"/>
        <v>96991.16122688523</v>
      </c>
      <c r="V103" s="301">
        <f t="shared" si="13"/>
        <v>52149.09160833406</v>
      </c>
      <c r="W103" s="301">
        <f t="shared" si="13"/>
        <v>238979.20553642468</v>
      </c>
      <c r="X103" s="301">
        <f t="shared" si="13"/>
        <v>958829.5065635724</v>
      </c>
      <c r="Y103" s="301">
        <f t="shared" si="13"/>
        <v>42488.65842573412</v>
      </c>
      <c r="Z103" s="301">
        <f t="shared" si="13"/>
        <v>65371.63624807153</v>
      </c>
      <c r="AA103" s="302">
        <f t="shared" si="13"/>
        <v>4981.229979095339</v>
      </c>
      <c r="AB103" s="302"/>
      <c r="AC103" s="302"/>
      <c r="AD103" s="302"/>
      <c r="AE103" s="302"/>
      <c r="AF103" s="302"/>
      <c r="AG103" s="303"/>
      <c r="AH103" s="303"/>
      <c r="AI103" s="303"/>
      <c r="AJ103" s="303"/>
      <c r="AK103" s="303"/>
      <c r="AL103" s="303"/>
      <c r="AM103" s="303"/>
    </row>
    <row r="104" spans="1:33" s="281" customFormat="1" ht="11.25">
      <c r="A104" s="297"/>
      <c r="B104" s="309"/>
      <c r="C104" s="311"/>
      <c r="D104" s="311"/>
      <c r="E104" s="300"/>
      <c r="F104" s="321"/>
      <c r="G104" s="300"/>
      <c r="H104" s="299"/>
      <c r="I104" s="299"/>
      <c r="J104" s="299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2"/>
      <c r="AB104" s="302"/>
      <c r="AC104" s="302"/>
      <c r="AD104" s="302"/>
      <c r="AE104" s="302"/>
      <c r="AF104" s="302"/>
      <c r="AG104" s="303"/>
    </row>
    <row r="105" spans="1:33" s="281" customFormat="1" ht="11.25">
      <c r="A105" s="297">
        <v>65</v>
      </c>
      <c r="B105" s="332" t="s">
        <v>498</v>
      </c>
      <c r="C105" s="317" t="s">
        <v>499</v>
      </c>
      <c r="D105" s="333" t="s">
        <v>295</v>
      </c>
      <c r="E105" s="300">
        <v>1006218</v>
      </c>
      <c r="F105" s="334">
        <v>518809.31490842096</v>
      </c>
      <c r="G105" s="300">
        <v>128495.00566227277</v>
      </c>
      <c r="H105" s="299">
        <v>152138.36873750677</v>
      </c>
      <c r="I105" s="299">
        <v>93878.92406151573</v>
      </c>
      <c r="J105" s="299">
        <v>86772.04155532844</v>
      </c>
      <c r="K105" s="301">
        <v>0</v>
      </c>
      <c r="L105" s="301">
        <v>21796.833471883263</v>
      </c>
      <c r="M105" s="301">
        <v>3873.703840435125</v>
      </c>
      <c r="N105" s="301">
        <v>453.80776263697385</v>
      </c>
      <c r="O105" s="301">
        <v>518809.31490842096</v>
      </c>
      <c r="P105" s="301">
        <v>128495.00566227277</v>
      </c>
      <c r="Q105" s="301">
        <v>152138.36873750677</v>
      </c>
      <c r="R105" s="301">
        <v>93878.92406151573</v>
      </c>
      <c r="S105" s="301">
        <v>77669.2174381228</v>
      </c>
      <c r="T105" s="301">
        <v>228.21519271140593</v>
      </c>
      <c r="U105" s="301">
        <v>8874.608924494236</v>
      </c>
      <c r="V105" s="301">
        <v>0</v>
      </c>
      <c r="W105" s="301">
        <v>21796.833471883263</v>
      </c>
      <c r="X105" s="301">
        <v>0</v>
      </c>
      <c r="Y105" s="301">
        <v>3873.703840435125</v>
      </c>
      <c r="Z105" s="301">
        <v>0</v>
      </c>
      <c r="AA105" s="302">
        <v>453.80776263697385</v>
      </c>
      <c r="AB105" s="302"/>
      <c r="AC105" s="302"/>
      <c r="AD105" s="302"/>
      <c r="AE105" s="302"/>
      <c r="AF105" s="302"/>
      <c r="AG105" s="303"/>
    </row>
    <row r="106" spans="1:33" s="281" customFormat="1" ht="11.25">
      <c r="A106" s="297">
        <v>66</v>
      </c>
      <c r="B106" s="332" t="s">
        <v>500</v>
      </c>
      <c r="C106" s="317" t="s">
        <v>501</v>
      </c>
      <c r="D106" s="331" t="s">
        <v>257</v>
      </c>
      <c r="E106" s="300">
        <v>6604.000000000094</v>
      </c>
      <c r="F106" s="334">
        <v>3405.044151123574</v>
      </c>
      <c r="G106" s="300">
        <v>843.3371470135313</v>
      </c>
      <c r="H106" s="299">
        <v>998.5130331026764</v>
      </c>
      <c r="I106" s="299">
        <v>616.1452235025201</v>
      </c>
      <c r="J106" s="299">
        <v>569.5014027093504</v>
      </c>
      <c r="K106" s="301">
        <v>0</v>
      </c>
      <c r="L106" s="301">
        <v>143.0567613065152</v>
      </c>
      <c r="M106" s="301">
        <v>25.423854634118975</v>
      </c>
      <c r="N106" s="301">
        <v>2.9784266078072723</v>
      </c>
      <c r="O106" s="301">
        <v>3405.044151123574</v>
      </c>
      <c r="P106" s="301">
        <v>843.3371470135313</v>
      </c>
      <c r="Q106" s="301">
        <v>998.5130331026764</v>
      </c>
      <c r="R106" s="301">
        <v>616.1452235025201</v>
      </c>
      <c r="S106" s="301">
        <v>509.75783772638755</v>
      </c>
      <c r="T106" s="301">
        <v>1.4978196898347536</v>
      </c>
      <c r="U106" s="301">
        <v>58.2457452931281</v>
      </c>
      <c r="V106" s="301">
        <v>0</v>
      </c>
      <c r="W106" s="301">
        <v>143.0567613065152</v>
      </c>
      <c r="X106" s="301">
        <v>0</v>
      </c>
      <c r="Y106" s="301">
        <v>25.423854634118975</v>
      </c>
      <c r="Z106" s="301">
        <v>0</v>
      </c>
      <c r="AA106" s="302">
        <v>2.9784266078072723</v>
      </c>
      <c r="AB106" s="302"/>
      <c r="AC106" s="302"/>
      <c r="AD106" s="302"/>
      <c r="AE106" s="302"/>
      <c r="AF106" s="302"/>
      <c r="AG106" s="303"/>
    </row>
    <row r="107" spans="1:33" s="281" customFormat="1" ht="11.25">
      <c r="A107" s="297">
        <v>67</v>
      </c>
      <c r="B107" s="332" t="s">
        <v>502</v>
      </c>
      <c r="C107" s="317" t="s">
        <v>503</v>
      </c>
      <c r="D107" s="333" t="s">
        <v>504</v>
      </c>
      <c r="E107" s="300">
        <v>24529896.000000004</v>
      </c>
      <c r="F107" s="334">
        <v>14646792.842468569</v>
      </c>
      <c r="G107" s="300">
        <v>2952228.228009128</v>
      </c>
      <c r="H107" s="299">
        <v>2840658.113628909</v>
      </c>
      <c r="I107" s="299">
        <v>1553198.5435015925</v>
      </c>
      <c r="J107" s="299">
        <v>1645182.3896362854</v>
      </c>
      <c r="K107" s="301">
        <v>267587.0138969113</v>
      </c>
      <c r="L107" s="301">
        <v>275962.311568445</v>
      </c>
      <c r="M107" s="301">
        <v>305487.7761289558</v>
      </c>
      <c r="N107" s="301">
        <v>42798.7811612028</v>
      </c>
      <c r="O107" s="301">
        <v>14646792.842468569</v>
      </c>
      <c r="P107" s="301">
        <v>2952228.228009128</v>
      </c>
      <c r="Q107" s="301">
        <v>2840658.113628909</v>
      </c>
      <c r="R107" s="301">
        <v>1553198.5435015925</v>
      </c>
      <c r="S107" s="301">
        <v>1313696.6033948013</v>
      </c>
      <c r="T107" s="301">
        <v>7196.89885950814</v>
      </c>
      <c r="U107" s="301">
        <v>324288.88738197606</v>
      </c>
      <c r="V107" s="301">
        <v>33943.51658648237</v>
      </c>
      <c r="W107" s="301">
        <v>275962.311568445</v>
      </c>
      <c r="X107" s="301">
        <v>233643.4973104289</v>
      </c>
      <c r="Y107" s="301">
        <v>305487.7761289558</v>
      </c>
      <c r="Z107" s="301">
        <v>27920.458398094048</v>
      </c>
      <c r="AA107" s="302">
        <v>14878.322763108754</v>
      </c>
      <c r="AB107" s="302"/>
      <c r="AC107" s="302"/>
      <c r="AD107" s="302"/>
      <c r="AE107" s="302"/>
      <c r="AF107" s="302"/>
      <c r="AG107" s="303"/>
    </row>
    <row r="108" spans="1:39" s="281" customFormat="1" ht="22.5">
      <c r="A108" s="297">
        <v>68</v>
      </c>
      <c r="B108" s="316" t="s">
        <v>505</v>
      </c>
      <c r="C108" s="320" t="s">
        <v>506</v>
      </c>
      <c r="D108" s="326" t="s">
        <v>153</v>
      </c>
      <c r="E108" s="300">
        <f aca="true" t="shared" si="14" ref="E108:AA108">(E$105+E$106+E$107)</f>
        <v>25542718.000000004</v>
      </c>
      <c r="F108" s="335">
        <f t="shared" si="14"/>
        <v>15169007.201528113</v>
      </c>
      <c r="G108" s="300">
        <f t="shared" si="14"/>
        <v>3081566.5708184144</v>
      </c>
      <c r="H108" s="299">
        <f t="shared" si="14"/>
        <v>2993794.9953995184</v>
      </c>
      <c r="I108" s="299">
        <f t="shared" si="14"/>
        <v>1647693.6127866106</v>
      </c>
      <c r="J108" s="299">
        <f t="shared" si="14"/>
        <v>1732523.932594323</v>
      </c>
      <c r="K108" s="301">
        <f t="shared" si="14"/>
        <v>267587.0138969113</v>
      </c>
      <c r="L108" s="301">
        <f t="shared" si="14"/>
        <v>297902.2018016348</v>
      </c>
      <c r="M108" s="301">
        <f t="shared" si="14"/>
        <v>309386.90382402507</v>
      </c>
      <c r="N108" s="301">
        <f t="shared" si="14"/>
        <v>43255.567350447585</v>
      </c>
      <c r="O108" s="301">
        <f t="shared" si="14"/>
        <v>15169007.201528113</v>
      </c>
      <c r="P108" s="301">
        <f t="shared" si="14"/>
        <v>3081566.5708184144</v>
      </c>
      <c r="Q108" s="301">
        <f t="shared" si="14"/>
        <v>2993794.9953995184</v>
      </c>
      <c r="R108" s="301">
        <f t="shared" si="14"/>
        <v>1647693.6127866106</v>
      </c>
      <c r="S108" s="301">
        <f t="shared" si="14"/>
        <v>1391875.5786706505</v>
      </c>
      <c r="T108" s="301">
        <f t="shared" si="14"/>
        <v>7426.611871909381</v>
      </c>
      <c r="U108" s="301">
        <f t="shared" si="14"/>
        <v>333221.7420517634</v>
      </c>
      <c r="V108" s="301">
        <f t="shared" si="14"/>
        <v>33943.51658648237</v>
      </c>
      <c r="W108" s="301">
        <f t="shared" si="14"/>
        <v>297902.2018016348</v>
      </c>
      <c r="X108" s="301">
        <f t="shared" si="14"/>
        <v>233643.4973104289</v>
      </c>
      <c r="Y108" s="301">
        <f t="shared" si="14"/>
        <v>309386.90382402507</v>
      </c>
      <c r="Z108" s="301">
        <f t="shared" si="14"/>
        <v>27920.458398094048</v>
      </c>
      <c r="AA108" s="302">
        <f t="shared" si="14"/>
        <v>15335.108952353536</v>
      </c>
      <c r="AB108" s="302"/>
      <c r="AC108" s="302"/>
      <c r="AD108" s="302"/>
      <c r="AE108" s="302"/>
      <c r="AF108" s="302"/>
      <c r="AG108" s="303"/>
      <c r="AH108" s="303"/>
      <c r="AI108" s="303"/>
      <c r="AJ108" s="303"/>
      <c r="AK108" s="303"/>
      <c r="AL108" s="303"/>
      <c r="AM108" s="303"/>
    </row>
    <row r="109" spans="1:33" s="281" customFormat="1" ht="11.25">
      <c r="A109" s="297"/>
      <c r="B109" s="316"/>
      <c r="C109" s="326"/>
      <c r="D109" s="326"/>
      <c r="E109" s="300"/>
      <c r="F109" s="335"/>
      <c r="G109" s="300"/>
      <c r="H109" s="299"/>
      <c r="I109" s="299"/>
      <c r="J109" s="299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2"/>
      <c r="AB109" s="302"/>
      <c r="AC109" s="302"/>
      <c r="AD109" s="302"/>
      <c r="AE109" s="302"/>
      <c r="AF109" s="302"/>
      <c r="AG109" s="303"/>
    </row>
    <row r="110" spans="1:33" s="281" customFormat="1" ht="11.25">
      <c r="A110" s="297">
        <v>69</v>
      </c>
      <c r="B110" s="336" t="s">
        <v>507</v>
      </c>
      <c r="C110" s="317" t="s">
        <v>508</v>
      </c>
      <c r="D110" s="311" t="s">
        <v>295</v>
      </c>
      <c r="E110" s="300">
        <v>10460881</v>
      </c>
      <c r="F110" s="321">
        <v>5393664.69785724</v>
      </c>
      <c r="G110" s="300">
        <v>1335864.5575087722</v>
      </c>
      <c r="H110" s="299">
        <v>1581666.5681762584</v>
      </c>
      <c r="I110" s="299">
        <v>975987.5623528427</v>
      </c>
      <c r="J110" s="299">
        <v>902102.7260865397</v>
      </c>
      <c r="K110" s="301">
        <v>0</v>
      </c>
      <c r="L110" s="301">
        <v>226605.05091956977</v>
      </c>
      <c r="M110" s="301">
        <v>40271.943956513234</v>
      </c>
      <c r="N110" s="301">
        <v>4717.893142263038</v>
      </c>
      <c r="O110" s="301">
        <v>5393664.69785724</v>
      </c>
      <c r="P110" s="301">
        <v>1335864.5575087722</v>
      </c>
      <c r="Q110" s="301">
        <v>1581666.5681762584</v>
      </c>
      <c r="R110" s="301">
        <v>975987.5623528427</v>
      </c>
      <c r="S110" s="301">
        <v>807467.607400511</v>
      </c>
      <c r="T110" s="301">
        <v>2372.5792754115755</v>
      </c>
      <c r="U110" s="301">
        <v>92262.53941061697</v>
      </c>
      <c r="V110" s="301">
        <v>0</v>
      </c>
      <c r="W110" s="301">
        <v>226605.05091956977</v>
      </c>
      <c r="X110" s="301">
        <v>0</v>
      </c>
      <c r="Y110" s="301">
        <v>40271.943956513234</v>
      </c>
      <c r="Z110" s="301">
        <v>0</v>
      </c>
      <c r="AA110" s="302">
        <v>4717.893142263038</v>
      </c>
      <c r="AB110" s="302"/>
      <c r="AC110" s="302"/>
      <c r="AD110" s="302"/>
      <c r="AE110" s="302"/>
      <c r="AF110" s="302"/>
      <c r="AG110" s="303"/>
    </row>
    <row r="111" spans="1:33" s="281" customFormat="1" ht="11.25">
      <c r="A111" s="297">
        <v>70</v>
      </c>
      <c r="B111" s="336" t="s">
        <v>509</v>
      </c>
      <c r="C111" s="317" t="s">
        <v>510</v>
      </c>
      <c r="D111" s="331" t="s">
        <v>257</v>
      </c>
      <c r="E111" s="300">
        <v>5819659.000000082</v>
      </c>
      <c r="F111" s="321">
        <v>3000635.348195589</v>
      </c>
      <c r="G111" s="300">
        <v>743176.0474941884</v>
      </c>
      <c r="H111" s="299">
        <v>879922.0714284205</v>
      </c>
      <c r="I111" s="299">
        <v>542967.1555517039</v>
      </c>
      <c r="J111" s="299">
        <v>501863.10778166197</v>
      </c>
      <c r="K111" s="301">
        <v>0</v>
      </c>
      <c r="L111" s="301">
        <v>126066.25809332417</v>
      </c>
      <c r="M111" s="301">
        <v>22404.32532346187</v>
      </c>
      <c r="N111" s="301">
        <v>2624.6861317330504</v>
      </c>
      <c r="O111" s="301">
        <v>3000635.348195589</v>
      </c>
      <c r="P111" s="301">
        <v>743176.0474941884</v>
      </c>
      <c r="Q111" s="301">
        <v>879922.0714284205</v>
      </c>
      <c r="R111" s="301">
        <v>542967.1555517039</v>
      </c>
      <c r="S111" s="301">
        <v>449215.1405428393</v>
      </c>
      <c r="T111" s="301">
        <v>1319.927292296189</v>
      </c>
      <c r="U111" s="301">
        <v>51328.03994652644</v>
      </c>
      <c r="V111" s="301">
        <v>0</v>
      </c>
      <c r="W111" s="301">
        <v>126066.25809332417</v>
      </c>
      <c r="X111" s="301">
        <v>0</v>
      </c>
      <c r="Y111" s="301">
        <v>22404.32532346187</v>
      </c>
      <c r="Z111" s="301">
        <v>0</v>
      </c>
      <c r="AA111" s="302">
        <v>2624.6861317330504</v>
      </c>
      <c r="AB111" s="302"/>
      <c r="AC111" s="302"/>
      <c r="AD111" s="302"/>
      <c r="AE111" s="302"/>
      <c r="AF111" s="302"/>
      <c r="AG111" s="303"/>
    </row>
    <row r="112" spans="1:33" s="281" customFormat="1" ht="22.5">
      <c r="A112" s="297">
        <v>71</v>
      </c>
      <c r="B112" s="336" t="s">
        <v>511</v>
      </c>
      <c r="C112" s="317" t="s">
        <v>512</v>
      </c>
      <c r="D112" s="310" t="s">
        <v>166</v>
      </c>
      <c r="E112" s="300">
        <v>191818</v>
      </c>
      <c r="F112" s="337">
        <v>121059.15926613506</v>
      </c>
      <c r="G112" s="300">
        <v>22708.431374499964</v>
      </c>
      <c r="H112" s="299">
        <v>19384.593740816672</v>
      </c>
      <c r="I112" s="299">
        <v>10217.001674632073</v>
      </c>
      <c r="J112" s="299">
        <v>11143.90320387268</v>
      </c>
      <c r="K112" s="301">
        <v>1622.2457464324316</v>
      </c>
      <c r="L112" s="301">
        <v>1719.939141768316</v>
      </c>
      <c r="M112" s="301">
        <v>3670.829836583056</v>
      </c>
      <c r="N112" s="301">
        <v>291.8960152597177</v>
      </c>
      <c r="O112" s="301">
        <v>121059.15926613506</v>
      </c>
      <c r="P112" s="301">
        <v>22708.431374499964</v>
      </c>
      <c r="Q112" s="301">
        <v>19384.593740816672</v>
      </c>
      <c r="R112" s="301">
        <v>10217.001674632073</v>
      </c>
      <c r="S112" s="301">
        <v>8719.721143126759</v>
      </c>
      <c r="T112" s="301">
        <v>51.207692108125926</v>
      </c>
      <c r="U112" s="301">
        <v>2372.974368637794</v>
      </c>
      <c r="V112" s="301">
        <v>243.40822457499303</v>
      </c>
      <c r="W112" s="301">
        <v>1719.939141768316</v>
      </c>
      <c r="X112" s="301">
        <v>1378.8375218574388</v>
      </c>
      <c r="Y112" s="301">
        <v>3670.829836583056</v>
      </c>
      <c r="Z112" s="301">
        <v>184.6479915305666</v>
      </c>
      <c r="AA112" s="302">
        <v>107.24802372915104</v>
      </c>
      <c r="AB112" s="302"/>
      <c r="AC112" s="302"/>
      <c r="AD112" s="302"/>
      <c r="AE112" s="302"/>
      <c r="AF112" s="302"/>
      <c r="AG112" s="303"/>
    </row>
    <row r="113" spans="1:39" s="281" customFormat="1" ht="22.5">
      <c r="A113" s="297">
        <v>72</v>
      </c>
      <c r="B113" s="336" t="s">
        <v>513</v>
      </c>
      <c r="C113" s="320" t="s">
        <v>514</v>
      </c>
      <c r="D113" s="326" t="s">
        <v>153</v>
      </c>
      <c r="E113" s="300">
        <f aca="true" t="shared" si="15" ref="E113:AA113">(E$110+E$111+E$112)</f>
        <v>16472358.000000082</v>
      </c>
      <c r="F113" s="335">
        <f t="shared" si="15"/>
        <v>8515359.205318963</v>
      </c>
      <c r="G113" s="300">
        <f t="shared" si="15"/>
        <v>2101749.0363774607</v>
      </c>
      <c r="H113" s="299">
        <f t="shared" si="15"/>
        <v>2480973.2333454955</v>
      </c>
      <c r="I113" s="299">
        <f t="shared" si="15"/>
        <v>1529171.7195791786</v>
      </c>
      <c r="J113" s="299">
        <f t="shared" si="15"/>
        <v>1415109.7370720743</v>
      </c>
      <c r="K113" s="301">
        <f t="shared" si="15"/>
        <v>1622.2457464324316</v>
      </c>
      <c r="L113" s="301">
        <f t="shared" si="15"/>
        <v>354391.24815466226</v>
      </c>
      <c r="M113" s="301">
        <f t="shared" si="15"/>
        <v>66347.09911655817</v>
      </c>
      <c r="N113" s="301">
        <f t="shared" si="15"/>
        <v>7634.475289255805</v>
      </c>
      <c r="O113" s="301">
        <f t="shared" si="15"/>
        <v>8515359.205318963</v>
      </c>
      <c r="P113" s="301">
        <f t="shared" si="15"/>
        <v>2101749.0363774607</v>
      </c>
      <c r="Q113" s="301">
        <f t="shared" si="15"/>
        <v>2480973.2333454955</v>
      </c>
      <c r="R113" s="301">
        <f t="shared" si="15"/>
        <v>1529171.7195791786</v>
      </c>
      <c r="S113" s="301">
        <f t="shared" si="15"/>
        <v>1265402.469086477</v>
      </c>
      <c r="T113" s="301">
        <f t="shared" si="15"/>
        <v>3743.7142598158907</v>
      </c>
      <c r="U113" s="301">
        <f t="shared" si="15"/>
        <v>145963.5537257812</v>
      </c>
      <c r="V113" s="301">
        <f t="shared" si="15"/>
        <v>243.40822457499303</v>
      </c>
      <c r="W113" s="301">
        <f t="shared" si="15"/>
        <v>354391.24815466226</v>
      </c>
      <c r="X113" s="301">
        <f t="shared" si="15"/>
        <v>1378.8375218574388</v>
      </c>
      <c r="Y113" s="301">
        <f t="shared" si="15"/>
        <v>66347.09911655817</v>
      </c>
      <c r="Z113" s="301">
        <f t="shared" si="15"/>
        <v>184.6479915305666</v>
      </c>
      <c r="AA113" s="302">
        <f t="shared" si="15"/>
        <v>7449.827297725239</v>
      </c>
      <c r="AB113" s="302"/>
      <c r="AC113" s="302"/>
      <c r="AD113" s="302"/>
      <c r="AE113" s="302"/>
      <c r="AF113" s="302"/>
      <c r="AG113" s="303"/>
      <c r="AH113" s="303"/>
      <c r="AI113" s="303"/>
      <c r="AJ113" s="303"/>
      <c r="AK113" s="303"/>
      <c r="AL113" s="303"/>
      <c r="AM113" s="303"/>
    </row>
    <row r="114" spans="1:33" s="281" customFormat="1" ht="11.25">
      <c r="A114" s="297"/>
      <c r="B114" s="316"/>
      <c r="C114" s="326"/>
      <c r="D114" s="326"/>
      <c r="E114" s="300"/>
      <c r="F114" s="335"/>
      <c r="G114" s="300"/>
      <c r="H114" s="299"/>
      <c r="I114" s="299"/>
      <c r="J114" s="299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2"/>
      <c r="AB114" s="302"/>
      <c r="AC114" s="302"/>
      <c r="AD114" s="302"/>
      <c r="AE114" s="302"/>
      <c r="AF114" s="302"/>
      <c r="AG114" s="303"/>
    </row>
    <row r="115" spans="1:33" s="281" customFormat="1" ht="11.25">
      <c r="A115" s="297">
        <v>73</v>
      </c>
      <c r="B115" s="336" t="s">
        <v>515</v>
      </c>
      <c r="C115" s="326" t="s">
        <v>516</v>
      </c>
      <c r="D115" s="326" t="s">
        <v>295</v>
      </c>
      <c r="E115" s="300">
        <v>64520388</v>
      </c>
      <c r="F115" s="335">
        <v>33266924.558997657</v>
      </c>
      <c r="G115" s="300">
        <v>8239315.5572570115</v>
      </c>
      <c r="H115" s="299">
        <v>9755367.704246003</v>
      </c>
      <c r="I115" s="299">
        <v>6019674.270855352</v>
      </c>
      <c r="J115" s="299">
        <v>5563969.029277865</v>
      </c>
      <c r="K115" s="301">
        <v>0</v>
      </c>
      <c r="L115" s="301">
        <v>1397649.5677649328</v>
      </c>
      <c r="M115" s="301">
        <v>248388.39573726998</v>
      </c>
      <c r="N115" s="301">
        <v>29098.915863907678</v>
      </c>
      <c r="O115" s="301">
        <v>33266924.558997657</v>
      </c>
      <c r="P115" s="301">
        <v>8239315.5572570115</v>
      </c>
      <c r="Q115" s="301">
        <v>9755367.704246003</v>
      </c>
      <c r="R115" s="301">
        <v>6019674.270855352</v>
      </c>
      <c r="S115" s="301">
        <v>4980280.6596225165</v>
      </c>
      <c r="T115" s="301">
        <v>14633.541420680887</v>
      </c>
      <c r="U115" s="301">
        <v>569054.8282346677</v>
      </c>
      <c r="V115" s="301">
        <v>0</v>
      </c>
      <c r="W115" s="301">
        <v>1397649.5677649328</v>
      </c>
      <c r="X115" s="301">
        <v>0</v>
      </c>
      <c r="Y115" s="301">
        <v>248388.39573726998</v>
      </c>
      <c r="Z115" s="301">
        <v>0</v>
      </c>
      <c r="AA115" s="302">
        <v>29098.915863907678</v>
      </c>
      <c r="AB115" s="302"/>
      <c r="AC115" s="302"/>
      <c r="AD115" s="302"/>
      <c r="AE115" s="302"/>
      <c r="AF115" s="302"/>
      <c r="AG115" s="303"/>
    </row>
    <row r="116" spans="1:33" s="281" customFormat="1" ht="11.25">
      <c r="A116" s="297">
        <v>74</v>
      </c>
      <c r="B116" s="336" t="s">
        <v>517</v>
      </c>
      <c r="C116" s="326" t="s">
        <v>518</v>
      </c>
      <c r="D116" s="331" t="s">
        <v>381</v>
      </c>
      <c r="E116" s="300">
        <v>459382.99999999185</v>
      </c>
      <c r="F116" s="335">
        <v>215123.2224641299</v>
      </c>
      <c r="G116" s="300">
        <v>53241.66016723519</v>
      </c>
      <c r="H116" s="299">
        <v>63002.10426811795</v>
      </c>
      <c r="I116" s="299">
        <v>38889.97781979058</v>
      </c>
      <c r="J116" s="299">
        <v>35919.96032779627</v>
      </c>
      <c r="K116" s="301">
        <v>39814.31512200541</v>
      </c>
      <c r="L116" s="301">
        <v>9024.6401850377</v>
      </c>
      <c r="M116" s="301">
        <v>1604.5398601378176</v>
      </c>
      <c r="N116" s="301">
        <v>2762.5797857410403</v>
      </c>
      <c r="O116" s="301">
        <v>215123.2224641299</v>
      </c>
      <c r="P116" s="301">
        <v>53241.66016723519</v>
      </c>
      <c r="Q116" s="301">
        <v>63002.10426811795</v>
      </c>
      <c r="R116" s="301">
        <v>38889.97781979058</v>
      </c>
      <c r="S116" s="301">
        <v>32163.576663434615</v>
      </c>
      <c r="T116" s="301">
        <v>94.17969250785859</v>
      </c>
      <c r="U116" s="301">
        <v>3662.203971853795</v>
      </c>
      <c r="V116" s="301">
        <v>2053.7332544674605</v>
      </c>
      <c r="W116" s="301">
        <v>9024.6401850377</v>
      </c>
      <c r="X116" s="301">
        <v>37760.581867537956</v>
      </c>
      <c r="Y116" s="301">
        <v>1604.5398601378176</v>
      </c>
      <c r="Z116" s="301">
        <v>2574.462931587465</v>
      </c>
      <c r="AA116" s="302">
        <v>188.11685415357528</v>
      </c>
      <c r="AB116" s="302"/>
      <c r="AC116" s="302"/>
      <c r="AD116" s="302"/>
      <c r="AE116" s="302"/>
      <c r="AF116" s="302"/>
      <c r="AG116" s="303"/>
    </row>
    <row r="117" spans="1:33" s="281" customFormat="1" ht="11.25">
      <c r="A117" s="297">
        <v>75</v>
      </c>
      <c r="B117" s="336" t="s">
        <v>519</v>
      </c>
      <c r="C117" s="320" t="s">
        <v>520</v>
      </c>
      <c r="D117" s="326" t="s">
        <v>172</v>
      </c>
      <c r="E117" s="300">
        <v>120359</v>
      </c>
      <c r="F117" s="335">
        <v>80683.3604969855</v>
      </c>
      <c r="G117" s="300">
        <v>14012.283353968065</v>
      </c>
      <c r="H117" s="299">
        <v>10840.163271834774</v>
      </c>
      <c r="I117" s="299">
        <v>4888.10344927865</v>
      </c>
      <c r="J117" s="299">
        <v>6419.9834438764865</v>
      </c>
      <c r="K117" s="301">
        <v>640.7797784948957</v>
      </c>
      <c r="L117" s="301">
        <v>364.3350980445004</v>
      </c>
      <c r="M117" s="301">
        <v>2281.0735196478236</v>
      </c>
      <c r="N117" s="301">
        <v>228.91758786931112</v>
      </c>
      <c r="O117" s="301">
        <v>80683.3604969855</v>
      </c>
      <c r="P117" s="301">
        <v>14012.283353968065</v>
      </c>
      <c r="Q117" s="301">
        <v>10840.163271834774</v>
      </c>
      <c r="R117" s="301">
        <v>4888.10344927865</v>
      </c>
      <c r="S117" s="301">
        <v>4301.857882438426</v>
      </c>
      <c r="T117" s="301">
        <v>43.047039190649954</v>
      </c>
      <c r="U117" s="301">
        <v>2075.078522247411</v>
      </c>
      <c r="V117" s="301">
        <v>216.04065098267748</v>
      </c>
      <c r="W117" s="301">
        <v>364.3350980445004</v>
      </c>
      <c r="X117" s="301">
        <v>424.7391275122183</v>
      </c>
      <c r="Y117" s="301">
        <v>2281.0735196478236</v>
      </c>
      <c r="Z117" s="301">
        <v>138.28198894494017</v>
      </c>
      <c r="AA117" s="302">
        <v>90.63559892437097</v>
      </c>
      <c r="AB117" s="302"/>
      <c r="AC117" s="302"/>
      <c r="AD117" s="302"/>
      <c r="AE117" s="302"/>
      <c r="AF117" s="302"/>
      <c r="AG117" s="303"/>
    </row>
    <row r="118" spans="1:39" s="281" customFormat="1" ht="22.5">
      <c r="A118" s="297">
        <v>76</v>
      </c>
      <c r="B118" s="336" t="s">
        <v>521</v>
      </c>
      <c r="C118" s="320" t="s">
        <v>522</v>
      </c>
      <c r="D118" s="326" t="s">
        <v>153</v>
      </c>
      <c r="E118" s="300">
        <f aca="true" t="shared" si="16" ref="E118:AA118">(E$115+E$116+E$117)</f>
        <v>65100129.99999999</v>
      </c>
      <c r="F118" s="335">
        <f t="shared" si="16"/>
        <v>33562731.14195877</v>
      </c>
      <c r="G118" s="300">
        <f t="shared" si="16"/>
        <v>8306569.500778215</v>
      </c>
      <c r="H118" s="299">
        <f t="shared" si="16"/>
        <v>9829209.971785957</v>
      </c>
      <c r="I118" s="299">
        <f t="shared" si="16"/>
        <v>6063452.352124421</v>
      </c>
      <c r="J118" s="299">
        <f t="shared" si="16"/>
        <v>5606308.973049538</v>
      </c>
      <c r="K118" s="301">
        <f t="shared" si="16"/>
        <v>40455.094900500306</v>
      </c>
      <c r="L118" s="301">
        <f t="shared" si="16"/>
        <v>1407038.5430480149</v>
      </c>
      <c r="M118" s="301">
        <f t="shared" si="16"/>
        <v>252274.00911705563</v>
      </c>
      <c r="N118" s="301">
        <f t="shared" si="16"/>
        <v>32090.413237518027</v>
      </c>
      <c r="O118" s="301">
        <f t="shared" si="16"/>
        <v>33562731.14195877</v>
      </c>
      <c r="P118" s="301">
        <f t="shared" si="16"/>
        <v>8306569.500778215</v>
      </c>
      <c r="Q118" s="301">
        <f t="shared" si="16"/>
        <v>9829209.971785957</v>
      </c>
      <c r="R118" s="301">
        <f t="shared" si="16"/>
        <v>6063452.352124421</v>
      </c>
      <c r="S118" s="301">
        <f t="shared" si="16"/>
        <v>5016746.094168389</v>
      </c>
      <c r="T118" s="301">
        <f t="shared" si="16"/>
        <v>14770.768152379394</v>
      </c>
      <c r="U118" s="301">
        <f t="shared" si="16"/>
        <v>574792.1107287689</v>
      </c>
      <c r="V118" s="301">
        <f t="shared" si="16"/>
        <v>2269.773905450138</v>
      </c>
      <c r="W118" s="301">
        <f t="shared" si="16"/>
        <v>1407038.5430480149</v>
      </c>
      <c r="X118" s="301">
        <f t="shared" si="16"/>
        <v>38185.32099505018</v>
      </c>
      <c r="Y118" s="301">
        <f t="shared" si="16"/>
        <v>252274.00911705563</v>
      </c>
      <c r="Z118" s="301">
        <f t="shared" si="16"/>
        <v>2712.744920532405</v>
      </c>
      <c r="AA118" s="302">
        <f t="shared" si="16"/>
        <v>29377.668316985622</v>
      </c>
      <c r="AB118" s="302"/>
      <c r="AC118" s="302"/>
      <c r="AD118" s="302"/>
      <c r="AE118" s="302"/>
      <c r="AF118" s="302"/>
      <c r="AG118" s="303"/>
      <c r="AH118" s="303"/>
      <c r="AI118" s="303"/>
      <c r="AJ118" s="303"/>
      <c r="AK118" s="303"/>
      <c r="AL118" s="303"/>
      <c r="AM118" s="303"/>
    </row>
    <row r="119" spans="1:33" s="281" customFormat="1" ht="11.25">
      <c r="A119" s="297"/>
      <c r="B119" s="316"/>
      <c r="C119" s="326"/>
      <c r="D119" s="326"/>
      <c r="E119" s="300"/>
      <c r="F119" s="335"/>
      <c r="G119" s="300"/>
      <c r="H119" s="299"/>
      <c r="I119" s="299"/>
      <c r="J119" s="299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2"/>
      <c r="AB119" s="302"/>
      <c r="AC119" s="302"/>
      <c r="AD119" s="302"/>
      <c r="AE119" s="302"/>
      <c r="AF119" s="302"/>
      <c r="AG119" s="303"/>
    </row>
    <row r="120" spans="1:39" s="281" customFormat="1" ht="11.25">
      <c r="A120" s="297">
        <v>77</v>
      </c>
      <c r="B120" s="316" t="s">
        <v>523</v>
      </c>
      <c r="C120" s="320" t="s">
        <v>524</v>
      </c>
      <c r="D120" s="326" t="s">
        <v>153</v>
      </c>
      <c r="E120" s="300">
        <f aca="true" t="shared" si="17" ref="E120:AA120">(E$108+E$113+E$118)</f>
        <v>107115206.00000009</v>
      </c>
      <c r="F120" s="335">
        <f t="shared" si="17"/>
        <v>57247097.54880585</v>
      </c>
      <c r="G120" s="300">
        <f t="shared" si="17"/>
        <v>13489885.10797409</v>
      </c>
      <c r="H120" s="299">
        <f t="shared" si="17"/>
        <v>15303978.20053097</v>
      </c>
      <c r="I120" s="299">
        <f t="shared" si="17"/>
        <v>9240317.684490211</v>
      </c>
      <c r="J120" s="299">
        <f t="shared" si="17"/>
        <v>8753942.642715935</v>
      </c>
      <c r="K120" s="301">
        <f t="shared" si="17"/>
        <v>309664.35454384406</v>
      </c>
      <c r="L120" s="301">
        <f t="shared" si="17"/>
        <v>2059331.9930043118</v>
      </c>
      <c r="M120" s="301">
        <f t="shared" si="17"/>
        <v>628008.0120576388</v>
      </c>
      <c r="N120" s="301">
        <f t="shared" si="17"/>
        <v>82980.45587722142</v>
      </c>
      <c r="O120" s="301">
        <f t="shared" si="17"/>
        <v>57247097.54880585</v>
      </c>
      <c r="P120" s="301">
        <f t="shared" si="17"/>
        <v>13489885.10797409</v>
      </c>
      <c r="Q120" s="301">
        <f t="shared" si="17"/>
        <v>15303978.20053097</v>
      </c>
      <c r="R120" s="301">
        <f t="shared" si="17"/>
        <v>9240317.684490211</v>
      </c>
      <c r="S120" s="301">
        <f t="shared" si="17"/>
        <v>7674024.141925517</v>
      </c>
      <c r="T120" s="301">
        <f t="shared" si="17"/>
        <v>25941.094284104667</v>
      </c>
      <c r="U120" s="301">
        <f t="shared" si="17"/>
        <v>1053977.4065063135</v>
      </c>
      <c r="V120" s="301">
        <f t="shared" si="17"/>
        <v>36456.698716507504</v>
      </c>
      <c r="W120" s="301">
        <f t="shared" si="17"/>
        <v>2059331.9930043118</v>
      </c>
      <c r="X120" s="301">
        <f t="shared" si="17"/>
        <v>273207.65582733654</v>
      </c>
      <c r="Y120" s="301">
        <f t="shared" si="17"/>
        <v>628008.0120576388</v>
      </c>
      <c r="Z120" s="301">
        <f t="shared" si="17"/>
        <v>30817.85131015702</v>
      </c>
      <c r="AA120" s="302">
        <f t="shared" si="17"/>
        <v>52162.604567064394</v>
      </c>
      <c r="AB120" s="302"/>
      <c r="AC120" s="302"/>
      <c r="AD120" s="302"/>
      <c r="AE120" s="302"/>
      <c r="AF120" s="302"/>
      <c r="AG120" s="303"/>
      <c r="AH120" s="303"/>
      <c r="AI120" s="303"/>
      <c r="AJ120" s="303"/>
      <c r="AK120" s="303"/>
      <c r="AL120" s="303"/>
      <c r="AM120" s="303"/>
    </row>
    <row r="121" spans="1:33" s="281" customFormat="1" ht="11.25">
      <c r="A121" s="297"/>
      <c r="B121" s="316"/>
      <c r="C121" s="326"/>
      <c r="D121" s="326"/>
      <c r="E121" s="300"/>
      <c r="F121" s="335"/>
      <c r="G121" s="300"/>
      <c r="H121" s="299"/>
      <c r="I121" s="299"/>
      <c r="J121" s="299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  <c r="AA121" s="302"/>
      <c r="AB121" s="302"/>
      <c r="AC121" s="302"/>
      <c r="AD121" s="302"/>
      <c r="AE121" s="302"/>
      <c r="AF121" s="302"/>
      <c r="AG121" s="303"/>
    </row>
    <row r="122" spans="1:39" s="281" customFormat="1" ht="22.5">
      <c r="A122" s="297">
        <v>78</v>
      </c>
      <c r="B122" s="316" t="s">
        <v>525</v>
      </c>
      <c r="C122" s="310" t="s">
        <v>526</v>
      </c>
      <c r="D122" s="311" t="s">
        <v>153</v>
      </c>
      <c r="E122" s="300">
        <f aca="true" t="shared" si="18" ref="E122:AA122">(E$103+E$120)</f>
        <v>119233454.9999999</v>
      </c>
      <c r="F122" s="321">
        <f t="shared" si="18"/>
        <v>62943374.56020896</v>
      </c>
      <c r="G122" s="300">
        <f t="shared" si="18"/>
        <v>14899720.131091619</v>
      </c>
      <c r="H122" s="299">
        <f t="shared" si="18"/>
        <v>16972308.328151166</v>
      </c>
      <c r="I122" s="299">
        <f t="shared" si="18"/>
        <v>10270130.60058837</v>
      </c>
      <c r="J122" s="299">
        <f t="shared" si="18"/>
        <v>9705137.236115504</v>
      </c>
      <c r="K122" s="301">
        <f t="shared" si="18"/>
        <v>1320642.9527157506</v>
      </c>
      <c r="L122" s="301">
        <f t="shared" si="18"/>
        <v>2298311.1985407365</v>
      </c>
      <c r="M122" s="301">
        <f t="shared" si="18"/>
        <v>670496.670483373</v>
      </c>
      <c r="N122" s="301">
        <f t="shared" si="18"/>
        <v>153333.3221043883</v>
      </c>
      <c r="O122" s="301">
        <f t="shared" si="18"/>
        <v>62943374.56020896</v>
      </c>
      <c r="P122" s="301">
        <f t="shared" si="18"/>
        <v>14899720.131091619</v>
      </c>
      <c r="Q122" s="301">
        <f t="shared" si="18"/>
        <v>16972308.328151166</v>
      </c>
      <c r="R122" s="301">
        <f t="shared" si="18"/>
        <v>10270130.60058837</v>
      </c>
      <c r="S122" s="301">
        <f t="shared" si="18"/>
        <v>8525733.288969027</v>
      </c>
      <c r="T122" s="301">
        <f t="shared" si="18"/>
        <v>28435.379413278282</v>
      </c>
      <c r="U122" s="301">
        <f t="shared" si="18"/>
        <v>1150968.5677331986</v>
      </c>
      <c r="V122" s="301">
        <f t="shared" si="18"/>
        <v>88605.79032484157</v>
      </c>
      <c r="W122" s="301">
        <f t="shared" si="18"/>
        <v>2298311.1985407365</v>
      </c>
      <c r="X122" s="301">
        <f t="shared" si="18"/>
        <v>1232037.162390909</v>
      </c>
      <c r="Y122" s="301">
        <f t="shared" si="18"/>
        <v>670496.670483373</v>
      </c>
      <c r="Z122" s="301">
        <f t="shared" si="18"/>
        <v>96189.48755822855</v>
      </c>
      <c r="AA122" s="302">
        <f t="shared" si="18"/>
        <v>57143.834546159735</v>
      </c>
      <c r="AB122" s="302"/>
      <c r="AC122" s="302"/>
      <c r="AD122" s="302"/>
      <c r="AE122" s="302"/>
      <c r="AF122" s="302"/>
      <c r="AG122" s="303"/>
      <c r="AH122" s="303"/>
      <c r="AI122" s="303"/>
      <c r="AJ122" s="303"/>
      <c r="AK122" s="303"/>
      <c r="AL122" s="303"/>
      <c r="AM122" s="303"/>
    </row>
    <row r="123" spans="1:33" s="281" customFormat="1" ht="11.25">
      <c r="A123" s="297"/>
      <c r="B123" s="298"/>
      <c r="C123" s="297"/>
      <c r="D123" s="297"/>
      <c r="E123" s="300"/>
      <c r="F123" s="300"/>
      <c r="G123" s="300"/>
      <c r="H123" s="299"/>
      <c r="I123" s="299"/>
      <c r="J123" s="299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2"/>
      <c r="AB123" s="302"/>
      <c r="AC123" s="302"/>
      <c r="AD123" s="302"/>
      <c r="AE123" s="302"/>
      <c r="AF123" s="302"/>
      <c r="AG123" s="303"/>
    </row>
    <row r="124" spans="1:33" s="281" customFormat="1" ht="11.25">
      <c r="A124" s="297">
        <v>79</v>
      </c>
      <c r="B124" s="322" t="s">
        <v>527</v>
      </c>
      <c r="C124" s="323" t="s">
        <v>528</v>
      </c>
      <c r="D124" s="297" t="s">
        <v>257</v>
      </c>
      <c r="E124" s="300">
        <v>-333805485.00000477</v>
      </c>
      <c r="F124" s="300">
        <v>-172111207.49730742</v>
      </c>
      <c r="G124" s="300">
        <v>-42627281.25035859</v>
      </c>
      <c r="H124" s="299">
        <v>-50470794.56294064</v>
      </c>
      <c r="I124" s="299">
        <v>-31143648.570819523</v>
      </c>
      <c r="J124" s="299">
        <v>-28785992.116834503</v>
      </c>
      <c r="K124" s="301">
        <v>0</v>
      </c>
      <c r="L124" s="301">
        <v>-7230940.580019767</v>
      </c>
      <c r="M124" s="301">
        <v>-1285073.0052561453</v>
      </c>
      <c r="N124" s="301">
        <v>-150547.41646820283</v>
      </c>
      <c r="O124" s="301">
        <v>-172111207.49730742</v>
      </c>
      <c r="P124" s="301">
        <v>-42627281.25035859</v>
      </c>
      <c r="Q124" s="301">
        <v>-50470794.56294064</v>
      </c>
      <c r="R124" s="301">
        <v>-31143648.570819523</v>
      </c>
      <c r="S124" s="301">
        <v>-25766196.586130846</v>
      </c>
      <c r="T124" s="301">
        <v>-75708.72622771647</v>
      </c>
      <c r="U124" s="301">
        <v>-2944086.8044759384</v>
      </c>
      <c r="V124" s="301">
        <v>0</v>
      </c>
      <c r="W124" s="301">
        <v>-7230940.580019767</v>
      </c>
      <c r="X124" s="301">
        <v>0</v>
      </c>
      <c r="Y124" s="301">
        <v>-1285073.0052561453</v>
      </c>
      <c r="Z124" s="301">
        <v>0</v>
      </c>
      <c r="AA124" s="302">
        <v>-150547.41646820283</v>
      </c>
      <c r="AB124" s="302"/>
      <c r="AC124" s="302"/>
      <c r="AD124" s="302"/>
      <c r="AE124" s="302"/>
      <c r="AF124" s="302"/>
      <c r="AG124" s="303"/>
    </row>
    <row r="125" spans="1:33" s="281" customFormat="1" ht="11.25">
      <c r="A125" s="297">
        <v>80</v>
      </c>
      <c r="B125" s="316" t="s">
        <v>529</v>
      </c>
      <c r="C125" s="326" t="s">
        <v>530</v>
      </c>
      <c r="D125" s="311" t="s">
        <v>322</v>
      </c>
      <c r="E125" s="300">
        <v>-84102197</v>
      </c>
      <c r="F125" s="321">
        <v>-43363369.77460457</v>
      </c>
      <c r="G125" s="300">
        <v>-10739931.386364168</v>
      </c>
      <c r="H125" s="299">
        <v>-12716102.334504485</v>
      </c>
      <c r="I125" s="299">
        <v>-7846633.399094069</v>
      </c>
      <c r="J125" s="299">
        <v>-7252622.526111061</v>
      </c>
      <c r="K125" s="301">
        <v>0</v>
      </c>
      <c r="L125" s="301">
        <v>-1821833.422407987</v>
      </c>
      <c r="M125" s="301">
        <v>-323773.77815536136</v>
      </c>
      <c r="N125" s="301">
        <v>-37930.37875830488</v>
      </c>
      <c r="O125" s="301">
        <v>-43363369.77460457</v>
      </c>
      <c r="P125" s="301">
        <v>-10739931.386364168</v>
      </c>
      <c r="Q125" s="301">
        <v>-12716102.334504485</v>
      </c>
      <c r="R125" s="301">
        <v>-7846633.399094069</v>
      </c>
      <c r="S125" s="301">
        <v>-6491785.901083899</v>
      </c>
      <c r="T125" s="301">
        <v>-19074.792038909683</v>
      </c>
      <c r="U125" s="301">
        <v>-741761.8329882516</v>
      </c>
      <c r="V125" s="301">
        <v>0</v>
      </c>
      <c r="W125" s="301">
        <v>-1821833.422407987</v>
      </c>
      <c r="X125" s="301">
        <v>0</v>
      </c>
      <c r="Y125" s="301">
        <v>-323773.77815536136</v>
      </c>
      <c r="Z125" s="301">
        <v>0</v>
      </c>
      <c r="AA125" s="302">
        <v>-37930.37875830488</v>
      </c>
      <c r="AB125" s="302"/>
      <c r="AC125" s="302"/>
      <c r="AD125" s="302"/>
      <c r="AE125" s="302"/>
      <c r="AF125" s="302"/>
      <c r="AG125" s="303"/>
    </row>
    <row r="126" spans="1:33" s="281" customFormat="1" ht="11.25">
      <c r="A126" s="297">
        <v>81</v>
      </c>
      <c r="B126" s="316" t="s">
        <v>531</v>
      </c>
      <c r="C126" s="326" t="s">
        <v>532</v>
      </c>
      <c r="D126" s="311" t="s">
        <v>533</v>
      </c>
      <c r="E126" s="300">
        <v>-84791079</v>
      </c>
      <c r="F126" s="321">
        <v>-43718559.60272605</v>
      </c>
      <c r="G126" s="300">
        <v>-10827902.279839179</v>
      </c>
      <c r="H126" s="299">
        <v>-12820260.065465998</v>
      </c>
      <c r="I126" s="299">
        <v>-7910905.257642958</v>
      </c>
      <c r="J126" s="299">
        <v>-7312028.835211789</v>
      </c>
      <c r="K126" s="301">
        <v>0</v>
      </c>
      <c r="L126" s="301">
        <v>-1836756.0795615837</v>
      </c>
      <c r="M126" s="301">
        <v>-326425.8126538564</v>
      </c>
      <c r="N126" s="301">
        <v>-38241.06689858947</v>
      </c>
      <c r="O126" s="301">
        <v>-43718559.60272605</v>
      </c>
      <c r="P126" s="301">
        <v>-10827902.279839179</v>
      </c>
      <c r="Q126" s="301">
        <v>-12820260.065465998</v>
      </c>
      <c r="R126" s="301">
        <v>-7910905.257642958</v>
      </c>
      <c r="S126" s="301">
        <v>-6544960.189207555</v>
      </c>
      <c r="T126" s="301">
        <v>-19231.03386561664</v>
      </c>
      <c r="U126" s="301">
        <v>-747837.612138618</v>
      </c>
      <c r="V126" s="301">
        <v>0</v>
      </c>
      <c r="W126" s="301">
        <v>-1836756.0795615837</v>
      </c>
      <c r="X126" s="301">
        <v>0</v>
      </c>
      <c r="Y126" s="301">
        <v>-326425.8126538564</v>
      </c>
      <c r="Z126" s="301">
        <v>0</v>
      </c>
      <c r="AA126" s="302">
        <v>-38241.06689858947</v>
      </c>
      <c r="AB126" s="302"/>
      <c r="AC126" s="302"/>
      <c r="AD126" s="302"/>
      <c r="AE126" s="302"/>
      <c r="AF126" s="302"/>
      <c r="AG126" s="303"/>
    </row>
    <row r="127" spans="1:39" s="281" customFormat="1" ht="22.5">
      <c r="A127" s="297">
        <v>82</v>
      </c>
      <c r="B127" s="316" t="s">
        <v>534</v>
      </c>
      <c r="C127" s="320" t="s">
        <v>535</v>
      </c>
      <c r="D127" s="311" t="s">
        <v>153</v>
      </c>
      <c r="E127" s="300">
        <f aca="true" t="shared" si="19" ref="E127:AA127">(E$124+E$125+E$126)</f>
        <v>-502698761.00000477</v>
      </c>
      <c r="F127" s="321">
        <f t="shared" si="19"/>
        <v>-259193136.87463802</v>
      </c>
      <c r="G127" s="300">
        <f t="shared" si="19"/>
        <v>-64195114.91656194</v>
      </c>
      <c r="H127" s="299">
        <f t="shared" si="19"/>
        <v>-76007156.96291113</v>
      </c>
      <c r="I127" s="299">
        <f t="shared" si="19"/>
        <v>-46901187.22755656</v>
      </c>
      <c r="J127" s="299">
        <f t="shared" si="19"/>
        <v>-43350643.47815736</v>
      </c>
      <c r="K127" s="301">
        <f t="shared" si="19"/>
        <v>0</v>
      </c>
      <c r="L127" s="301">
        <f t="shared" si="19"/>
        <v>-10889530.081989339</v>
      </c>
      <c r="M127" s="301">
        <f t="shared" si="19"/>
        <v>-1935272.596065363</v>
      </c>
      <c r="N127" s="301">
        <f t="shared" si="19"/>
        <v>-226718.8621250972</v>
      </c>
      <c r="O127" s="301">
        <f t="shared" si="19"/>
        <v>-259193136.87463802</v>
      </c>
      <c r="P127" s="301">
        <f t="shared" si="19"/>
        <v>-64195114.91656194</v>
      </c>
      <c r="Q127" s="301">
        <f t="shared" si="19"/>
        <v>-76007156.96291113</v>
      </c>
      <c r="R127" s="301">
        <f t="shared" si="19"/>
        <v>-46901187.22755656</v>
      </c>
      <c r="S127" s="301">
        <f t="shared" si="19"/>
        <v>-38802942.6764223</v>
      </c>
      <c r="T127" s="301">
        <f t="shared" si="19"/>
        <v>-114014.5521322428</v>
      </c>
      <c r="U127" s="301">
        <f t="shared" si="19"/>
        <v>-4433686.249602808</v>
      </c>
      <c r="V127" s="301">
        <f t="shared" si="19"/>
        <v>0</v>
      </c>
      <c r="W127" s="301">
        <f t="shared" si="19"/>
        <v>-10889530.081989339</v>
      </c>
      <c r="X127" s="301">
        <f t="shared" si="19"/>
        <v>0</v>
      </c>
      <c r="Y127" s="301">
        <f t="shared" si="19"/>
        <v>-1935272.596065363</v>
      </c>
      <c r="Z127" s="301">
        <f t="shared" si="19"/>
        <v>0</v>
      </c>
      <c r="AA127" s="302">
        <f t="shared" si="19"/>
        <v>-226718.8621250972</v>
      </c>
      <c r="AB127" s="302"/>
      <c r="AC127" s="302"/>
      <c r="AD127" s="302"/>
      <c r="AE127" s="302"/>
      <c r="AF127" s="302"/>
      <c r="AG127" s="303"/>
      <c r="AH127" s="303"/>
      <c r="AI127" s="303"/>
      <c r="AJ127" s="303"/>
      <c r="AK127" s="303"/>
      <c r="AL127" s="303"/>
      <c r="AM127" s="303"/>
    </row>
    <row r="128" spans="1:33" s="281" customFormat="1" ht="11.25">
      <c r="A128" s="297"/>
      <c r="B128" s="322"/>
      <c r="C128" s="323"/>
      <c r="D128" s="297"/>
      <c r="E128" s="300"/>
      <c r="F128" s="300"/>
      <c r="G128" s="300"/>
      <c r="H128" s="299"/>
      <c r="I128" s="299"/>
      <c r="J128" s="299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  <c r="AA128" s="302"/>
      <c r="AB128" s="302"/>
      <c r="AC128" s="302"/>
      <c r="AD128" s="302"/>
      <c r="AE128" s="302"/>
      <c r="AF128" s="302"/>
      <c r="AG128" s="303"/>
    </row>
    <row r="129" spans="1:33" s="281" customFormat="1" ht="11.25">
      <c r="A129" s="297">
        <v>83</v>
      </c>
      <c r="B129" s="336" t="s">
        <v>536</v>
      </c>
      <c r="C129" s="326" t="s">
        <v>537</v>
      </c>
      <c r="D129" s="318" t="s">
        <v>257</v>
      </c>
      <c r="E129" s="300">
        <v>-47900444.000000685</v>
      </c>
      <c r="F129" s="319">
        <v>-24697626.69267449</v>
      </c>
      <c r="G129" s="300">
        <v>-6116932.735257636</v>
      </c>
      <c r="H129" s="299">
        <v>-7242461.784585843</v>
      </c>
      <c r="I129" s="299">
        <v>-4469053.569692602</v>
      </c>
      <c r="J129" s="299">
        <v>-4130734.4107208797</v>
      </c>
      <c r="K129" s="301">
        <v>0</v>
      </c>
      <c r="L129" s="301">
        <v>-1037626.0423658538</v>
      </c>
      <c r="M129" s="301">
        <v>-184405.50047936954</v>
      </c>
      <c r="N129" s="301">
        <v>-21603.26422401306</v>
      </c>
      <c r="O129" s="301">
        <v>-24697626.69267449</v>
      </c>
      <c r="P129" s="301">
        <v>-6116932.735257636</v>
      </c>
      <c r="Q129" s="301">
        <v>-7242461.784585843</v>
      </c>
      <c r="R129" s="301">
        <v>-4469053.569692602</v>
      </c>
      <c r="S129" s="301">
        <v>-3697399.5698930826</v>
      </c>
      <c r="T129" s="301">
        <v>-10864.056356000454</v>
      </c>
      <c r="U129" s="301">
        <v>-422470.7844717969</v>
      </c>
      <c r="V129" s="301">
        <v>0</v>
      </c>
      <c r="W129" s="301">
        <v>-1037626.0423658538</v>
      </c>
      <c r="X129" s="301">
        <v>0</v>
      </c>
      <c r="Y129" s="301">
        <v>-184405.50047936954</v>
      </c>
      <c r="Z129" s="301">
        <v>0</v>
      </c>
      <c r="AA129" s="302">
        <v>-21603.26422401306</v>
      </c>
      <c r="AB129" s="302"/>
      <c r="AC129" s="302"/>
      <c r="AD129" s="302"/>
      <c r="AE129" s="302"/>
      <c r="AF129" s="302"/>
      <c r="AG129" s="303"/>
    </row>
    <row r="130" spans="1:33" s="281" customFormat="1" ht="11.25">
      <c r="A130" s="297">
        <v>84</v>
      </c>
      <c r="B130" s="336" t="s">
        <v>538</v>
      </c>
      <c r="C130" s="326" t="s">
        <v>539</v>
      </c>
      <c r="D130" s="318" t="s">
        <v>257</v>
      </c>
      <c r="E130" s="300">
        <v>-33322048.000000477</v>
      </c>
      <c r="F130" s="319">
        <v>-17180957.699251816</v>
      </c>
      <c r="G130" s="300">
        <v>-4255257.554961834</v>
      </c>
      <c r="H130" s="299">
        <v>-5038234.284929281</v>
      </c>
      <c r="I130" s="299">
        <v>-3108906.8310905066</v>
      </c>
      <c r="J130" s="299">
        <v>-2873554.3726753946</v>
      </c>
      <c r="K130" s="301">
        <v>0</v>
      </c>
      <c r="L130" s="301">
        <v>-721826.8120805939</v>
      </c>
      <c r="M130" s="301">
        <v>-128282.08728999623</v>
      </c>
      <c r="N130" s="301">
        <v>-15028.357721052562</v>
      </c>
      <c r="O130" s="301">
        <v>-17180957.699251816</v>
      </c>
      <c r="P130" s="301">
        <v>-4255257.554961834</v>
      </c>
      <c r="Q130" s="301">
        <v>-5038234.284929281</v>
      </c>
      <c r="R130" s="301">
        <v>-3108906.8310905066</v>
      </c>
      <c r="S130" s="301">
        <v>-2572104.0486212745</v>
      </c>
      <c r="T130" s="301">
        <v>-7557.604421565532</v>
      </c>
      <c r="U130" s="301">
        <v>-293892.71963255433</v>
      </c>
      <c r="V130" s="301">
        <v>0</v>
      </c>
      <c r="W130" s="301">
        <v>-721826.8120805939</v>
      </c>
      <c r="X130" s="301">
        <v>0</v>
      </c>
      <c r="Y130" s="301">
        <v>-128282.08728999623</v>
      </c>
      <c r="Z130" s="301">
        <v>0</v>
      </c>
      <c r="AA130" s="302">
        <v>-15028.357721052562</v>
      </c>
      <c r="AB130" s="302"/>
      <c r="AC130" s="302"/>
      <c r="AD130" s="302"/>
      <c r="AE130" s="302"/>
      <c r="AF130" s="302"/>
      <c r="AG130" s="303"/>
    </row>
    <row r="131" spans="1:33" s="281" customFormat="1" ht="11.25">
      <c r="A131" s="297">
        <v>85</v>
      </c>
      <c r="B131" s="336" t="s">
        <v>540</v>
      </c>
      <c r="C131" s="320" t="s">
        <v>541</v>
      </c>
      <c r="D131" s="318" t="s">
        <v>381</v>
      </c>
      <c r="E131" s="300">
        <v>-127040307.99999776</v>
      </c>
      <c r="F131" s="319">
        <v>-59491362.196240574</v>
      </c>
      <c r="G131" s="300">
        <v>-14723742.293634921</v>
      </c>
      <c r="H131" s="299">
        <v>-17422949.3274018</v>
      </c>
      <c r="I131" s="299">
        <v>-10754848.917655561</v>
      </c>
      <c r="J131" s="299">
        <v>-9933503.902824048</v>
      </c>
      <c r="K131" s="301">
        <v>-11010470.252291935</v>
      </c>
      <c r="L131" s="301">
        <v>-2495723.761428626</v>
      </c>
      <c r="M131" s="301">
        <v>-443728.3008517626</v>
      </c>
      <c r="N131" s="301">
        <v>-763979.0476685376</v>
      </c>
      <c r="O131" s="301">
        <v>-59491362.196240574</v>
      </c>
      <c r="P131" s="301">
        <v>-14723742.293634921</v>
      </c>
      <c r="Q131" s="301">
        <v>-17422949.3274018</v>
      </c>
      <c r="R131" s="301">
        <v>-10754848.917655561</v>
      </c>
      <c r="S131" s="301">
        <v>-8894692.850419685</v>
      </c>
      <c r="T131" s="301">
        <v>-26044.971502087905</v>
      </c>
      <c r="U131" s="301">
        <v>-1012766.0809022742</v>
      </c>
      <c r="V131" s="301">
        <v>-567950.7191110437</v>
      </c>
      <c r="W131" s="301">
        <v>-2495723.761428626</v>
      </c>
      <c r="X131" s="301">
        <v>-10442519.533180892</v>
      </c>
      <c r="Y131" s="301">
        <v>-443728.3008517626</v>
      </c>
      <c r="Z131" s="301">
        <v>-711956.1754863686</v>
      </c>
      <c r="AA131" s="302">
        <v>-52022.872182168874</v>
      </c>
      <c r="AB131" s="302"/>
      <c r="AC131" s="302"/>
      <c r="AD131" s="302"/>
      <c r="AE131" s="302"/>
      <c r="AF131" s="302"/>
      <c r="AG131" s="303"/>
    </row>
    <row r="132" spans="1:33" s="281" customFormat="1" ht="11.25">
      <c r="A132" s="297">
        <v>86</v>
      </c>
      <c r="B132" s="316" t="s">
        <v>542</v>
      </c>
      <c r="C132" s="326" t="s">
        <v>174</v>
      </c>
      <c r="D132" s="311" t="s">
        <v>172</v>
      </c>
      <c r="E132" s="300">
        <v>-720651715</v>
      </c>
      <c r="F132" s="321">
        <v>-483093097.4344739</v>
      </c>
      <c r="G132" s="300">
        <v>-83898802.99855463</v>
      </c>
      <c r="H132" s="299">
        <v>-64905675.95882103</v>
      </c>
      <c r="I132" s="299">
        <v>-29267608.852018334</v>
      </c>
      <c r="J132" s="299">
        <v>-38439768.35218967</v>
      </c>
      <c r="K132" s="301">
        <v>-3836680.6496370593</v>
      </c>
      <c r="L132" s="301">
        <v>-2181463.0666627535</v>
      </c>
      <c r="M132" s="301">
        <v>-13657969.441215783</v>
      </c>
      <c r="N132" s="301">
        <v>-1370648.2464267921</v>
      </c>
      <c r="O132" s="301">
        <v>-483093097.4344739</v>
      </c>
      <c r="P132" s="301">
        <v>-83898802.99855463</v>
      </c>
      <c r="Q132" s="301">
        <v>-64905675.95882103</v>
      </c>
      <c r="R132" s="301">
        <v>-29267608.852018334</v>
      </c>
      <c r="S132" s="301">
        <v>-25757452.792608112</v>
      </c>
      <c r="T132" s="301">
        <v>-257744.93488990518</v>
      </c>
      <c r="U132" s="301">
        <v>-12424570.62469165</v>
      </c>
      <c r="V132" s="301">
        <v>-1293547.351177585</v>
      </c>
      <c r="W132" s="301">
        <v>-2181463.0666627535</v>
      </c>
      <c r="X132" s="301">
        <v>-2543133.298459474</v>
      </c>
      <c r="Y132" s="301">
        <v>-13657969.441215783</v>
      </c>
      <c r="Z132" s="301">
        <v>-827965.9392881478</v>
      </c>
      <c r="AA132" s="302">
        <v>-542682.3071386444</v>
      </c>
      <c r="AB132" s="302"/>
      <c r="AC132" s="302"/>
      <c r="AD132" s="302"/>
      <c r="AE132" s="302"/>
      <c r="AF132" s="302"/>
      <c r="AG132" s="303"/>
    </row>
    <row r="133" spans="1:33" s="281" customFormat="1" ht="11.25">
      <c r="A133" s="297">
        <v>87</v>
      </c>
      <c r="B133" s="316" t="s">
        <v>543</v>
      </c>
      <c r="C133" s="326" t="s">
        <v>178</v>
      </c>
      <c r="D133" s="311" t="s">
        <v>166</v>
      </c>
      <c r="E133" s="300">
        <v>-93260564.99999999</v>
      </c>
      <c r="F133" s="321">
        <v>-58858113.37614167</v>
      </c>
      <c r="G133" s="300">
        <v>-11040679.91663761</v>
      </c>
      <c r="H133" s="299">
        <v>-9424653.393133212</v>
      </c>
      <c r="I133" s="299">
        <v>-4967434.488849499</v>
      </c>
      <c r="J133" s="299">
        <v>-5418087.505335664</v>
      </c>
      <c r="K133" s="301">
        <v>-788724.4934319789</v>
      </c>
      <c r="L133" s="301">
        <v>-836222.3364174804</v>
      </c>
      <c r="M133" s="301">
        <v>-1784731.6966009105</v>
      </c>
      <c r="N133" s="301">
        <v>-141917.7934519695</v>
      </c>
      <c r="O133" s="301">
        <v>-58858113.37614167</v>
      </c>
      <c r="P133" s="301">
        <v>-11040679.91663761</v>
      </c>
      <c r="Q133" s="301">
        <v>-9424653.393133212</v>
      </c>
      <c r="R133" s="301">
        <v>-4967434.488849499</v>
      </c>
      <c r="S133" s="301">
        <v>-4239467.205634756</v>
      </c>
      <c r="T133" s="301">
        <v>-24896.82041492386</v>
      </c>
      <c r="U133" s="301">
        <v>-1153723.4792859843</v>
      </c>
      <c r="V133" s="301">
        <v>-118343.37001486168</v>
      </c>
      <c r="W133" s="301">
        <v>-836222.3364174804</v>
      </c>
      <c r="X133" s="301">
        <v>-670381.1234171172</v>
      </c>
      <c r="Y133" s="301">
        <v>-1784731.6966009105</v>
      </c>
      <c r="Z133" s="301">
        <v>-89774.55721702788</v>
      </c>
      <c r="AA133" s="302">
        <v>-52143.23623494163</v>
      </c>
      <c r="AB133" s="302"/>
      <c r="AC133" s="302"/>
      <c r="AD133" s="302"/>
      <c r="AE133" s="302"/>
      <c r="AF133" s="302"/>
      <c r="AG133" s="303"/>
    </row>
    <row r="134" spans="1:39" s="281" customFormat="1" ht="22.5">
      <c r="A134" s="297">
        <v>88</v>
      </c>
      <c r="B134" s="316" t="s">
        <v>544</v>
      </c>
      <c r="C134" s="320" t="s">
        <v>545</v>
      </c>
      <c r="D134" s="326" t="s">
        <v>153</v>
      </c>
      <c r="E134" s="300">
        <f aca="true" t="shared" si="20" ref="E134:AA134">(E$127+E$129+E$130+E$131+E$132+E$133)</f>
        <v>-1524873841.0000038</v>
      </c>
      <c r="F134" s="335">
        <f t="shared" si="20"/>
        <v>-902514294.2734205</v>
      </c>
      <c r="G134" s="300">
        <f t="shared" si="20"/>
        <v>-184230530.41560856</v>
      </c>
      <c r="H134" s="299">
        <f t="shared" si="20"/>
        <v>-180041131.7117823</v>
      </c>
      <c r="I134" s="299">
        <f t="shared" si="20"/>
        <v>-99469039.88686307</v>
      </c>
      <c r="J134" s="299">
        <f t="shared" si="20"/>
        <v>-104146292.02190301</v>
      </c>
      <c r="K134" s="301">
        <f t="shared" si="20"/>
        <v>-15635875.395360973</v>
      </c>
      <c r="L134" s="301">
        <f t="shared" si="20"/>
        <v>-18162392.10094465</v>
      </c>
      <c r="M134" s="301">
        <f t="shared" si="20"/>
        <v>-18134389.622503188</v>
      </c>
      <c r="N134" s="301">
        <f t="shared" si="20"/>
        <v>-2539895.5716174617</v>
      </c>
      <c r="O134" s="301">
        <f t="shared" si="20"/>
        <v>-902514294.2734205</v>
      </c>
      <c r="P134" s="301">
        <f t="shared" si="20"/>
        <v>-184230530.41560856</v>
      </c>
      <c r="Q134" s="301">
        <f t="shared" si="20"/>
        <v>-180041131.7117823</v>
      </c>
      <c r="R134" s="301">
        <f t="shared" si="20"/>
        <v>-99469039.88686307</v>
      </c>
      <c r="S134" s="301">
        <f t="shared" si="20"/>
        <v>-83964059.14359921</v>
      </c>
      <c r="T134" s="301">
        <f t="shared" si="20"/>
        <v>-441122.9397167257</v>
      </c>
      <c r="U134" s="301">
        <f t="shared" si="20"/>
        <v>-19741109.93858707</v>
      </c>
      <c r="V134" s="301">
        <f t="shared" si="20"/>
        <v>-1979841.4403034905</v>
      </c>
      <c r="W134" s="301">
        <f t="shared" si="20"/>
        <v>-18162392.10094465</v>
      </c>
      <c r="X134" s="301">
        <f t="shared" si="20"/>
        <v>-13656033.955057483</v>
      </c>
      <c r="Y134" s="301">
        <f t="shared" si="20"/>
        <v>-18134389.622503188</v>
      </c>
      <c r="Z134" s="301">
        <f t="shared" si="20"/>
        <v>-1629696.6719915443</v>
      </c>
      <c r="AA134" s="302">
        <f t="shared" si="20"/>
        <v>-910198.8996259178</v>
      </c>
      <c r="AB134" s="302"/>
      <c r="AC134" s="302"/>
      <c r="AD134" s="302"/>
      <c r="AE134" s="302"/>
      <c r="AF134" s="302"/>
      <c r="AG134" s="303"/>
      <c r="AH134" s="303"/>
      <c r="AI134" s="303"/>
      <c r="AJ134" s="303"/>
      <c r="AK134" s="303"/>
      <c r="AL134" s="303"/>
      <c r="AM134" s="303"/>
    </row>
    <row r="135" spans="1:33" s="281" customFormat="1" ht="11.25">
      <c r="A135" s="297"/>
      <c r="B135" s="322"/>
      <c r="C135" s="323"/>
      <c r="D135" s="323"/>
      <c r="E135" s="300"/>
      <c r="F135" s="338"/>
      <c r="G135" s="300"/>
      <c r="H135" s="299"/>
      <c r="I135" s="299"/>
      <c r="J135" s="299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2"/>
      <c r="AB135" s="302"/>
      <c r="AC135" s="302"/>
      <c r="AD135" s="302"/>
      <c r="AE135" s="302"/>
      <c r="AF135" s="302"/>
      <c r="AG135" s="303"/>
    </row>
    <row r="136" spans="1:33" s="281" customFormat="1" ht="11.25">
      <c r="A136" s="297">
        <v>89</v>
      </c>
      <c r="B136" s="298" t="s">
        <v>546</v>
      </c>
      <c r="C136" s="325" t="s">
        <v>547</v>
      </c>
      <c r="D136" s="323" t="s">
        <v>257</v>
      </c>
      <c r="E136" s="300">
        <v>-291933.00000000413</v>
      </c>
      <c r="F136" s="338">
        <v>-150521.61631889135</v>
      </c>
      <c r="G136" s="300">
        <v>-37280.1246727894</v>
      </c>
      <c r="H136" s="299">
        <v>-44139.749438637744</v>
      </c>
      <c r="I136" s="299">
        <v>-27236.996295088007</v>
      </c>
      <c r="J136" s="299">
        <v>-25175.083736697274</v>
      </c>
      <c r="K136" s="301">
        <v>0</v>
      </c>
      <c r="L136" s="301">
        <v>-6323.893019154285</v>
      </c>
      <c r="M136" s="301">
        <v>-1123.873736357095</v>
      </c>
      <c r="N136" s="301">
        <v>-131.66278238900674</v>
      </c>
      <c r="O136" s="301">
        <v>-150521.61631889135</v>
      </c>
      <c r="P136" s="301">
        <v>-37280.1246727894</v>
      </c>
      <c r="Q136" s="301">
        <v>-44139.749438637744</v>
      </c>
      <c r="R136" s="301">
        <v>-27236.996295088007</v>
      </c>
      <c r="S136" s="301">
        <v>-22534.090678524757</v>
      </c>
      <c r="T136" s="301">
        <v>-66.21184062878999</v>
      </c>
      <c r="U136" s="301">
        <v>-2574.781217543726</v>
      </c>
      <c r="V136" s="301">
        <v>0</v>
      </c>
      <c r="W136" s="301">
        <v>-6323.893019154285</v>
      </c>
      <c r="X136" s="301">
        <v>0</v>
      </c>
      <c r="Y136" s="301">
        <v>-1123.873736357095</v>
      </c>
      <c r="Z136" s="301">
        <v>0</v>
      </c>
      <c r="AA136" s="302">
        <v>-131.66278238900674</v>
      </c>
      <c r="AB136" s="302"/>
      <c r="AC136" s="302"/>
      <c r="AD136" s="302"/>
      <c r="AE136" s="302"/>
      <c r="AF136" s="302"/>
      <c r="AG136" s="303"/>
    </row>
    <row r="137" spans="1:33" s="281" customFormat="1" ht="11.25">
      <c r="A137" s="297">
        <v>90</v>
      </c>
      <c r="B137" s="322" t="s">
        <v>548</v>
      </c>
      <c r="C137" s="325" t="s">
        <v>549</v>
      </c>
      <c r="D137" s="323" t="s">
        <v>257</v>
      </c>
      <c r="E137" s="300">
        <v>-581810.0000000083</v>
      </c>
      <c r="F137" s="300">
        <v>-299983.1522660822</v>
      </c>
      <c r="G137" s="300">
        <v>-74297.6961695855</v>
      </c>
      <c r="H137" s="299">
        <v>-87968.63534062207</v>
      </c>
      <c r="I137" s="299">
        <v>-54282.17027347081</v>
      </c>
      <c r="J137" s="299">
        <v>-50172.86661270854</v>
      </c>
      <c r="K137" s="301">
        <v>0</v>
      </c>
      <c r="L137" s="301">
        <v>-12603.24868197208</v>
      </c>
      <c r="M137" s="301">
        <v>-2239.8323538274926</v>
      </c>
      <c r="N137" s="301">
        <v>-262.3983017396047</v>
      </c>
      <c r="O137" s="301">
        <v>-299983.1522660822</v>
      </c>
      <c r="P137" s="301">
        <v>-74297.6961695855</v>
      </c>
      <c r="Q137" s="301">
        <v>-87968.63534062207</v>
      </c>
      <c r="R137" s="301">
        <v>-54282.17027347081</v>
      </c>
      <c r="S137" s="301">
        <v>-44909.48024948358</v>
      </c>
      <c r="T137" s="301">
        <v>-131.95737034263445</v>
      </c>
      <c r="U137" s="301">
        <v>-5131.428992882324</v>
      </c>
      <c r="V137" s="301">
        <v>0</v>
      </c>
      <c r="W137" s="301">
        <v>-12603.24868197208</v>
      </c>
      <c r="X137" s="301">
        <v>0</v>
      </c>
      <c r="Y137" s="301">
        <v>-2239.8323538274926</v>
      </c>
      <c r="Z137" s="301">
        <v>0</v>
      </c>
      <c r="AA137" s="302">
        <v>-262.3983017396047</v>
      </c>
      <c r="AB137" s="302"/>
      <c r="AC137" s="302"/>
      <c r="AD137" s="302"/>
      <c r="AE137" s="302"/>
      <c r="AF137" s="302"/>
      <c r="AG137" s="303"/>
    </row>
    <row r="138" spans="1:33" s="281" customFormat="1" ht="11.25">
      <c r="A138" s="297">
        <v>91</v>
      </c>
      <c r="B138" s="316" t="s">
        <v>550</v>
      </c>
      <c r="C138" s="320" t="s">
        <v>551</v>
      </c>
      <c r="D138" s="326" t="s">
        <v>166</v>
      </c>
      <c r="E138" s="300">
        <v>-34707450</v>
      </c>
      <c r="F138" s="335">
        <v>-21904381.847748492</v>
      </c>
      <c r="G138" s="300">
        <v>-4108851.8622282003</v>
      </c>
      <c r="H138" s="299">
        <v>-3507438.39488321</v>
      </c>
      <c r="I138" s="299">
        <v>-1848659.0141290645</v>
      </c>
      <c r="J138" s="299">
        <v>-2016372.0988293637</v>
      </c>
      <c r="K138" s="301">
        <v>-293528.30877194164</v>
      </c>
      <c r="L138" s="301">
        <v>-311204.901343809</v>
      </c>
      <c r="M138" s="301">
        <v>-664198.0575947752</v>
      </c>
      <c r="N138" s="301">
        <v>-52815.514471143935</v>
      </c>
      <c r="O138" s="301">
        <v>-21904381.847748492</v>
      </c>
      <c r="P138" s="301">
        <v>-4108851.8622282003</v>
      </c>
      <c r="Q138" s="301">
        <v>-3507438.39488321</v>
      </c>
      <c r="R138" s="301">
        <v>-1848659.0141290645</v>
      </c>
      <c r="S138" s="301">
        <v>-1577741.8469018284</v>
      </c>
      <c r="T138" s="301">
        <v>-9265.493402382335</v>
      </c>
      <c r="U138" s="301">
        <v>-429364.75852515304</v>
      </c>
      <c r="V138" s="301">
        <v>-44042.158629666366</v>
      </c>
      <c r="W138" s="301">
        <v>-311204.901343809</v>
      </c>
      <c r="X138" s="301">
        <v>-249486.15014227526</v>
      </c>
      <c r="Y138" s="301">
        <v>-664198.0575947752</v>
      </c>
      <c r="Z138" s="301">
        <v>-33410.1123650938</v>
      </c>
      <c r="AA138" s="302">
        <v>-19405.40210605013</v>
      </c>
      <c r="AB138" s="302"/>
      <c r="AC138" s="302"/>
      <c r="AD138" s="302"/>
      <c r="AE138" s="302"/>
      <c r="AF138" s="302"/>
      <c r="AG138" s="303"/>
    </row>
    <row r="139" spans="1:39" s="281" customFormat="1" ht="11.25">
      <c r="A139" s="297">
        <v>92</v>
      </c>
      <c r="B139" s="313" t="s">
        <v>552</v>
      </c>
      <c r="C139" s="320" t="s">
        <v>553</v>
      </c>
      <c r="D139" s="326" t="s">
        <v>153</v>
      </c>
      <c r="E139" s="300">
        <f aca="true" t="shared" si="21" ref="E139:AA139">(E$136+E$137+E$138)</f>
        <v>-35581193.000000015</v>
      </c>
      <c r="F139" s="335">
        <f t="shared" si="21"/>
        <v>-22354886.616333466</v>
      </c>
      <c r="G139" s="300">
        <f t="shared" si="21"/>
        <v>-4220429.683070575</v>
      </c>
      <c r="H139" s="299">
        <f t="shared" si="21"/>
        <v>-3639546.77966247</v>
      </c>
      <c r="I139" s="299">
        <f t="shared" si="21"/>
        <v>-1930178.1806976234</v>
      </c>
      <c r="J139" s="299">
        <f t="shared" si="21"/>
        <v>-2091720.0491787696</v>
      </c>
      <c r="K139" s="301">
        <f t="shared" si="21"/>
        <v>-293528.30877194164</v>
      </c>
      <c r="L139" s="301">
        <f t="shared" si="21"/>
        <v>-330132.04304493533</v>
      </c>
      <c r="M139" s="301">
        <f t="shared" si="21"/>
        <v>-667561.7636849598</v>
      </c>
      <c r="N139" s="301">
        <f t="shared" si="21"/>
        <v>-53209.575555272546</v>
      </c>
      <c r="O139" s="301">
        <f t="shared" si="21"/>
        <v>-22354886.616333466</v>
      </c>
      <c r="P139" s="301">
        <f t="shared" si="21"/>
        <v>-4220429.683070575</v>
      </c>
      <c r="Q139" s="301">
        <f t="shared" si="21"/>
        <v>-3639546.77966247</v>
      </c>
      <c r="R139" s="301">
        <f t="shared" si="21"/>
        <v>-1930178.1806976234</v>
      </c>
      <c r="S139" s="301">
        <f t="shared" si="21"/>
        <v>-1645185.4178298367</v>
      </c>
      <c r="T139" s="301">
        <f t="shared" si="21"/>
        <v>-9463.66261335376</v>
      </c>
      <c r="U139" s="301">
        <f t="shared" si="21"/>
        <v>-437070.9687355791</v>
      </c>
      <c r="V139" s="301">
        <f t="shared" si="21"/>
        <v>-44042.158629666366</v>
      </c>
      <c r="W139" s="301">
        <f t="shared" si="21"/>
        <v>-330132.04304493533</v>
      </c>
      <c r="X139" s="301">
        <f t="shared" si="21"/>
        <v>-249486.15014227526</v>
      </c>
      <c r="Y139" s="301">
        <f t="shared" si="21"/>
        <v>-667561.7636849598</v>
      </c>
      <c r="Z139" s="301">
        <f t="shared" si="21"/>
        <v>-33410.1123650938</v>
      </c>
      <c r="AA139" s="302">
        <f t="shared" si="21"/>
        <v>-19799.46319017874</v>
      </c>
      <c r="AB139" s="302"/>
      <c r="AC139" s="302"/>
      <c r="AD139" s="302"/>
      <c r="AE139" s="302"/>
      <c r="AF139" s="302"/>
      <c r="AG139" s="303"/>
      <c r="AH139" s="303"/>
      <c r="AI139" s="303"/>
      <c r="AJ139" s="303"/>
      <c r="AK139" s="303"/>
      <c r="AL139" s="303"/>
      <c r="AM139" s="303"/>
    </row>
    <row r="140" spans="1:33" s="281" customFormat="1" ht="11.25">
      <c r="A140" s="297"/>
      <c r="B140" s="298"/>
      <c r="C140" s="297"/>
      <c r="D140" s="297"/>
      <c r="E140" s="300"/>
      <c r="F140" s="300"/>
      <c r="G140" s="300"/>
      <c r="H140" s="299"/>
      <c r="I140" s="299"/>
      <c r="J140" s="299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2"/>
      <c r="AB140" s="302"/>
      <c r="AC140" s="302"/>
      <c r="AD140" s="302"/>
      <c r="AE140" s="302"/>
      <c r="AF140" s="302"/>
      <c r="AG140" s="303"/>
    </row>
    <row r="141" spans="1:39" s="281" customFormat="1" ht="22.5">
      <c r="A141" s="297">
        <v>93</v>
      </c>
      <c r="B141" s="316" t="s">
        <v>554</v>
      </c>
      <c r="C141" s="320" t="s">
        <v>555</v>
      </c>
      <c r="D141" s="326" t="s">
        <v>153</v>
      </c>
      <c r="E141" s="300">
        <f aca="true" t="shared" si="22" ref="E141:AA141">(E$134+E$139)</f>
        <v>-1560455034.0000038</v>
      </c>
      <c r="F141" s="335">
        <f t="shared" si="22"/>
        <v>-924869180.8897539</v>
      </c>
      <c r="G141" s="300">
        <f t="shared" si="22"/>
        <v>-188450960.09867913</v>
      </c>
      <c r="H141" s="299">
        <f t="shared" si="22"/>
        <v>-183680678.49144477</v>
      </c>
      <c r="I141" s="299">
        <f t="shared" si="22"/>
        <v>-101399218.06756069</v>
      </c>
      <c r="J141" s="299">
        <f t="shared" si="22"/>
        <v>-106238012.07108177</v>
      </c>
      <c r="K141" s="301">
        <f t="shared" si="22"/>
        <v>-15929403.704132915</v>
      </c>
      <c r="L141" s="301">
        <f t="shared" si="22"/>
        <v>-18492524.143989585</v>
      </c>
      <c r="M141" s="301">
        <f t="shared" si="22"/>
        <v>-18801951.386188146</v>
      </c>
      <c r="N141" s="301">
        <f t="shared" si="22"/>
        <v>-2593105.147172734</v>
      </c>
      <c r="O141" s="301">
        <f t="shared" si="22"/>
        <v>-924869180.8897539</v>
      </c>
      <c r="P141" s="301">
        <f t="shared" si="22"/>
        <v>-188450960.09867913</v>
      </c>
      <c r="Q141" s="301">
        <f t="shared" si="22"/>
        <v>-183680678.49144477</v>
      </c>
      <c r="R141" s="301">
        <f t="shared" si="22"/>
        <v>-101399218.06756069</v>
      </c>
      <c r="S141" s="301">
        <f t="shared" si="22"/>
        <v>-85609244.56142905</v>
      </c>
      <c r="T141" s="301">
        <f t="shared" si="22"/>
        <v>-450586.6023300795</v>
      </c>
      <c r="U141" s="301">
        <f t="shared" si="22"/>
        <v>-20178180.90732265</v>
      </c>
      <c r="V141" s="301">
        <f t="shared" si="22"/>
        <v>-2023883.5989331568</v>
      </c>
      <c r="W141" s="301">
        <f t="shared" si="22"/>
        <v>-18492524.143989585</v>
      </c>
      <c r="X141" s="301">
        <f t="shared" si="22"/>
        <v>-13905520.105199758</v>
      </c>
      <c r="Y141" s="301">
        <f t="shared" si="22"/>
        <v>-18801951.386188146</v>
      </c>
      <c r="Z141" s="301">
        <f t="shared" si="22"/>
        <v>-1663106.784356638</v>
      </c>
      <c r="AA141" s="302">
        <f t="shared" si="22"/>
        <v>-929998.3628160965</v>
      </c>
      <c r="AB141" s="302"/>
      <c r="AC141" s="302"/>
      <c r="AD141" s="302"/>
      <c r="AE141" s="302"/>
      <c r="AF141" s="302"/>
      <c r="AG141" s="303"/>
      <c r="AH141" s="303"/>
      <c r="AI141" s="303"/>
      <c r="AJ141" s="303"/>
      <c r="AK141" s="303"/>
      <c r="AL141" s="303"/>
      <c r="AM141" s="303"/>
    </row>
    <row r="142" spans="1:33" s="281" customFormat="1" ht="11.25">
      <c r="A142" s="297"/>
      <c r="B142" s="316"/>
      <c r="C142" s="326"/>
      <c r="D142" s="326"/>
      <c r="E142" s="300"/>
      <c r="F142" s="335"/>
      <c r="G142" s="300"/>
      <c r="H142" s="299"/>
      <c r="I142" s="299"/>
      <c r="J142" s="299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  <c r="AA142" s="302"/>
      <c r="AB142" s="302"/>
      <c r="AC142" s="302"/>
      <c r="AD142" s="302"/>
      <c r="AE142" s="302"/>
      <c r="AF142" s="302"/>
      <c r="AG142" s="303"/>
    </row>
    <row r="143" spans="1:33" s="281" customFormat="1" ht="11.25">
      <c r="A143" s="297"/>
      <c r="B143" s="316" t="s">
        <v>556</v>
      </c>
      <c r="C143" s="326"/>
      <c r="D143" s="326"/>
      <c r="E143" s="300"/>
      <c r="F143" s="335"/>
      <c r="G143" s="300"/>
      <c r="H143" s="299"/>
      <c r="I143" s="299"/>
      <c r="J143" s="299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  <c r="AA143" s="302"/>
      <c r="AB143" s="302"/>
      <c r="AC143" s="302"/>
      <c r="AD143" s="302"/>
      <c r="AE143" s="302"/>
      <c r="AF143" s="302"/>
      <c r="AG143" s="303"/>
    </row>
    <row r="144" spans="1:33" s="281" customFormat="1" ht="11.25">
      <c r="A144" s="297"/>
      <c r="B144" s="316"/>
      <c r="C144" s="326"/>
      <c r="D144" s="326"/>
      <c r="E144" s="300"/>
      <c r="F144" s="335"/>
      <c r="G144" s="300"/>
      <c r="H144" s="299"/>
      <c r="I144" s="299"/>
      <c r="J144" s="299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2"/>
      <c r="AB144" s="302"/>
      <c r="AC144" s="302"/>
      <c r="AD144" s="302"/>
      <c r="AE144" s="302"/>
      <c r="AF144" s="302"/>
      <c r="AG144" s="303"/>
    </row>
    <row r="145" spans="1:33" s="281" customFormat="1" ht="11.25">
      <c r="A145" s="297">
        <v>94</v>
      </c>
      <c r="B145" s="316" t="s">
        <v>557</v>
      </c>
      <c r="C145" s="311" t="s">
        <v>558</v>
      </c>
      <c r="D145" s="311" t="s">
        <v>295</v>
      </c>
      <c r="E145" s="300">
        <v>-101467384.00000001</v>
      </c>
      <c r="F145" s="321">
        <v>-52316917.38628177</v>
      </c>
      <c r="G145" s="300">
        <v>-12957482.455706425</v>
      </c>
      <c r="H145" s="299">
        <v>-15341687.667903172</v>
      </c>
      <c r="I145" s="299">
        <v>-9466784.372031365</v>
      </c>
      <c r="J145" s="299">
        <v>-8750123.791224634</v>
      </c>
      <c r="K145" s="301">
        <v>0</v>
      </c>
      <c r="L145" s="301">
        <v>-2198000.5047371765</v>
      </c>
      <c r="M145" s="301">
        <v>-390625.6845730305</v>
      </c>
      <c r="N145" s="301">
        <v>-45762.13754242787</v>
      </c>
      <c r="O145" s="301">
        <v>-52316917.38628177</v>
      </c>
      <c r="P145" s="301">
        <v>-12957482.455706425</v>
      </c>
      <c r="Q145" s="301">
        <v>-15341687.667903172</v>
      </c>
      <c r="R145" s="301">
        <v>-9466784.372031365</v>
      </c>
      <c r="S145" s="301">
        <v>-7832191.742518523</v>
      </c>
      <c r="T145" s="301">
        <v>-23013.301882377604</v>
      </c>
      <c r="U145" s="301">
        <v>-894918.7468237338</v>
      </c>
      <c r="V145" s="301">
        <v>0</v>
      </c>
      <c r="W145" s="301">
        <v>-2198000.5047371765</v>
      </c>
      <c r="X145" s="301">
        <v>0</v>
      </c>
      <c r="Y145" s="301">
        <v>-390625.6845730305</v>
      </c>
      <c r="Z145" s="301">
        <v>0</v>
      </c>
      <c r="AA145" s="302">
        <v>-45762.13754242787</v>
      </c>
      <c r="AB145" s="302"/>
      <c r="AC145" s="302"/>
      <c r="AD145" s="302"/>
      <c r="AE145" s="302"/>
      <c r="AF145" s="302"/>
      <c r="AG145" s="303"/>
    </row>
    <row r="146" spans="1:33" s="281" customFormat="1" ht="11.25">
      <c r="A146" s="297">
        <v>95</v>
      </c>
      <c r="B146" s="316" t="s">
        <v>559</v>
      </c>
      <c r="C146" s="311" t="s">
        <v>560</v>
      </c>
      <c r="D146" s="311" t="s">
        <v>342</v>
      </c>
      <c r="E146" s="300">
        <v>-142907029</v>
      </c>
      <c r="F146" s="321">
        <v>-89596041.75469548</v>
      </c>
      <c r="G146" s="300">
        <v>-16798228.204339586</v>
      </c>
      <c r="H146" s="299">
        <v>-14695930.225772148</v>
      </c>
      <c r="I146" s="299">
        <v>-7442903.462703149</v>
      </c>
      <c r="J146" s="299">
        <v>-8595511.08348939</v>
      </c>
      <c r="K146" s="301">
        <v>-2233445.468370913</v>
      </c>
      <c r="L146" s="301">
        <v>-1032177.2289682588</v>
      </c>
      <c r="M146" s="301">
        <v>-2184454.435946687</v>
      </c>
      <c r="N146" s="301">
        <v>-328337.1357143975</v>
      </c>
      <c r="O146" s="301">
        <v>-89596041.75469548</v>
      </c>
      <c r="P146" s="301">
        <v>-16798228.204339586</v>
      </c>
      <c r="Q146" s="301">
        <v>-14695930.225772148</v>
      </c>
      <c r="R146" s="301">
        <v>-7442903.462703149</v>
      </c>
      <c r="S146" s="301">
        <v>-6390011.743656592</v>
      </c>
      <c r="T146" s="301">
        <v>-46214.78099897966</v>
      </c>
      <c r="U146" s="301">
        <v>-2159284.558833818</v>
      </c>
      <c r="V146" s="301">
        <v>-280415.90300740587</v>
      </c>
      <c r="W146" s="301">
        <v>-1032177.2289682588</v>
      </c>
      <c r="X146" s="301">
        <v>-1953029.5653635075</v>
      </c>
      <c r="Y146" s="301">
        <v>-2184454.435946687</v>
      </c>
      <c r="Z146" s="301">
        <v>-231856.86394108617</v>
      </c>
      <c r="AA146" s="302">
        <v>-96480.27177331134</v>
      </c>
      <c r="AB146" s="302"/>
      <c r="AC146" s="302"/>
      <c r="AD146" s="302"/>
      <c r="AE146" s="302"/>
      <c r="AF146" s="302"/>
      <c r="AG146" s="303"/>
    </row>
    <row r="147" spans="1:33" s="281" customFormat="1" ht="11.25">
      <c r="A147" s="297">
        <v>96</v>
      </c>
      <c r="B147" s="316" t="s">
        <v>561</v>
      </c>
      <c r="C147" s="311" t="s">
        <v>562</v>
      </c>
      <c r="D147" s="311" t="s">
        <v>563</v>
      </c>
      <c r="E147" s="300">
        <v>958247</v>
      </c>
      <c r="F147" s="321">
        <v>450431.44082499814</v>
      </c>
      <c r="G147" s="300">
        <v>111482.29264783429</v>
      </c>
      <c r="H147" s="299">
        <v>131922.71753136092</v>
      </c>
      <c r="I147" s="299">
        <v>81432.15553767949</v>
      </c>
      <c r="J147" s="299">
        <v>75215.43463427524</v>
      </c>
      <c r="K147" s="301">
        <v>79942.83734906345</v>
      </c>
      <c r="L147" s="301">
        <v>18897.210873259508</v>
      </c>
      <c r="M147" s="301">
        <v>3359.778254307624</v>
      </c>
      <c r="N147" s="301">
        <v>5563.132347221541</v>
      </c>
      <c r="O147" s="301">
        <v>450431.44082499814</v>
      </c>
      <c r="P147" s="301">
        <v>111482.29264783429</v>
      </c>
      <c r="Q147" s="301">
        <v>131922.71753136092</v>
      </c>
      <c r="R147" s="301">
        <v>81432.15553767949</v>
      </c>
      <c r="S147" s="301">
        <v>67348.65202283065</v>
      </c>
      <c r="T147" s="301">
        <v>197.23486802220913</v>
      </c>
      <c r="U147" s="301">
        <v>7669.547743422389</v>
      </c>
      <c r="V147" s="301">
        <v>4123.674186461437</v>
      </c>
      <c r="W147" s="301">
        <v>18897.210873259508</v>
      </c>
      <c r="X147" s="301">
        <v>75819.16316260202</v>
      </c>
      <c r="Y147" s="301">
        <v>3359.778254307624</v>
      </c>
      <c r="Z147" s="301">
        <v>5169.243041614909</v>
      </c>
      <c r="AA147" s="302">
        <v>393.889305606631</v>
      </c>
      <c r="AB147" s="302"/>
      <c r="AC147" s="302"/>
      <c r="AD147" s="302"/>
      <c r="AE147" s="302"/>
      <c r="AF147" s="302"/>
      <c r="AG147" s="303"/>
    </row>
    <row r="148" spans="1:33" s="281" customFormat="1" ht="11.25">
      <c r="A148" s="297">
        <v>97</v>
      </c>
      <c r="B148" s="316" t="s">
        <v>564</v>
      </c>
      <c r="C148" s="311" t="s">
        <v>565</v>
      </c>
      <c r="D148" s="311" t="s">
        <v>504</v>
      </c>
      <c r="E148" s="300">
        <v>-31048404</v>
      </c>
      <c r="F148" s="321">
        <v>-18538991.827656846</v>
      </c>
      <c r="G148" s="300">
        <v>-3736745.346308501</v>
      </c>
      <c r="H148" s="299">
        <v>-3595526.892483697</v>
      </c>
      <c r="I148" s="299">
        <v>-1965941.3097735518</v>
      </c>
      <c r="J148" s="299">
        <v>-2082368.6935775348</v>
      </c>
      <c r="K148" s="301">
        <v>-338694.8608597817</v>
      </c>
      <c r="L148" s="301">
        <v>-349295.78740778007</v>
      </c>
      <c r="M148" s="301">
        <v>-386667.268801848</v>
      </c>
      <c r="N148" s="301">
        <v>-54172.01313045166</v>
      </c>
      <c r="O148" s="301">
        <v>-18538991.827656846</v>
      </c>
      <c r="P148" s="301">
        <v>-3736745.346308501</v>
      </c>
      <c r="Q148" s="301">
        <v>-3595526.892483697</v>
      </c>
      <c r="R148" s="301">
        <v>-1965941.3097735518</v>
      </c>
      <c r="S148" s="301">
        <v>-1662794.7740026927</v>
      </c>
      <c r="T148" s="301">
        <v>-9109.38323330633</v>
      </c>
      <c r="U148" s="301">
        <v>-410464.53634153586</v>
      </c>
      <c r="V148" s="301">
        <v>-42963.5745768268</v>
      </c>
      <c r="W148" s="301">
        <v>-349295.78740778007</v>
      </c>
      <c r="X148" s="301">
        <v>-295731.28628295485</v>
      </c>
      <c r="Y148" s="301">
        <v>-386667.268801848</v>
      </c>
      <c r="Z148" s="301">
        <v>-35339.96524931116</v>
      </c>
      <c r="AA148" s="302">
        <v>-18832.0478811405</v>
      </c>
      <c r="AB148" s="302"/>
      <c r="AC148" s="302"/>
      <c r="AD148" s="302"/>
      <c r="AE148" s="302"/>
      <c r="AF148" s="302"/>
      <c r="AG148" s="303"/>
    </row>
    <row r="149" spans="1:39" s="281" customFormat="1" ht="22.5">
      <c r="A149" s="297">
        <v>98</v>
      </c>
      <c r="B149" s="316" t="s">
        <v>566</v>
      </c>
      <c r="C149" s="310" t="s">
        <v>567</v>
      </c>
      <c r="D149" s="311" t="s">
        <v>153</v>
      </c>
      <c r="E149" s="300">
        <f aca="true" t="shared" si="23" ref="E149:AA149">(E$145+E$146+E$147+E$148)</f>
        <v>-274464570</v>
      </c>
      <c r="F149" s="321">
        <f t="shared" si="23"/>
        <v>-160001519.5278091</v>
      </c>
      <c r="G149" s="300">
        <f t="shared" si="23"/>
        <v>-33380973.713706676</v>
      </c>
      <c r="H149" s="299">
        <f t="shared" si="23"/>
        <v>-33501222.068627656</v>
      </c>
      <c r="I149" s="299">
        <f t="shared" si="23"/>
        <v>-18794196.988970388</v>
      </c>
      <c r="J149" s="299">
        <f t="shared" si="23"/>
        <v>-19352788.133657284</v>
      </c>
      <c r="K149" s="301">
        <f t="shared" si="23"/>
        <v>-2492197.4918816313</v>
      </c>
      <c r="L149" s="301">
        <f t="shared" si="23"/>
        <v>-3560576.310239956</v>
      </c>
      <c r="M149" s="301">
        <f t="shared" si="23"/>
        <v>-2958387.611067258</v>
      </c>
      <c r="N149" s="301">
        <f t="shared" si="23"/>
        <v>-422708.15404005547</v>
      </c>
      <c r="O149" s="301">
        <f t="shared" si="23"/>
        <v>-160001519.5278091</v>
      </c>
      <c r="P149" s="301">
        <f t="shared" si="23"/>
        <v>-33380973.713706676</v>
      </c>
      <c r="Q149" s="301">
        <f t="shared" si="23"/>
        <v>-33501222.068627656</v>
      </c>
      <c r="R149" s="301">
        <f t="shared" si="23"/>
        <v>-18794196.988970388</v>
      </c>
      <c r="S149" s="301">
        <f t="shared" si="23"/>
        <v>-15817649.608154979</v>
      </c>
      <c r="T149" s="301">
        <f t="shared" si="23"/>
        <v>-78140.23124664139</v>
      </c>
      <c r="U149" s="301">
        <f t="shared" si="23"/>
        <v>-3456998.294255665</v>
      </c>
      <c r="V149" s="301">
        <f t="shared" si="23"/>
        <v>-319255.80339777126</v>
      </c>
      <c r="W149" s="301">
        <f t="shared" si="23"/>
        <v>-3560576.310239956</v>
      </c>
      <c r="X149" s="301">
        <f t="shared" si="23"/>
        <v>-2172941.6884838603</v>
      </c>
      <c r="Y149" s="301">
        <f t="shared" si="23"/>
        <v>-2958387.611067258</v>
      </c>
      <c r="Z149" s="301">
        <f t="shared" si="23"/>
        <v>-262027.5861487824</v>
      </c>
      <c r="AA149" s="302">
        <f t="shared" si="23"/>
        <v>-160680.56789127307</v>
      </c>
      <c r="AB149" s="302"/>
      <c r="AC149" s="302"/>
      <c r="AD149" s="302"/>
      <c r="AE149" s="302"/>
      <c r="AF149" s="302"/>
      <c r="AG149" s="303"/>
      <c r="AH149" s="303"/>
      <c r="AI149" s="303"/>
      <c r="AJ149" s="303"/>
      <c r="AK149" s="303"/>
      <c r="AL149" s="303"/>
      <c r="AM149" s="303"/>
    </row>
    <row r="150" spans="1:33" s="281" customFormat="1" ht="11.25">
      <c r="A150" s="297"/>
      <c r="B150" s="298"/>
      <c r="C150" s="297"/>
      <c r="D150" s="297"/>
      <c r="E150" s="300"/>
      <c r="F150" s="300"/>
      <c r="G150" s="300"/>
      <c r="H150" s="299"/>
      <c r="I150" s="299"/>
      <c r="J150" s="299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2"/>
      <c r="AB150" s="302"/>
      <c r="AC150" s="302"/>
      <c r="AD150" s="302"/>
      <c r="AE150" s="302"/>
      <c r="AF150" s="302"/>
      <c r="AG150" s="303"/>
    </row>
    <row r="151" spans="1:33" s="281" customFormat="1" ht="11.25">
      <c r="A151" s="297">
        <v>99</v>
      </c>
      <c r="B151" s="322" t="s">
        <v>568</v>
      </c>
      <c r="C151" s="297" t="s">
        <v>113</v>
      </c>
      <c r="D151" s="297" t="s">
        <v>569</v>
      </c>
      <c r="E151" s="300">
        <v>-7387296</v>
      </c>
      <c r="F151" s="300">
        <v>-6734737.949031091</v>
      </c>
      <c r="G151" s="300">
        <v>-456014.3128892378</v>
      </c>
      <c r="H151" s="299">
        <v>-175093.83282551795</v>
      </c>
      <c r="I151" s="299">
        <v>-21449.905254152</v>
      </c>
      <c r="J151" s="299">
        <v>0</v>
      </c>
      <c r="K151" s="301">
        <v>0</v>
      </c>
      <c r="L151" s="301">
        <v>0</v>
      </c>
      <c r="M151" s="301">
        <v>0</v>
      </c>
      <c r="N151" s="301">
        <v>0</v>
      </c>
      <c r="O151" s="301">
        <v>-6734737.949031091</v>
      </c>
      <c r="P151" s="301">
        <v>-456014.3128892378</v>
      </c>
      <c r="Q151" s="301">
        <v>-175093.83282551795</v>
      </c>
      <c r="R151" s="301">
        <v>-21449.905254152</v>
      </c>
      <c r="S151" s="301">
        <v>0</v>
      </c>
      <c r="T151" s="301">
        <v>0</v>
      </c>
      <c r="U151" s="301">
        <v>0</v>
      </c>
      <c r="V151" s="301">
        <v>0</v>
      </c>
      <c r="W151" s="301">
        <v>0</v>
      </c>
      <c r="X151" s="301">
        <v>0</v>
      </c>
      <c r="Y151" s="301">
        <v>0</v>
      </c>
      <c r="Z151" s="301">
        <v>0</v>
      </c>
      <c r="AA151" s="302">
        <v>0</v>
      </c>
      <c r="AB151" s="302"/>
      <c r="AC151" s="302"/>
      <c r="AD151" s="302"/>
      <c r="AE151" s="302"/>
      <c r="AF151" s="302"/>
      <c r="AG151" s="303"/>
    </row>
    <row r="152" spans="1:33" s="281" customFormat="1" ht="11.25">
      <c r="A152" s="297"/>
      <c r="B152" s="322"/>
      <c r="C152" s="297"/>
      <c r="D152" s="297"/>
      <c r="E152" s="300"/>
      <c r="F152" s="300"/>
      <c r="G152" s="300"/>
      <c r="H152" s="299"/>
      <c r="I152" s="299"/>
      <c r="J152" s="299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2"/>
      <c r="AB152" s="302"/>
      <c r="AC152" s="302"/>
      <c r="AD152" s="302"/>
      <c r="AE152" s="302"/>
      <c r="AF152" s="302"/>
      <c r="AG152" s="303"/>
    </row>
    <row r="153" spans="1:33" s="281" customFormat="1" ht="11.25">
      <c r="A153" s="297">
        <v>100</v>
      </c>
      <c r="B153" s="322" t="s">
        <v>570</v>
      </c>
      <c r="C153" s="323" t="s">
        <v>115</v>
      </c>
      <c r="D153" s="297" t="s">
        <v>290</v>
      </c>
      <c r="E153" s="300">
        <v>-18311497</v>
      </c>
      <c r="F153" s="300">
        <v>-16279007.604150172</v>
      </c>
      <c r="G153" s="300">
        <v>-1896515.4435867944</v>
      </c>
      <c r="H153" s="299">
        <v>-126049.86243134546</v>
      </c>
      <c r="I153" s="299">
        <v>-9924.089831688449</v>
      </c>
      <c r="J153" s="299">
        <v>0</v>
      </c>
      <c r="K153" s="301">
        <v>0</v>
      </c>
      <c r="L153" s="301">
        <v>0</v>
      </c>
      <c r="M153" s="301">
        <v>0</v>
      </c>
      <c r="N153" s="301">
        <v>0</v>
      </c>
      <c r="O153" s="301">
        <v>-16279007.604150172</v>
      </c>
      <c r="P153" s="301">
        <v>-1896515.4435867944</v>
      </c>
      <c r="Q153" s="301">
        <v>-126049.86243134546</v>
      </c>
      <c r="R153" s="301">
        <v>-9924.089831688449</v>
      </c>
      <c r="S153" s="301">
        <v>0</v>
      </c>
      <c r="T153" s="301">
        <v>0</v>
      </c>
      <c r="U153" s="301">
        <v>0</v>
      </c>
      <c r="V153" s="301">
        <v>0</v>
      </c>
      <c r="W153" s="301">
        <v>0</v>
      </c>
      <c r="X153" s="301">
        <v>0</v>
      </c>
      <c r="Y153" s="301">
        <v>0</v>
      </c>
      <c r="Z153" s="301">
        <v>0</v>
      </c>
      <c r="AA153" s="302">
        <v>0</v>
      </c>
      <c r="AB153" s="302"/>
      <c r="AC153" s="302"/>
      <c r="AD153" s="302"/>
      <c r="AE153" s="302"/>
      <c r="AF153" s="302"/>
      <c r="AG153" s="303"/>
    </row>
    <row r="154" spans="1:33" s="281" customFormat="1" ht="11.25">
      <c r="A154" s="297"/>
      <c r="B154" s="298"/>
      <c r="C154" s="297"/>
      <c r="D154" s="297"/>
      <c r="E154" s="300"/>
      <c r="F154" s="300"/>
      <c r="G154" s="300"/>
      <c r="H154" s="299"/>
      <c r="I154" s="299"/>
      <c r="J154" s="299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  <c r="Z154" s="301"/>
      <c r="AA154" s="302"/>
      <c r="AB154" s="302"/>
      <c r="AC154" s="302"/>
      <c r="AD154" s="302"/>
      <c r="AE154" s="302"/>
      <c r="AF154" s="302"/>
      <c r="AG154" s="303"/>
    </row>
    <row r="155" spans="1:39" s="281" customFormat="1" ht="33.75">
      <c r="A155" s="297">
        <v>101</v>
      </c>
      <c r="B155" s="298" t="s">
        <v>571</v>
      </c>
      <c r="C155" s="305" t="s">
        <v>572</v>
      </c>
      <c r="D155" s="297" t="s">
        <v>153</v>
      </c>
      <c r="E155" s="300">
        <f aca="true" t="shared" si="24" ref="E155:AA155">(E$86+E$92+E$96+E$98+E$122+E$141+E$149+E$151+E$153)</f>
        <v>2662676446.0000134</v>
      </c>
      <c r="F155" s="300">
        <f t="shared" si="24"/>
        <v>1561805065.962535</v>
      </c>
      <c r="G155" s="300">
        <f t="shared" si="24"/>
        <v>323452588.13693196</v>
      </c>
      <c r="H155" s="299">
        <f t="shared" si="24"/>
        <v>318900638.1776276</v>
      </c>
      <c r="I155" s="299">
        <f t="shared" si="24"/>
        <v>177090473.96226114</v>
      </c>
      <c r="J155" s="299">
        <f t="shared" si="24"/>
        <v>184507161.14901757</v>
      </c>
      <c r="K155" s="301">
        <f t="shared" si="24"/>
        <v>27516497.523686178</v>
      </c>
      <c r="L155" s="301">
        <f t="shared" si="24"/>
        <v>32743054.311693706</v>
      </c>
      <c r="M155" s="301">
        <f t="shared" si="24"/>
        <v>32245015.09281362</v>
      </c>
      <c r="N155" s="301">
        <f t="shared" si="24"/>
        <v>4415951.683447146</v>
      </c>
      <c r="O155" s="301">
        <f t="shared" si="24"/>
        <v>1561805065.962535</v>
      </c>
      <c r="P155" s="301">
        <f t="shared" si="24"/>
        <v>323452588.13693196</v>
      </c>
      <c r="Q155" s="301">
        <f t="shared" si="24"/>
        <v>318900638.1776276</v>
      </c>
      <c r="R155" s="301">
        <f t="shared" si="24"/>
        <v>177090473.96226114</v>
      </c>
      <c r="S155" s="301">
        <f t="shared" si="24"/>
        <v>149396106.09962055</v>
      </c>
      <c r="T155" s="301">
        <f t="shared" si="24"/>
        <v>765095.7492708771</v>
      </c>
      <c r="U155" s="301">
        <f t="shared" si="24"/>
        <v>34345959.30012611</v>
      </c>
      <c r="V155" s="301">
        <f t="shared" si="24"/>
        <v>3417089.4140417525</v>
      </c>
      <c r="W155" s="301">
        <f t="shared" si="24"/>
        <v>32743054.311693706</v>
      </c>
      <c r="X155" s="301">
        <f t="shared" si="24"/>
        <v>24099408.10964442</v>
      </c>
      <c r="Y155" s="301">
        <f t="shared" si="24"/>
        <v>32245015.09281362</v>
      </c>
      <c r="Z155" s="301">
        <f t="shared" si="24"/>
        <v>2829107.5372087285</v>
      </c>
      <c r="AA155" s="302">
        <f t="shared" si="24"/>
        <v>1586844.1462384178</v>
      </c>
      <c r="AB155" s="302"/>
      <c r="AC155" s="302"/>
      <c r="AD155" s="302"/>
      <c r="AE155" s="302"/>
      <c r="AF155" s="302"/>
      <c r="AG155" s="303"/>
      <c r="AH155" s="303"/>
      <c r="AI155" s="303"/>
      <c r="AJ155" s="303"/>
      <c r="AK155" s="303"/>
      <c r="AL155" s="303"/>
      <c r="AM155" s="303"/>
    </row>
    <row r="156" ht="11.25">
      <c r="G156" s="276"/>
    </row>
    <row r="157" ht="11.25">
      <c r="G157" s="276"/>
    </row>
    <row r="158" ht="11.25">
      <c r="G158" s="276"/>
    </row>
    <row r="159" ht="11.25">
      <c r="G159" s="276"/>
    </row>
    <row r="160" ht="11.25">
      <c r="G160" s="276"/>
    </row>
    <row r="161" ht="11.25">
      <c r="G161" s="276"/>
    </row>
    <row r="162" ht="11.25">
      <c r="G162" s="276"/>
    </row>
    <row r="163" ht="11.25">
      <c r="G163" s="276"/>
    </row>
    <row r="164" ht="11.25">
      <c r="G164" s="276"/>
    </row>
    <row r="165" ht="11.25">
      <c r="G165" s="276"/>
    </row>
    <row r="166" ht="11.25">
      <c r="G166" s="276"/>
    </row>
    <row r="167" ht="11.25">
      <c r="G167" s="276"/>
    </row>
    <row r="168" ht="11.25">
      <c r="G168" s="276"/>
    </row>
    <row r="169" ht="11.25">
      <c r="G169" s="276"/>
    </row>
    <row r="170" ht="11.25">
      <c r="G170" s="276"/>
    </row>
    <row r="171" ht="11.25">
      <c r="G171" s="276"/>
    </row>
    <row r="172" ht="11.25">
      <c r="G172" s="276"/>
    </row>
    <row r="173" ht="11.25">
      <c r="G173" s="276"/>
    </row>
    <row r="174" ht="11.25">
      <c r="G174" s="276"/>
    </row>
    <row r="175" ht="11.25">
      <c r="G175" s="276"/>
    </row>
    <row r="176" ht="11.25">
      <c r="G176" s="276"/>
    </row>
    <row r="177" ht="11.25">
      <c r="G177" s="276"/>
    </row>
    <row r="178" ht="11.25">
      <c r="G178" s="276"/>
    </row>
    <row r="179" ht="11.25">
      <c r="G179" s="276"/>
    </row>
    <row r="180" ht="11.25">
      <c r="G180" s="276"/>
    </row>
    <row r="181" ht="11.25">
      <c r="G181" s="276"/>
    </row>
    <row r="182" ht="11.25">
      <c r="G182" s="276"/>
    </row>
    <row r="183" ht="11.25">
      <c r="G183" s="276"/>
    </row>
    <row r="184" ht="11.25">
      <c r="G184" s="276"/>
    </row>
    <row r="185" ht="11.25">
      <c r="G185" s="276"/>
    </row>
    <row r="186" ht="11.25">
      <c r="G186" s="276"/>
    </row>
    <row r="187" ht="11.25">
      <c r="G187" s="276"/>
    </row>
    <row r="188" ht="11.25">
      <c r="G188" s="276"/>
    </row>
    <row r="189" ht="11.25">
      <c r="G189" s="276"/>
    </row>
    <row r="190" ht="11.25">
      <c r="G190" s="276"/>
    </row>
    <row r="191" ht="11.25">
      <c r="G191" s="276"/>
    </row>
    <row r="192" ht="11.25">
      <c r="G192" s="276"/>
    </row>
    <row r="193" ht="11.25">
      <c r="G193" s="276"/>
    </row>
    <row r="194" ht="11.25">
      <c r="G194" s="276"/>
    </row>
    <row r="195" ht="11.25">
      <c r="G195" s="276"/>
    </row>
    <row r="196" ht="11.25">
      <c r="G196" s="276"/>
    </row>
    <row r="197" ht="11.25">
      <c r="G197" s="276"/>
    </row>
    <row r="198" ht="11.25">
      <c r="G198" s="276"/>
    </row>
    <row r="199" ht="11.25">
      <c r="G199" s="276"/>
    </row>
    <row r="200" ht="11.25">
      <c r="G200" s="276"/>
    </row>
    <row r="201" ht="11.25">
      <c r="G201" s="276"/>
    </row>
    <row r="202" ht="11.25">
      <c r="G202" s="276"/>
    </row>
    <row r="203" ht="11.25">
      <c r="G203" s="276"/>
    </row>
    <row r="204" ht="11.25">
      <c r="G204" s="276"/>
    </row>
    <row r="205" ht="11.25">
      <c r="G205" s="276"/>
    </row>
    <row r="206" ht="11.25">
      <c r="G206" s="276"/>
    </row>
    <row r="207" ht="11.25">
      <c r="G207" s="276"/>
    </row>
    <row r="208" ht="11.25">
      <c r="G208" s="276"/>
    </row>
    <row r="209" ht="11.25">
      <c r="G209" s="276"/>
    </row>
    <row r="210" ht="11.25">
      <c r="G210" s="276"/>
    </row>
    <row r="211" ht="11.25">
      <c r="G211" s="276"/>
    </row>
    <row r="212" ht="11.25">
      <c r="G212" s="276"/>
    </row>
    <row r="213" ht="11.25">
      <c r="G213" s="276"/>
    </row>
    <row r="214" ht="11.25">
      <c r="G214" s="276"/>
    </row>
    <row r="215" ht="11.25">
      <c r="G215" s="276"/>
    </row>
    <row r="216" ht="11.25">
      <c r="G216" s="276"/>
    </row>
    <row r="217" ht="11.25">
      <c r="G217" s="276"/>
    </row>
    <row r="218" ht="11.25">
      <c r="G218" s="276"/>
    </row>
    <row r="219" ht="11.25">
      <c r="G219" s="276"/>
    </row>
    <row r="220" ht="11.25">
      <c r="G220" s="276"/>
    </row>
    <row r="221" ht="11.25">
      <c r="G221" s="276"/>
    </row>
    <row r="222" ht="11.25">
      <c r="G222" s="276"/>
    </row>
    <row r="223" ht="11.25">
      <c r="G223" s="276"/>
    </row>
    <row r="224" ht="11.25">
      <c r="G224" s="276"/>
    </row>
    <row r="225" ht="11.25">
      <c r="G225" s="276"/>
    </row>
    <row r="226" ht="11.25">
      <c r="G226" s="276"/>
    </row>
    <row r="227" ht="11.25">
      <c r="G227" s="276"/>
    </row>
    <row r="228" ht="11.25">
      <c r="G228" s="276"/>
    </row>
    <row r="229" ht="11.25">
      <c r="G229" s="276"/>
    </row>
    <row r="230" ht="11.25">
      <c r="G230" s="276"/>
    </row>
    <row r="231" ht="11.25">
      <c r="G231" s="276"/>
    </row>
    <row r="232" ht="11.25">
      <c r="G232" s="276"/>
    </row>
    <row r="233" ht="11.25">
      <c r="G233" s="276"/>
    </row>
    <row r="234" ht="11.25">
      <c r="G234" s="276"/>
    </row>
    <row r="235" ht="11.25">
      <c r="G235" s="276"/>
    </row>
    <row r="236" ht="11.25">
      <c r="G236" s="276"/>
    </row>
    <row r="237" ht="11.25">
      <c r="G237" s="276"/>
    </row>
    <row r="238" ht="11.25">
      <c r="G238" s="276"/>
    </row>
    <row r="239" ht="11.25">
      <c r="G239" s="276"/>
    </row>
    <row r="240" ht="11.25">
      <c r="G240" s="276"/>
    </row>
    <row r="241" ht="11.25">
      <c r="G241" s="276"/>
    </row>
    <row r="242" ht="11.25">
      <c r="G242" s="276"/>
    </row>
    <row r="243" ht="11.25">
      <c r="G243" s="276"/>
    </row>
    <row r="244" ht="11.25">
      <c r="G244" s="276"/>
    </row>
    <row r="245" ht="11.25">
      <c r="G245" s="276"/>
    </row>
    <row r="246" ht="11.25">
      <c r="G246" s="276"/>
    </row>
    <row r="247" ht="11.25">
      <c r="G247" s="276"/>
    </row>
    <row r="248" ht="11.25">
      <c r="G248" s="276"/>
    </row>
    <row r="249" ht="11.25">
      <c r="G249" s="276"/>
    </row>
    <row r="250" ht="11.25">
      <c r="G250" s="276"/>
    </row>
    <row r="251" ht="11.25">
      <c r="G251" s="276"/>
    </row>
    <row r="252" ht="11.25">
      <c r="G252" s="276"/>
    </row>
    <row r="253" ht="11.25">
      <c r="G253" s="276"/>
    </row>
    <row r="254" ht="11.25">
      <c r="G254" s="276"/>
    </row>
    <row r="255" ht="11.25">
      <c r="G255" s="276"/>
    </row>
    <row r="256" ht="11.25">
      <c r="G256" s="276"/>
    </row>
    <row r="257" ht="11.25">
      <c r="G257" s="276"/>
    </row>
    <row r="258" ht="11.25">
      <c r="G258" s="276"/>
    </row>
    <row r="259" ht="11.25">
      <c r="G259" s="276"/>
    </row>
    <row r="260" ht="11.25">
      <c r="G260" s="276"/>
    </row>
    <row r="261" ht="11.25">
      <c r="G261" s="276"/>
    </row>
    <row r="262" ht="11.25">
      <c r="G262" s="276"/>
    </row>
    <row r="263" ht="11.25">
      <c r="G263" s="276"/>
    </row>
    <row r="264" ht="11.25">
      <c r="G264" s="276"/>
    </row>
    <row r="265" ht="11.25">
      <c r="G265" s="276"/>
    </row>
    <row r="266" ht="11.25">
      <c r="G266" s="276"/>
    </row>
    <row r="267" ht="11.25">
      <c r="G267" s="276"/>
    </row>
    <row r="268" ht="11.25">
      <c r="G268" s="276"/>
    </row>
    <row r="269" ht="11.25">
      <c r="G269" s="276"/>
    </row>
    <row r="270" ht="11.25">
      <c r="G270" s="276"/>
    </row>
    <row r="271" ht="11.25">
      <c r="G271" s="276"/>
    </row>
    <row r="272" ht="11.25">
      <c r="G272" s="276"/>
    </row>
    <row r="273" ht="11.25">
      <c r="G273" s="276"/>
    </row>
    <row r="274" ht="11.25">
      <c r="G274" s="276"/>
    </row>
    <row r="275" ht="11.25">
      <c r="G275" s="276"/>
    </row>
    <row r="276" ht="11.25">
      <c r="G276" s="276"/>
    </row>
    <row r="277" ht="11.25">
      <c r="G277" s="276"/>
    </row>
    <row r="278" ht="11.25">
      <c r="G278" s="276"/>
    </row>
    <row r="279" ht="11.25">
      <c r="G279" s="276"/>
    </row>
    <row r="280" ht="11.25">
      <c r="G280" s="276"/>
    </row>
    <row r="281" ht="11.25">
      <c r="G281" s="276"/>
    </row>
    <row r="282" ht="11.25">
      <c r="G282" s="276"/>
    </row>
    <row r="283" ht="11.25">
      <c r="G283" s="276"/>
    </row>
    <row r="284" ht="11.25">
      <c r="G284" s="276"/>
    </row>
    <row r="285" ht="11.25">
      <c r="G285" s="276"/>
    </row>
    <row r="286" ht="11.25">
      <c r="G286" s="276"/>
    </row>
    <row r="287" ht="11.25">
      <c r="G287" s="276"/>
    </row>
    <row r="288" ht="11.25">
      <c r="G288" s="276"/>
    </row>
    <row r="289" ht="11.25">
      <c r="G289" s="276"/>
    </row>
    <row r="290" ht="11.25">
      <c r="G290" s="276"/>
    </row>
    <row r="291" ht="11.25">
      <c r="G291" s="276"/>
    </row>
    <row r="292" ht="11.25">
      <c r="G292" s="276"/>
    </row>
    <row r="293" ht="11.25">
      <c r="G293" s="276"/>
    </row>
    <row r="294" ht="11.25">
      <c r="G294" s="276"/>
    </row>
    <row r="295" ht="11.25">
      <c r="G295" s="276"/>
    </row>
    <row r="296" ht="11.25">
      <c r="G296" s="276"/>
    </row>
    <row r="297" ht="11.25">
      <c r="G297" s="276"/>
    </row>
    <row r="298" ht="11.25">
      <c r="G298" s="276"/>
    </row>
    <row r="299" ht="11.25">
      <c r="G299" s="276"/>
    </row>
    <row r="300" ht="11.25">
      <c r="G300" s="276"/>
    </row>
    <row r="301" ht="11.25">
      <c r="G301" s="276"/>
    </row>
    <row r="302" ht="11.25">
      <c r="G302" s="276"/>
    </row>
    <row r="303" ht="11.25">
      <c r="G303" s="276"/>
    </row>
    <row r="304" ht="11.25">
      <c r="G304" s="276"/>
    </row>
    <row r="305" ht="11.25">
      <c r="G305" s="276"/>
    </row>
    <row r="306" ht="11.25">
      <c r="G306" s="276"/>
    </row>
    <row r="307" ht="11.25">
      <c r="G307" s="276"/>
    </row>
    <row r="308" ht="11.25">
      <c r="G308" s="276"/>
    </row>
    <row r="309" ht="11.25">
      <c r="G309" s="276"/>
    </row>
    <row r="310" ht="11.25">
      <c r="G310" s="276"/>
    </row>
    <row r="311" ht="11.25">
      <c r="G311" s="276"/>
    </row>
    <row r="312" ht="11.25">
      <c r="G312" s="276"/>
    </row>
    <row r="313" ht="11.25">
      <c r="G313" s="276"/>
    </row>
    <row r="314" ht="11.25">
      <c r="G314" s="276"/>
    </row>
    <row r="315" ht="11.25">
      <c r="G315" s="276"/>
    </row>
    <row r="316" ht="11.25">
      <c r="G316" s="276"/>
    </row>
    <row r="317" ht="11.25">
      <c r="G317" s="276"/>
    </row>
    <row r="318" ht="11.25">
      <c r="G318" s="276"/>
    </row>
    <row r="319" ht="11.25">
      <c r="G319" s="276"/>
    </row>
    <row r="320" ht="11.25">
      <c r="G320" s="276"/>
    </row>
    <row r="321" ht="11.25">
      <c r="G321" s="276"/>
    </row>
    <row r="322" ht="11.25">
      <c r="G322" s="276"/>
    </row>
    <row r="323" ht="11.25">
      <c r="G323" s="276"/>
    </row>
    <row r="324" ht="11.25">
      <c r="G324" s="276"/>
    </row>
    <row r="325" ht="11.25">
      <c r="G325" s="276"/>
    </row>
    <row r="326" ht="11.25">
      <c r="G326" s="276"/>
    </row>
    <row r="327" ht="11.25">
      <c r="G327" s="276"/>
    </row>
    <row r="328" ht="11.25">
      <c r="G328" s="276"/>
    </row>
    <row r="329" ht="11.25">
      <c r="G329" s="276"/>
    </row>
    <row r="330" ht="11.25">
      <c r="G330" s="276"/>
    </row>
    <row r="331" ht="11.25">
      <c r="G331" s="276"/>
    </row>
    <row r="332" ht="11.25">
      <c r="G332" s="276"/>
    </row>
    <row r="333" ht="11.25">
      <c r="G333" s="276"/>
    </row>
    <row r="334" ht="11.25">
      <c r="G334" s="276"/>
    </row>
    <row r="335" ht="11.25">
      <c r="G335" s="276"/>
    </row>
    <row r="336" ht="11.25">
      <c r="G336" s="276"/>
    </row>
    <row r="337" ht="11.25">
      <c r="G337" s="276"/>
    </row>
    <row r="338" ht="11.25">
      <c r="G338" s="276"/>
    </row>
    <row r="339" ht="11.25">
      <c r="G339" s="276"/>
    </row>
    <row r="340" ht="11.25">
      <c r="G340" s="276"/>
    </row>
    <row r="341" ht="11.25">
      <c r="G341" s="276"/>
    </row>
    <row r="342" ht="11.25">
      <c r="G342" s="276"/>
    </row>
    <row r="343" ht="11.25">
      <c r="G343" s="276"/>
    </row>
    <row r="344" ht="11.25">
      <c r="G344" s="276"/>
    </row>
    <row r="345" ht="11.25">
      <c r="G345" s="276"/>
    </row>
    <row r="346" ht="11.25">
      <c r="G346" s="276"/>
    </row>
    <row r="347" ht="11.25">
      <c r="G347" s="276"/>
    </row>
    <row r="348" ht="11.25">
      <c r="G348" s="276"/>
    </row>
    <row r="349" ht="11.25">
      <c r="G349" s="276"/>
    </row>
    <row r="350" ht="11.25">
      <c r="G350" s="276"/>
    </row>
    <row r="351" ht="11.25">
      <c r="G351" s="276"/>
    </row>
    <row r="352" ht="11.25">
      <c r="G352" s="276"/>
    </row>
    <row r="353" ht="11.25">
      <c r="G353" s="276"/>
    </row>
    <row r="354" ht="11.25">
      <c r="G354" s="276"/>
    </row>
    <row r="355" ht="11.25">
      <c r="G355" s="276"/>
    </row>
    <row r="356" ht="11.25">
      <c r="G356" s="276"/>
    </row>
    <row r="357" ht="11.25">
      <c r="G357" s="276"/>
    </row>
    <row r="358" ht="11.25">
      <c r="G358" s="276"/>
    </row>
    <row r="359" ht="11.25">
      <c r="G359" s="276"/>
    </row>
    <row r="360" ht="11.25">
      <c r="G360" s="276"/>
    </row>
    <row r="361" ht="11.25">
      <c r="G361" s="276"/>
    </row>
    <row r="362" ht="11.25">
      <c r="G362" s="276"/>
    </row>
    <row r="363" ht="11.25">
      <c r="G363" s="276"/>
    </row>
    <row r="364" ht="11.25">
      <c r="G364" s="276"/>
    </row>
    <row r="365" ht="11.25">
      <c r="G365" s="276"/>
    </row>
    <row r="366" ht="11.25">
      <c r="G366" s="276"/>
    </row>
    <row r="367" ht="11.25">
      <c r="G367" s="276"/>
    </row>
    <row r="368" ht="11.25">
      <c r="G368" s="276"/>
    </row>
    <row r="369" ht="11.25">
      <c r="G369" s="276"/>
    </row>
    <row r="370" ht="11.25">
      <c r="G370" s="276"/>
    </row>
    <row r="371" ht="11.25">
      <c r="G371" s="276"/>
    </row>
    <row r="372" ht="11.25">
      <c r="G372" s="276"/>
    </row>
    <row r="373" ht="11.25">
      <c r="G373" s="276"/>
    </row>
    <row r="374" ht="11.25">
      <c r="G374" s="276"/>
    </row>
    <row r="375" ht="11.25">
      <c r="G375" s="276"/>
    </row>
    <row r="376" ht="11.25">
      <c r="G376" s="276"/>
    </row>
    <row r="377" ht="11.25">
      <c r="G377" s="276"/>
    </row>
    <row r="378" ht="11.25">
      <c r="G378" s="276"/>
    </row>
    <row r="379" ht="11.25">
      <c r="G379" s="276"/>
    </row>
    <row r="380" ht="11.25">
      <c r="G380" s="276"/>
    </row>
    <row r="381" ht="11.25">
      <c r="G381" s="276"/>
    </row>
    <row r="382" ht="11.25">
      <c r="G382" s="276"/>
    </row>
    <row r="383" ht="11.25">
      <c r="G383" s="276"/>
    </row>
    <row r="384" ht="11.25">
      <c r="G384" s="276"/>
    </row>
    <row r="385" ht="11.25">
      <c r="G385" s="276"/>
    </row>
    <row r="386" ht="11.25">
      <c r="G386" s="276"/>
    </row>
    <row r="387" ht="11.25">
      <c r="G387" s="276"/>
    </row>
    <row r="388" ht="11.25">
      <c r="G388" s="276"/>
    </row>
    <row r="389" ht="11.25">
      <c r="G389" s="276"/>
    </row>
    <row r="390" ht="11.25">
      <c r="G390" s="276"/>
    </row>
    <row r="391" ht="11.25">
      <c r="G391" s="276"/>
    </row>
    <row r="392" ht="11.25">
      <c r="G392" s="276"/>
    </row>
    <row r="393" ht="11.25">
      <c r="G393" s="276"/>
    </row>
    <row r="394" ht="11.25">
      <c r="G394" s="276"/>
    </row>
    <row r="395" ht="11.25">
      <c r="G395" s="276"/>
    </row>
    <row r="396" ht="11.25">
      <c r="G396" s="276"/>
    </row>
    <row r="397" ht="11.25">
      <c r="G397" s="276"/>
    </row>
    <row r="398" ht="11.25">
      <c r="G398" s="276"/>
    </row>
    <row r="399" ht="11.25">
      <c r="G399" s="276"/>
    </row>
    <row r="400" ht="11.25">
      <c r="G400" s="276"/>
    </row>
    <row r="401" ht="11.25">
      <c r="G401" s="276"/>
    </row>
    <row r="402" ht="11.25">
      <c r="G402" s="276"/>
    </row>
    <row r="403" ht="11.25">
      <c r="G403" s="276"/>
    </row>
    <row r="404" ht="11.25">
      <c r="G404" s="276"/>
    </row>
    <row r="405" ht="11.25">
      <c r="G405" s="276"/>
    </row>
    <row r="406" ht="11.25">
      <c r="G406" s="276"/>
    </row>
    <row r="407" ht="11.25">
      <c r="G407" s="276"/>
    </row>
    <row r="408" ht="11.25">
      <c r="G408" s="276"/>
    </row>
    <row r="409" ht="11.25">
      <c r="G409" s="276"/>
    </row>
    <row r="410" ht="11.25">
      <c r="G410" s="276"/>
    </row>
    <row r="411" ht="11.25">
      <c r="G411" s="276"/>
    </row>
    <row r="412" ht="11.25">
      <c r="G412" s="276"/>
    </row>
    <row r="413" ht="11.25">
      <c r="G413" s="276"/>
    </row>
    <row r="414" ht="11.25">
      <c r="G414" s="276"/>
    </row>
    <row r="415" ht="11.25">
      <c r="G415" s="276"/>
    </row>
    <row r="416" ht="11.25">
      <c r="G416" s="276"/>
    </row>
    <row r="417" ht="11.25">
      <c r="G417" s="276"/>
    </row>
    <row r="418" ht="11.25">
      <c r="G418" s="276"/>
    </row>
    <row r="419" ht="11.25">
      <c r="G419" s="276"/>
    </row>
    <row r="420" ht="11.25">
      <c r="G420" s="276"/>
    </row>
    <row r="421" ht="11.25">
      <c r="G421" s="276"/>
    </row>
    <row r="422" ht="11.25">
      <c r="G422" s="276"/>
    </row>
    <row r="423" ht="11.25">
      <c r="G423" s="276"/>
    </row>
    <row r="424" ht="11.25">
      <c r="G424" s="276"/>
    </row>
    <row r="425" ht="11.25">
      <c r="G425" s="276"/>
    </row>
    <row r="426" ht="11.25">
      <c r="G426" s="276"/>
    </row>
    <row r="427" ht="11.25">
      <c r="G427" s="276"/>
    </row>
    <row r="428" ht="11.25">
      <c r="G428" s="276"/>
    </row>
    <row r="429" ht="11.25">
      <c r="G429" s="276"/>
    </row>
    <row r="430" ht="11.25">
      <c r="G430" s="276"/>
    </row>
    <row r="431" ht="11.25">
      <c r="G431" s="276"/>
    </row>
    <row r="432" ht="11.25">
      <c r="G432" s="276"/>
    </row>
    <row r="433" ht="11.25">
      <c r="G433" s="276"/>
    </row>
    <row r="434" ht="11.25">
      <c r="G434" s="276"/>
    </row>
    <row r="435" ht="11.25">
      <c r="G435" s="276"/>
    </row>
    <row r="436" ht="11.25">
      <c r="G436" s="276"/>
    </row>
    <row r="437" ht="11.25">
      <c r="G437" s="276"/>
    </row>
    <row r="438" ht="11.25">
      <c r="G438" s="276"/>
    </row>
    <row r="439" ht="11.25">
      <c r="G439" s="276"/>
    </row>
    <row r="440" ht="11.25">
      <c r="G440" s="276"/>
    </row>
    <row r="441" ht="11.25">
      <c r="G441" s="276"/>
    </row>
    <row r="442" ht="11.25">
      <c r="G442" s="276"/>
    </row>
    <row r="443" ht="11.25">
      <c r="G443" s="276"/>
    </row>
    <row r="444" ht="11.25">
      <c r="G444" s="276"/>
    </row>
    <row r="445" ht="11.25">
      <c r="G445" s="276"/>
    </row>
    <row r="446" ht="11.25">
      <c r="G446" s="276"/>
    </row>
    <row r="447" ht="11.25">
      <c r="G447" s="276"/>
    </row>
    <row r="448" ht="11.25">
      <c r="G448" s="276"/>
    </row>
    <row r="449" ht="11.25">
      <c r="G449" s="276"/>
    </row>
    <row r="450" ht="11.25">
      <c r="G450" s="276"/>
    </row>
    <row r="451" ht="11.25">
      <c r="G451" s="276"/>
    </row>
    <row r="452" ht="11.25">
      <c r="G452" s="276"/>
    </row>
    <row r="453" ht="11.25">
      <c r="G453" s="276"/>
    </row>
    <row r="454" ht="11.25">
      <c r="G454" s="276"/>
    </row>
    <row r="455" ht="11.25">
      <c r="G455" s="276"/>
    </row>
    <row r="456" ht="11.25">
      <c r="G456" s="276"/>
    </row>
    <row r="457" ht="11.25">
      <c r="G457" s="276"/>
    </row>
    <row r="458" ht="11.25">
      <c r="G458" s="276"/>
    </row>
    <row r="459" ht="11.25">
      <c r="G459" s="276"/>
    </row>
    <row r="460" ht="11.25">
      <c r="G460" s="276"/>
    </row>
    <row r="461" ht="11.25">
      <c r="G461" s="276"/>
    </row>
    <row r="462" ht="11.25">
      <c r="G462" s="276"/>
    </row>
    <row r="463" ht="11.25">
      <c r="G463" s="276"/>
    </row>
    <row r="464" ht="11.25">
      <c r="G464" s="276"/>
    </row>
    <row r="465" ht="11.25">
      <c r="G465" s="276"/>
    </row>
    <row r="466" ht="11.25">
      <c r="G466" s="276"/>
    </row>
    <row r="467" ht="11.25">
      <c r="G467" s="276"/>
    </row>
    <row r="468" ht="11.25">
      <c r="G468" s="276"/>
    </row>
    <row r="469" ht="11.25">
      <c r="G469" s="276"/>
    </row>
    <row r="470" ht="11.25">
      <c r="G470" s="276"/>
    </row>
    <row r="471" ht="11.25">
      <c r="G471" s="276"/>
    </row>
    <row r="472" ht="11.25">
      <c r="G472" s="276"/>
    </row>
    <row r="473" ht="11.25">
      <c r="G473" s="276"/>
    </row>
    <row r="474" ht="11.25">
      <c r="G474" s="276"/>
    </row>
    <row r="475" ht="11.25">
      <c r="G475" s="276"/>
    </row>
    <row r="476" ht="11.25">
      <c r="G476" s="276"/>
    </row>
    <row r="477" ht="11.25">
      <c r="G477" s="276"/>
    </row>
    <row r="478" ht="11.25">
      <c r="G478" s="276"/>
    </row>
    <row r="479" ht="11.25">
      <c r="G479" s="276"/>
    </row>
    <row r="480" ht="11.25">
      <c r="G480" s="276"/>
    </row>
    <row r="481" ht="11.25">
      <c r="G481" s="276"/>
    </row>
    <row r="482" ht="11.25">
      <c r="G482" s="276"/>
    </row>
    <row r="483" ht="11.25">
      <c r="G483" s="276"/>
    </row>
    <row r="484" ht="11.25">
      <c r="G484" s="276"/>
    </row>
    <row r="485" ht="11.25">
      <c r="G485" s="276"/>
    </row>
    <row r="486" ht="11.25">
      <c r="G486" s="276"/>
    </row>
    <row r="487" ht="11.25">
      <c r="G487" s="276"/>
    </row>
    <row r="488" ht="11.25">
      <c r="G488" s="276"/>
    </row>
    <row r="489" ht="11.25">
      <c r="G489" s="276"/>
    </row>
    <row r="490" ht="11.25">
      <c r="G490" s="276"/>
    </row>
    <row r="491" ht="11.25">
      <c r="G491" s="276"/>
    </row>
    <row r="492" ht="11.25">
      <c r="G492" s="276"/>
    </row>
    <row r="493" ht="11.25">
      <c r="G493" s="276"/>
    </row>
    <row r="494" ht="11.25">
      <c r="G494" s="276"/>
    </row>
    <row r="495" ht="11.25">
      <c r="G495" s="276"/>
    </row>
    <row r="496" ht="11.25">
      <c r="G496" s="276"/>
    </row>
    <row r="497" ht="11.25">
      <c r="G497" s="276"/>
    </row>
    <row r="498" ht="11.25">
      <c r="G498" s="276"/>
    </row>
    <row r="499" ht="11.25">
      <c r="G499" s="276"/>
    </row>
    <row r="500" ht="11.25">
      <c r="G500" s="276"/>
    </row>
    <row r="501" ht="11.25">
      <c r="G501" s="276"/>
    </row>
    <row r="502" ht="11.25">
      <c r="G502" s="276"/>
    </row>
    <row r="503" ht="11.25">
      <c r="G503" s="276"/>
    </row>
    <row r="504" ht="11.25">
      <c r="G504" s="276"/>
    </row>
    <row r="505" ht="11.25">
      <c r="G505" s="276"/>
    </row>
    <row r="506" ht="11.25">
      <c r="G506" s="276"/>
    </row>
    <row r="507" ht="11.25">
      <c r="G507" s="276"/>
    </row>
  </sheetData>
  <printOptions horizontalCentered="1"/>
  <pageMargins left="0.25" right="0.25" top="1.25" bottom="1" header="0.5" footer="0.5"/>
  <pageSetup fitToHeight="4" orientation="landscape" scale="79" r:id="rId1"/>
  <headerFooter alignWithMargins="0">
    <oddHeader>&amp;CPuget Sound Energy
Cost of Service Report
Allocation of Electric Plant in Service
Test Year Twelve Months Ended June 30, 2001&amp;RGeneral Rate Case Filing
Exhibit No. _____ JAH-2</oddHeader>
    <oddFooter>&amp;L&amp;F, &amp;A&amp;CPage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4"/>
  <sheetViews>
    <sheetView tabSelected="1" workbookViewId="0" topLeftCell="A163">
      <selection activeCell="H3" sqref="G3:H3"/>
    </sheetView>
  </sheetViews>
  <sheetFormatPr defaultColWidth="9.140625" defaultRowHeight="12.75"/>
  <cols>
    <col min="1" max="1" width="8.00390625" style="400" customWidth="1"/>
    <col min="2" max="2" width="33.8515625" style="374" customWidth="1"/>
    <col min="3" max="3" width="12.57421875" style="354" customWidth="1"/>
    <col min="4" max="4" width="10.421875" style="400" customWidth="1"/>
    <col min="5" max="5" width="12.00390625" style="400" customWidth="1"/>
    <col min="6" max="6" width="11.140625" style="400" customWidth="1"/>
    <col min="7" max="7" width="11.8515625" style="400" customWidth="1"/>
    <col min="8" max="8" width="10.8515625" style="351" customWidth="1"/>
    <col min="9" max="9" width="10.7109375" style="351" customWidth="1"/>
    <col min="10" max="10" width="9.140625" style="351" customWidth="1"/>
    <col min="11" max="11" width="8.28125" style="351" customWidth="1"/>
    <col min="12" max="12" width="9.140625" style="351" customWidth="1"/>
    <col min="13" max="13" width="9.421875" style="351" customWidth="1"/>
    <col min="14" max="14" width="9.00390625" style="351" customWidth="1"/>
    <col min="15" max="17" width="10.00390625" style="351" hidden="1" customWidth="1"/>
    <col min="18" max="18" width="9.7109375" style="351" hidden="1" customWidth="1"/>
    <col min="19" max="19" width="12.140625" style="351" hidden="1" customWidth="1"/>
    <col min="20" max="20" width="7.00390625" style="351" hidden="1" customWidth="1"/>
    <col min="21" max="21" width="9.140625" style="351" hidden="1" customWidth="1"/>
    <col min="22" max="22" width="11.8515625" style="351" hidden="1" customWidth="1"/>
    <col min="23" max="23" width="9.7109375" style="351" hidden="1" customWidth="1"/>
    <col min="24" max="24" width="11.421875" style="351" hidden="1" customWidth="1"/>
    <col min="25" max="25" width="10.57421875" style="351" hidden="1" customWidth="1"/>
    <col min="26" max="26" width="9.00390625" style="351" hidden="1" customWidth="1"/>
    <col min="27" max="27" width="10.57421875" style="351" hidden="1" customWidth="1"/>
    <col min="28" max="16384" width="10.7109375" style="351" customWidth="1"/>
  </cols>
  <sheetData>
    <row r="1" spans="1:20" ht="11.25">
      <c r="A1" s="348"/>
      <c r="B1" s="349"/>
      <c r="C1" s="349"/>
      <c r="D1" s="348"/>
      <c r="E1" s="348"/>
      <c r="F1" s="348"/>
      <c r="G1" s="348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</row>
    <row r="2" spans="1:20" ht="11.25">
      <c r="A2" s="348"/>
      <c r="B2" s="352"/>
      <c r="C2" s="349"/>
      <c r="D2" s="348"/>
      <c r="E2" s="348"/>
      <c r="F2" s="348"/>
      <c r="G2" s="348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</row>
    <row r="3" spans="1:20" ht="11.25">
      <c r="A3" s="348"/>
      <c r="B3" s="353"/>
      <c r="C3" s="349"/>
      <c r="D3" s="348"/>
      <c r="E3" s="348"/>
      <c r="F3" s="348"/>
      <c r="G3" s="348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</row>
    <row r="4" spans="2:20" s="354" customFormat="1" ht="11.25">
      <c r="B4" s="349" t="s">
        <v>123</v>
      </c>
      <c r="C4" s="349"/>
      <c r="D4" s="355"/>
      <c r="E4" s="356"/>
      <c r="F4" s="349"/>
      <c r="G4" s="349"/>
      <c r="H4" s="357"/>
      <c r="I4" s="349"/>
      <c r="J4" s="349"/>
      <c r="K4" s="349"/>
      <c r="L4" s="349"/>
      <c r="M4" s="358"/>
      <c r="N4" s="349"/>
      <c r="O4" s="349"/>
      <c r="P4" s="349"/>
      <c r="Q4" s="349"/>
      <c r="R4" s="349"/>
      <c r="S4" s="349"/>
      <c r="T4" s="349"/>
    </row>
    <row r="5" spans="1:20" s="354" customFormat="1" ht="11.25">
      <c r="A5" s="349"/>
      <c r="B5" s="349" t="s">
        <v>573</v>
      </c>
      <c r="C5" s="349"/>
      <c r="D5" s="359"/>
      <c r="E5" s="360"/>
      <c r="F5" s="352"/>
      <c r="G5" s="352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20" s="354" customFormat="1" ht="12" thickBot="1">
      <c r="A6" s="349"/>
      <c r="B6" s="358">
        <v>37214.48570590278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</row>
    <row r="7" spans="1:27" s="363" customFormat="1" ht="11.25">
      <c r="A7" s="406"/>
      <c r="B7" s="407"/>
      <c r="C7" s="408" t="s">
        <v>37</v>
      </c>
      <c r="D7" s="408" t="s">
        <v>37</v>
      </c>
      <c r="E7" s="408"/>
      <c r="F7" s="409" t="s">
        <v>38</v>
      </c>
      <c r="G7" s="409" t="s">
        <v>38</v>
      </c>
      <c r="H7" s="409" t="s">
        <v>38</v>
      </c>
      <c r="I7" s="409" t="s">
        <v>38</v>
      </c>
      <c r="J7" s="409" t="s">
        <v>38</v>
      </c>
      <c r="K7" s="409" t="s">
        <v>38</v>
      </c>
      <c r="L7" s="409" t="s">
        <v>38</v>
      </c>
      <c r="M7" s="409" t="s">
        <v>38</v>
      </c>
      <c r="N7" s="410" t="s">
        <v>38</v>
      </c>
      <c r="O7" s="361" t="s">
        <v>39</v>
      </c>
      <c r="P7" s="361" t="s">
        <v>40</v>
      </c>
      <c r="Q7" s="361" t="s">
        <v>41</v>
      </c>
      <c r="R7" s="361" t="s">
        <v>42</v>
      </c>
      <c r="S7" s="361" t="s">
        <v>43</v>
      </c>
      <c r="T7" s="361" t="s">
        <v>43</v>
      </c>
      <c r="U7" s="361" t="s">
        <v>43</v>
      </c>
      <c r="V7" s="361" t="s">
        <v>44</v>
      </c>
      <c r="W7" s="361" t="s">
        <v>45</v>
      </c>
      <c r="X7" s="361" t="s">
        <v>44</v>
      </c>
      <c r="Y7" s="361" t="s">
        <v>46</v>
      </c>
      <c r="Z7" s="361" t="s">
        <v>47</v>
      </c>
      <c r="AA7" s="362" t="s">
        <v>47</v>
      </c>
    </row>
    <row r="8" spans="1:27" s="363" customFormat="1" ht="11.25">
      <c r="A8" s="411"/>
      <c r="B8" s="364"/>
      <c r="C8" s="365" t="s">
        <v>48</v>
      </c>
      <c r="D8" s="365" t="s">
        <v>56</v>
      </c>
      <c r="E8" s="365" t="s">
        <v>242</v>
      </c>
      <c r="F8" s="366" t="s">
        <v>50</v>
      </c>
      <c r="G8" s="366" t="s">
        <v>50</v>
      </c>
      <c r="H8" s="366" t="s">
        <v>50</v>
      </c>
      <c r="I8" s="366" t="s">
        <v>50</v>
      </c>
      <c r="J8" s="366" t="s">
        <v>50</v>
      </c>
      <c r="K8" s="366" t="s">
        <v>50</v>
      </c>
      <c r="L8" s="366" t="s">
        <v>50</v>
      </c>
      <c r="M8" s="366" t="s">
        <v>50</v>
      </c>
      <c r="N8" s="412" t="s">
        <v>50</v>
      </c>
      <c r="O8" s="366">
        <v>7</v>
      </c>
      <c r="P8" s="366">
        <v>24</v>
      </c>
      <c r="Q8" s="366" t="s">
        <v>51</v>
      </c>
      <c r="R8" s="366">
        <v>26</v>
      </c>
      <c r="S8" s="366">
        <v>31</v>
      </c>
      <c r="T8" s="366">
        <v>35</v>
      </c>
      <c r="U8" s="366">
        <v>43</v>
      </c>
      <c r="V8" s="366">
        <v>449</v>
      </c>
      <c r="W8" s="366">
        <v>49</v>
      </c>
      <c r="X8" s="366">
        <v>449</v>
      </c>
      <c r="Y8" s="366" t="s">
        <v>52</v>
      </c>
      <c r="Z8" s="366" t="s">
        <v>53</v>
      </c>
      <c r="AA8" s="367" t="s">
        <v>53</v>
      </c>
    </row>
    <row r="9" spans="1:27" s="363" customFormat="1" ht="23.25" thickBot="1">
      <c r="A9" s="413"/>
      <c r="B9" s="414" t="s">
        <v>54</v>
      </c>
      <c r="C9" s="414" t="s">
        <v>55</v>
      </c>
      <c r="D9" s="414" t="s">
        <v>243</v>
      </c>
      <c r="E9" s="414" t="s">
        <v>56</v>
      </c>
      <c r="F9" s="415" t="s">
        <v>39</v>
      </c>
      <c r="G9" s="415" t="s">
        <v>40</v>
      </c>
      <c r="H9" s="415" t="s">
        <v>41</v>
      </c>
      <c r="I9" s="415" t="s">
        <v>42</v>
      </c>
      <c r="J9" s="415" t="s">
        <v>43</v>
      </c>
      <c r="K9" s="415" t="s">
        <v>44</v>
      </c>
      <c r="L9" s="415" t="s">
        <v>45</v>
      </c>
      <c r="M9" s="415" t="s">
        <v>46</v>
      </c>
      <c r="N9" s="416" t="s">
        <v>47</v>
      </c>
      <c r="O9" s="368" t="s">
        <v>57</v>
      </c>
      <c r="P9" s="368" t="s">
        <v>58</v>
      </c>
      <c r="Q9" s="368" t="s">
        <v>59</v>
      </c>
      <c r="R9" s="368" t="s">
        <v>60</v>
      </c>
      <c r="S9" s="368" t="s">
        <v>61</v>
      </c>
      <c r="T9" s="368" t="s">
        <v>62</v>
      </c>
      <c r="U9" s="368" t="s">
        <v>63</v>
      </c>
      <c r="V9" s="368" t="s">
        <v>64</v>
      </c>
      <c r="W9" s="368" t="s">
        <v>65</v>
      </c>
      <c r="X9" s="368" t="s">
        <v>45</v>
      </c>
      <c r="Y9" s="368" t="s">
        <v>66</v>
      </c>
      <c r="Z9" s="368" t="s">
        <v>67</v>
      </c>
      <c r="AA9" s="369" t="s">
        <v>68</v>
      </c>
    </row>
    <row r="10" spans="1:28" s="374" customFormat="1" ht="11.25">
      <c r="A10" s="370"/>
      <c r="B10" s="370" t="s">
        <v>574</v>
      </c>
      <c r="C10" s="370"/>
      <c r="D10" s="370"/>
      <c r="E10" s="371"/>
      <c r="F10" s="370"/>
      <c r="G10" s="370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3"/>
      <c r="V10" s="373"/>
      <c r="W10" s="373"/>
      <c r="X10" s="373"/>
      <c r="Y10" s="373"/>
      <c r="Z10" s="373"/>
      <c r="AA10" s="373"/>
      <c r="AB10" s="373"/>
    </row>
    <row r="11" spans="1:28" s="374" customFormat="1" ht="11.25">
      <c r="A11" s="370"/>
      <c r="B11" s="370" t="s">
        <v>575</v>
      </c>
      <c r="C11" s="370"/>
      <c r="D11" s="370"/>
      <c r="E11" s="371"/>
      <c r="F11" s="370"/>
      <c r="G11" s="370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3"/>
      <c r="V11" s="373"/>
      <c r="W11" s="373"/>
      <c r="X11" s="373"/>
      <c r="Y11" s="373"/>
      <c r="Z11" s="373"/>
      <c r="AA11" s="373"/>
      <c r="AB11" s="373"/>
    </row>
    <row r="12" spans="1:28" s="374" customFormat="1" ht="11.25">
      <c r="A12" s="370">
        <v>1</v>
      </c>
      <c r="B12" s="372" t="s">
        <v>576</v>
      </c>
      <c r="C12" s="370" t="s">
        <v>577</v>
      </c>
      <c r="D12" s="370" t="s">
        <v>257</v>
      </c>
      <c r="E12" s="375">
        <v>61158372.00000087</v>
      </c>
      <c r="F12" s="375">
        <v>31533458.036165927</v>
      </c>
      <c r="G12" s="375">
        <v>7809982.882869812</v>
      </c>
      <c r="H12" s="375">
        <v>9247036.875430316</v>
      </c>
      <c r="I12" s="375">
        <v>5706002.238793196</v>
      </c>
      <c r="J12" s="375">
        <v>5274042.79851912</v>
      </c>
      <c r="K12" s="375">
        <v>0</v>
      </c>
      <c r="L12" s="375">
        <v>1324821.1122197248</v>
      </c>
      <c r="M12" s="375">
        <v>235445.4208642296</v>
      </c>
      <c r="N12" s="375">
        <v>27582.63513854865</v>
      </c>
      <c r="O12" s="375">
        <v>31533458.036165927</v>
      </c>
      <c r="P12" s="375">
        <v>7809982.882869812</v>
      </c>
      <c r="Q12" s="375">
        <v>9247036.875430316</v>
      </c>
      <c r="R12" s="375">
        <v>5706002.238793196</v>
      </c>
      <c r="S12" s="375">
        <v>4720769.1504521575</v>
      </c>
      <c r="T12" s="375">
        <v>13871.019651701768</v>
      </c>
      <c r="U12" s="376">
        <v>539402.6284152601</v>
      </c>
      <c r="V12" s="376">
        <v>0</v>
      </c>
      <c r="W12" s="376">
        <v>1324821.1122197248</v>
      </c>
      <c r="X12" s="377">
        <v>0</v>
      </c>
      <c r="Y12" s="377">
        <v>235445.4208642296</v>
      </c>
      <c r="Z12" s="377">
        <v>0</v>
      </c>
      <c r="AA12" s="373">
        <v>27582.63513854865</v>
      </c>
      <c r="AB12" s="373"/>
    </row>
    <row r="13" spans="1:28" s="374" customFormat="1" ht="11.25">
      <c r="A13" s="370">
        <v>2</v>
      </c>
      <c r="B13" s="378" t="s">
        <v>578</v>
      </c>
      <c r="C13" s="370" t="s">
        <v>579</v>
      </c>
      <c r="D13" s="370" t="s">
        <v>257</v>
      </c>
      <c r="E13" s="375">
        <v>32511186.000000462</v>
      </c>
      <c r="F13" s="375">
        <v>16762874.581373505</v>
      </c>
      <c r="G13" s="375">
        <v>4151709.6982535217</v>
      </c>
      <c r="H13" s="375">
        <v>4915633.3953097025</v>
      </c>
      <c r="I13" s="375">
        <v>3033254.3858725014</v>
      </c>
      <c r="J13" s="375">
        <v>2803629.0173750147</v>
      </c>
      <c r="K13" s="375">
        <v>0</v>
      </c>
      <c r="L13" s="375">
        <v>704261.8072976557</v>
      </c>
      <c r="M13" s="375">
        <v>125160.45833537311</v>
      </c>
      <c r="N13" s="375">
        <v>14662.656183187657</v>
      </c>
      <c r="O13" s="375">
        <v>16762874.581373505</v>
      </c>
      <c r="P13" s="375">
        <v>4151709.6982535217</v>
      </c>
      <c r="Q13" s="375">
        <v>4915633.3953097025</v>
      </c>
      <c r="R13" s="375">
        <v>3033254.3858725014</v>
      </c>
      <c r="S13" s="375">
        <v>2509514.2152150823</v>
      </c>
      <c r="T13" s="375">
        <v>7373.696930751057</v>
      </c>
      <c r="U13" s="376">
        <v>286741.1052291812</v>
      </c>
      <c r="V13" s="376">
        <v>0</v>
      </c>
      <c r="W13" s="376">
        <v>704261.8072976557</v>
      </c>
      <c r="X13" s="377">
        <v>0</v>
      </c>
      <c r="Y13" s="377">
        <v>125160.45833537311</v>
      </c>
      <c r="Z13" s="377">
        <v>0</v>
      </c>
      <c r="AA13" s="373">
        <v>14662.656183187657</v>
      </c>
      <c r="AB13" s="373"/>
    </row>
    <row r="14" spans="1:28" s="374" customFormat="1" ht="11.25">
      <c r="A14" s="370">
        <v>3</v>
      </c>
      <c r="B14" s="378" t="s">
        <v>580</v>
      </c>
      <c r="C14" s="379" t="s">
        <v>581</v>
      </c>
      <c r="D14" s="370" t="s">
        <v>153</v>
      </c>
      <c r="E14" s="375">
        <f aca="true" t="shared" si="0" ref="E14:AA14">(E$12+E$13)</f>
        <v>93669558.00000134</v>
      </c>
      <c r="F14" s="375">
        <f t="shared" si="0"/>
        <v>48296332.617539436</v>
      </c>
      <c r="G14" s="375">
        <f t="shared" si="0"/>
        <v>11961692.581123333</v>
      </c>
      <c r="H14" s="375">
        <f t="shared" si="0"/>
        <v>14162670.270740017</v>
      </c>
      <c r="I14" s="375">
        <f t="shared" si="0"/>
        <v>8739256.624665698</v>
      </c>
      <c r="J14" s="375">
        <f t="shared" si="0"/>
        <v>8077671.815894134</v>
      </c>
      <c r="K14" s="375">
        <f t="shared" si="0"/>
        <v>0</v>
      </c>
      <c r="L14" s="375">
        <f t="shared" si="0"/>
        <v>2029082.9195173807</v>
      </c>
      <c r="M14" s="375">
        <f t="shared" si="0"/>
        <v>360605.87919960276</v>
      </c>
      <c r="N14" s="375">
        <f t="shared" si="0"/>
        <v>42245.29132173631</v>
      </c>
      <c r="O14" s="375">
        <f t="shared" si="0"/>
        <v>48296332.617539436</v>
      </c>
      <c r="P14" s="375">
        <f t="shared" si="0"/>
        <v>11961692.581123333</v>
      </c>
      <c r="Q14" s="375">
        <f t="shared" si="0"/>
        <v>14162670.270740017</v>
      </c>
      <c r="R14" s="375">
        <f t="shared" si="0"/>
        <v>8739256.624665698</v>
      </c>
      <c r="S14" s="375">
        <f t="shared" si="0"/>
        <v>7230283.36566724</v>
      </c>
      <c r="T14" s="375">
        <f t="shared" si="0"/>
        <v>21244.716582452827</v>
      </c>
      <c r="U14" s="376">
        <f t="shared" si="0"/>
        <v>826143.7336444412</v>
      </c>
      <c r="V14" s="376">
        <f t="shared" si="0"/>
        <v>0</v>
      </c>
      <c r="W14" s="376">
        <f t="shared" si="0"/>
        <v>2029082.9195173807</v>
      </c>
      <c r="X14" s="377">
        <f t="shared" si="0"/>
        <v>0</v>
      </c>
      <c r="Y14" s="377">
        <f t="shared" si="0"/>
        <v>360605.87919960276</v>
      </c>
      <c r="Z14" s="377">
        <f t="shared" si="0"/>
        <v>0</v>
      </c>
      <c r="AA14" s="373">
        <f t="shared" si="0"/>
        <v>42245.29132173631</v>
      </c>
      <c r="AB14" s="373"/>
    </row>
    <row r="15" spans="1:28" s="374" customFormat="1" ht="11.25">
      <c r="A15" s="370"/>
      <c r="B15" s="372"/>
      <c r="C15" s="370"/>
      <c r="D15" s="370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6"/>
      <c r="V15" s="376"/>
      <c r="W15" s="376"/>
      <c r="X15" s="377"/>
      <c r="Y15" s="377"/>
      <c r="Z15" s="377"/>
      <c r="AA15" s="373"/>
      <c r="AB15" s="373"/>
    </row>
    <row r="16" spans="1:28" s="374" customFormat="1" ht="11.25">
      <c r="A16" s="370">
        <v>4</v>
      </c>
      <c r="B16" s="378" t="s">
        <v>582</v>
      </c>
      <c r="C16" s="379" t="s">
        <v>583</v>
      </c>
      <c r="D16" s="370" t="s">
        <v>257</v>
      </c>
      <c r="E16" s="375">
        <v>585195458.0000083</v>
      </c>
      <c r="F16" s="375">
        <v>301728705.56132364</v>
      </c>
      <c r="G16" s="375">
        <v>74730022.4099026</v>
      </c>
      <c r="H16" s="375">
        <v>88480510.55806935</v>
      </c>
      <c r="I16" s="375">
        <v>54598029.41581914</v>
      </c>
      <c r="J16" s="375">
        <v>50464814.38372816</v>
      </c>
      <c r="K16" s="375">
        <v>0</v>
      </c>
      <c r="L16" s="375">
        <v>12676584.94136324</v>
      </c>
      <c r="M16" s="375">
        <v>2252865.5749150026</v>
      </c>
      <c r="N16" s="375">
        <v>263925.1548872143</v>
      </c>
      <c r="O16" s="375">
        <v>301728705.56132364</v>
      </c>
      <c r="P16" s="375">
        <v>74730022.4099026</v>
      </c>
      <c r="Q16" s="375">
        <v>88480510.55806935</v>
      </c>
      <c r="R16" s="375">
        <v>54598029.41581914</v>
      </c>
      <c r="S16" s="375">
        <v>45170801.229161575</v>
      </c>
      <c r="T16" s="375">
        <v>132725.2088725419</v>
      </c>
      <c r="U16" s="376">
        <v>5161287.945694041</v>
      </c>
      <c r="V16" s="376">
        <v>0</v>
      </c>
      <c r="W16" s="376">
        <v>12676584.94136324</v>
      </c>
      <c r="X16" s="377">
        <v>0</v>
      </c>
      <c r="Y16" s="377">
        <v>2252865.5749150026</v>
      </c>
      <c r="Z16" s="377">
        <v>0</v>
      </c>
      <c r="AA16" s="373">
        <v>263925.1548872143</v>
      </c>
      <c r="AB16" s="373"/>
    </row>
    <row r="17" spans="1:28" s="374" customFormat="1" ht="11.25">
      <c r="A17" s="370">
        <v>5</v>
      </c>
      <c r="B17" s="380" t="s">
        <v>584</v>
      </c>
      <c r="C17" s="370" t="s">
        <v>585</v>
      </c>
      <c r="D17" s="370" t="s">
        <v>257</v>
      </c>
      <c r="E17" s="375">
        <v>7493032.000000106</v>
      </c>
      <c r="F17" s="375">
        <v>3863431.9784648363</v>
      </c>
      <c r="G17" s="375">
        <v>956867.3878499537</v>
      </c>
      <c r="H17" s="375">
        <v>1132933.0874402504</v>
      </c>
      <c r="I17" s="375">
        <v>699090.8353045934</v>
      </c>
      <c r="J17" s="375">
        <v>646167.8126205405</v>
      </c>
      <c r="K17" s="375">
        <v>0</v>
      </c>
      <c r="L17" s="375">
        <v>162315.09544004846</v>
      </c>
      <c r="M17" s="375">
        <v>28846.419796608385</v>
      </c>
      <c r="N17" s="375">
        <v>3379.383083275491</v>
      </c>
      <c r="O17" s="375">
        <v>3863431.9784648363</v>
      </c>
      <c r="P17" s="375">
        <v>956867.3878499537</v>
      </c>
      <c r="Q17" s="375">
        <v>1132933.0874402504</v>
      </c>
      <c r="R17" s="375">
        <v>699090.8353045934</v>
      </c>
      <c r="S17" s="375">
        <v>578381.555168781</v>
      </c>
      <c r="T17" s="375">
        <v>1699.456521223786</v>
      </c>
      <c r="U17" s="376">
        <v>66086.80093053578</v>
      </c>
      <c r="V17" s="376">
        <v>0</v>
      </c>
      <c r="W17" s="376">
        <v>162315.09544004846</v>
      </c>
      <c r="X17" s="377">
        <v>0</v>
      </c>
      <c r="Y17" s="377">
        <v>28846.419796608385</v>
      </c>
      <c r="Z17" s="377">
        <v>0</v>
      </c>
      <c r="AA17" s="373">
        <v>3379.383083275491</v>
      </c>
      <c r="AB17" s="373"/>
    </row>
    <row r="18" spans="1:28" s="374" customFormat="1" ht="11.25">
      <c r="A18" s="370">
        <v>6</v>
      </c>
      <c r="B18" s="372" t="s">
        <v>586</v>
      </c>
      <c r="C18" s="379" t="s">
        <v>133</v>
      </c>
      <c r="D18" s="370" t="s">
        <v>153</v>
      </c>
      <c r="E18" s="375">
        <f aca="true" t="shared" si="1" ref="E18:AA18">(E$16+E$17)</f>
        <v>592688490.0000085</v>
      </c>
      <c r="F18" s="375">
        <f t="shared" si="1"/>
        <v>305592137.5397885</v>
      </c>
      <c r="G18" s="375">
        <f t="shared" si="1"/>
        <v>75686889.79775256</v>
      </c>
      <c r="H18" s="375">
        <f t="shared" si="1"/>
        <v>89613443.6455096</v>
      </c>
      <c r="I18" s="375">
        <f t="shared" si="1"/>
        <v>55297120.251123734</v>
      </c>
      <c r="J18" s="375">
        <f t="shared" si="1"/>
        <v>51110982.196348704</v>
      </c>
      <c r="K18" s="375">
        <f t="shared" si="1"/>
        <v>0</v>
      </c>
      <c r="L18" s="375">
        <f t="shared" si="1"/>
        <v>12838900.036803288</v>
      </c>
      <c r="M18" s="375">
        <f t="shared" si="1"/>
        <v>2281711.994711611</v>
      </c>
      <c r="N18" s="375">
        <f t="shared" si="1"/>
        <v>267304.5379704898</v>
      </c>
      <c r="O18" s="375">
        <f t="shared" si="1"/>
        <v>305592137.5397885</v>
      </c>
      <c r="P18" s="375">
        <f t="shared" si="1"/>
        <v>75686889.79775256</v>
      </c>
      <c r="Q18" s="375">
        <f t="shared" si="1"/>
        <v>89613443.6455096</v>
      </c>
      <c r="R18" s="375">
        <f t="shared" si="1"/>
        <v>55297120.251123734</v>
      </c>
      <c r="S18" s="375">
        <f t="shared" si="1"/>
        <v>45749182.78433035</v>
      </c>
      <c r="T18" s="375">
        <f t="shared" si="1"/>
        <v>134424.6653937657</v>
      </c>
      <c r="U18" s="376">
        <f t="shared" si="1"/>
        <v>5227374.746624577</v>
      </c>
      <c r="V18" s="376">
        <f t="shared" si="1"/>
        <v>0</v>
      </c>
      <c r="W18" s="376">
        <f t="shared" si="1"/>
        <v>12838900.036803288</v>
      </c>
      <c r="X18" s="377">
        <f t="shared" si="1"/>
        <v>0</v>
      </c>
      <c r="Y18" s="377">
        <f t="shared" si="1"/>
        <v>2281711.994711611</v>
      </c>
      <c r="Z18" s="377">
        <f t="shared" si="1"/>
        <v>0</v>
      </c>
      <c r="AA18" s="373">
        <f t="shared" si="1"/>
        <v>267304.5379704898</v>
      </c>
      <c r="AB18" s="373"/>
    </row>
    <row r="19" spans="1:28" s="374" customFormat="1" ht="11.25">
      <c r="A19" s="370"/>
      <c r="B19" s="378"/>
      <c r="C19" s="379"/>
      <c r="D19" s="370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6"/>
      <c r="V19" s="376"/>
      <c r="W19" s="376"/>
      <c r="X19" s="377"/>
      <c r="Y19" s="377"/>
      <c r="Z19" s="377"/>
      <c r="AA19" s="373"/>
      <c r="AB19" s="373"/>
    </row>
    <row r="20" spans="1:28" s="374" customFormat="1" ht="11.25">
      <c r="A20" s="370">
        <v>7</v>
      </c>
      <c r="B20" s="372" t="s">
        <v>587</v>
      </c>
      <c r="C20" s="379" t="s">
        <v>588</v>
      </c>
      <c r="D20" s="370" t="s">
        <v>295</v>
      </c>
      <c r="E20" s="375">
        <v>41435360</v>
      </c>
      <c r="F20" s="375">
        <v>21364208.08868833</v>
      </c>
      <c r="G20" s="375">
        <v>5291335.294954285</v>
      </c>
      <c r="H20" s="375">
        <v>6264952.603164858</v>
      </c>
      <c r="I20" s="375">
        <v>3865869.041203364</v>
      </c>
      <c r="J20" s="375">
        <v>3573212.544180281</v>
      </c>
      <c r="K20" s="375">
        <v>0</v>
      </c>
      <c r="L20" s="375">
        <v>897578.4986628473</v>
      </c>
      <c r="M20" s="375">
        <v>159516.43993827578</v>
      </c>
      <c r="N20" s="375">
        <v>18687.489207763687</v>
      </c>
      <c r="O20" s="375">
        <v>21364208.08868833</v>
      </c>
      <c r="P20" s="375">
        <v>5291335.294954285</v>
      </c>
      <c r="Q20" s="375">
        <v>6264952.603164858</v>
      </c>
      <c r="R20" s="375">
        <v>3865869.041203364</v>
      </c>
      <c r="S20" s="375">
        <v>3198364.5546659827</v>
      </c>
      <c r="T20" s="375">
        <v>9397.74349839347</v>
      </c>
      <c r="U20" s="376">
        <v>365450.2460159046</v>
      </c>
      <c r="V20" s="376">
        <v>0</v>
      </c>
      <c r="W20" s="376">
        <v>897578.4986628473</v>
      </c>
      <c r="X20" s="377">
        <v>0</v>
      </c>
      <c r="Y20" s="377">
        <v>159516.43993827578</v>
      </c>
      <c r="Z20" s="377">
        <v>0</v>
      </c>
      <c r="AA20" s="373">
        <v>18687.489207763687</v>
      </c>
      <c r="AB20" s="373"/>
    </row>
    <row r="21" spans="1:28" s="374" customFormat="1" ht="11.25">
      <c r="A21" s="370"/>
      <c r="B21" s="372"/>
      <c r="C21" s="370"/>
      <c r="D21" s="370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6"/>
      <c r="V21" s="376"/>
      <c r="W21" s="376"/>
      <c r="X21" s="377"/>
      <c r="Y21" s="377"/>
      <c r="Z21" s="377"/>
      <c r="AA21" s="373"/>
      <c r="AB21" s="373"/>
    </row>
    <row r="22" spans="1:28" s="374" customFormat="1" ht="11.25">
      <c r="A22" s="370">
        <v>8</v>
      </c>
      <c r="B22" s="378" t="s">
        <v>589</v>
      </c>
      <c r="C22" s="370" t="s">
        <v>590</v>
      </c>
      <c r="D22" s="370" t="s">
        <v>257</v>
      </c>
      <c r="E22" s="375">
        <v>24908701.000000354</v>
      </c>
      <c r="F22" s="375">
        <v>12843008.275611132</v>
      </c>
      <c r="G22" s="375">
        <v>3180865.0571097964</v>
      </c>
      <c r="H22" s="375">
        <v>3766151.209290986</v>
      </c>
      <c r="I22" s="375">
        <v>2323951.717868329</v>
      </c>
      <c r="J22" s="375">
        <v>2148022.434761932</v>
      </c>
      <c r="K22" s="375">
        <v>0</v>
      </c>
      <c r="L22" s="375">
        <v>539575.7258346996</v>
      </c>
      <c r="M22" s="375">
        <v>95892.67010126196</v>
      </c>
      <c r="N22" s="375">
        <v>11233.909422216177</v>
      </c>
      <c r="O22" s="375">
        <v>12843008.275611132</v>
      </c>
      <c r="P22" s="375">
        <v>3180865.0571097964</v>
      </c>
      <c r="Q22" s="375">
        <v>3766151.209290986</v>
      </c>
      <c r="R22" s="375">
        <v>2323951.717868329</v>
      </c>
      <c r="S22" s="375">
        <v>1922684.0645568</v>
      </c>
      <c r="T22" s="375">
        <v>5649.415930649095</v>
      </c>
      <c r="U22" s="376">
        <v>219688.95427448297</v>
      </c>
      <c r="V22" s="376">
        <v>0</v>
      </c>
      <c r="W22" s="376">
        <v>539575.7258346996</v>
      </c>
      <c r="X22" s="377">
        <v>0</v>
      </c>
      <c r="Y22" s="377">
        <v>95892.67010126196</v>
      </c>
      <c r="Z22" s="377">
        <v>0</v>
      </c>
      <c r="AA22" s="373">
        <v>11233.909422216177</v>
      </c>
      <c r="AB22" s="373"/>
    </row>
    <row r="23" spans="1:28" s="374" customFormat="1" ht="11.25">
      <c r="A23" s="370">
        <v>9</v>
      </c>
      <c r="B23" s="378" t="s">
        <v>591</v>
      </c>
      <c r="C23" s="370" t="s">
        <v>592</v>
      </c>
      <c r="D23" s="370" t="s">
        <v>257</v>
      </c>
      <c r="E23" s="375">
        <v>8811666.000000125</v>
      </c>
      <c r="F23" s="375">
        <v>4543324.011955552</v>
      </c>
      <c r="G23" s="375">
        <v>1125258.2169709473</v>
      </c>
      <c r="H23" s="375">
        <v>1332308.1987201287</v>
      </c>
      <c r="I23" s="375">
        <v>822117.7948212534</v>
      </c>
      <c r="J23" s="375">
        <v>759881.3063607345</v>
      </c>
      <c r="K23" s="375">
        <v>0</v>
      </c>
      <c r="L23" s="375">
        <v>190879.5275098025</v>
      </c>
      <c r="M23" s="375">
        <v>33922.85213028598</v>
      </c>
      <c r="N23" s="375">
        <v>3974.0915314219683</v>
      </c>
      <c r="O23" s="375">
        <v>4543324.011955552</v>
      </c>
      <c r="P23" s="375">
        <v>1125258.2169709473</v>
      </c>
      <c r="Q23" s="375">
        <v>1332308.1987201287</v>
      </c>
      <c r="R23" s="375">
        <v>822117.7948212534</v>
      </c>
      <c r="S23" s="375">
        <v>680165.9307884808</v>
      </c>
      <c r="T23" s="375">
        <v>1998.5291997346221</v>
      </c>
      <c r="U23" s="376">
        <v>77716.84637251923</v>
      </c>
      <c r="V23" s="376">
        <v>0</v>
      </c>
      <c r="W23" s="376">
        <v>190879.5275098025</v>
      </c>
      <c r="X23" s="377">
        <v>0</v>
      </c>
      <c r="Y23" s="377">
        <v>33922.85213028598</v>
      </c>
      <c r="Z23" s="377">
        <v>0</v>
      </c>
      <c r="AA23" s="373">
        <v>3974.0915314219683</v>
      </c>
      <c r="AB23" s="373"/>
    </row>
    <row r="24" spans="1:28" s="374" customFormat="1" ht="11.25">
      <c r="A24" s="370">
        <v>10</v>
      </c>
      <c r="B24" s="372" t="s">
        <v>593</v>
      </c>
      <c r="C24" s="370" t="s">
        <v>594</v>
      </c>
      <c r="D24" s="370" t="s">
        <v>257</v>
      </c>
      <c r="E24" s="375">
        <v>17426987.00000025</v>
      </c>
      <c r="F24" s="375">
        <v>8985411.895223588</v>
      </c>
      <c r="G24" s="375">
        <v>2225442.9887374165</v>
      </c>
      <c r="H24" s="375">
        <v>2634929.3832845115</v>
      </c>
      <c r="I24" s="375">
        <v>1625916.838293536</v>
      </c>
      <c r="J24" s="375">
        <v>1502830.6392334367</v>
      </c>
      <c r="K24" s="375">
        <v>0</v>
      </c>
      <c r="L24" s="375">
        <v>377505.8024758848</v>
      </c>
      <c r="M24" s="375">
        <v>67089.82195619037</v>
      </c>
      <c r="N24" s="375">
        <v>7859.6307956861665</v>
      </c>
      <c r="O24" s="375">
        <v>8985411.895223588</v>
      </c>
      <c r="P24" s="375">
        <v>2225442.9887374165</v>
      </c>
      <c r="Q24" s="375">
        <v>2634929.3832845115</v>
      </c>
      <c r="R24" s="375">
        <v>1625916.838293536</v>
      </c>
      <c r="S24" s="375">
        <v>1345176.1373721783</v>
      </c>
      <c r="T24" s="375">
        <v>3952.5263875067058</v>
      </c>
      <c r="U24" s="376">
        <v>153701.9754737515</v>
      </c>
      <c r="V24" s="376">
        <v>0</v>
      </c>
      <c r="W24" s="376">
        <v>377505.8024758848</v>
      </c>
      <c r="X24" s="377">
        <v>0</v>
      </c>
      <c r="Y24" s="377">
        <v>67089.82195619037</v>
      </c>
      <c r="Z24" s="377">
        <v>0</v>
      </c>
      <c r="AA24" s="373">
        <v>7859.6307956861665</v>
      </c>
      <c r="AB24" s="373"/>
    </row>
    <row r="25" spans="1:28" s="374" customFormat="1" ht="11.25">
      <c r="A25" s="370">
        <v>11</v>
      </c>
      <c r="B25" s="372" t="s">
        <v>595</v>
      </c>
      <c r="C25" s="379" t="s">
        <v>596</v>
      </c>
      <c r="D25" s="370" t="s">
        <v>257</v>
      </c>
      <c r="E25" s="375">
        <v>867615.0000000123</v>
      </c>
      <c r="F25" s="375">
        <v>447345.1516016172</v>
      </c>
      <c r="G25" s="375">
        <v>110795.26935283841</v>
      </c>
      <c r="H25" s="375">
        <v>131181.84209802825</v>
      </c>
      <c r="I25" s="375">
        <v>80947.43157013007</v>
      </c>
      <c r="J25" s="375">
        <v>74819.49720043506</v>
      </c>
      <c r="K25" s="375">
        <v>0</v>
      </c>
      <c r="L25" s="375">
        <v>18794.396117648725</v>
      </c>
      <c r="M25" s="375">
        <v>3340.114724164315</v>
      </c>
      <c r="N25" s="375">
        <v>391.29733515031904</v>
      </c>
      <c r="O25" s="375">
        <v>447345.1516016172</v>
      </c>
      <c r="P25" s="375">
        <v>110795.26935283841</v>
      </c>
      <c r="Q25" s="375">
        <v>131181.84209802825</v>
      </c>
      <c r="R25" s="375">
        <v>80947.43157013007</v>
      </c>
      <c r="S25" s="375">
        <v>66970.55517549663</v>
      </c>
      <c r="T25" s="375">
        <v>196.77935042337668</v>
      </c>
      <c r="U25" s="376">
        <v>7652.162674515042</v>
      </c>
      <c r="V25" s="376">
        <v>0</v>
      </c>
      <c r="W25" s="376">
        <v>18794.396117648725</v>
      </c>
      <c r="X25" s="377">
        <v>0</v>
      </c>
      <c r="Y25" s="377">
        <v>3340.114724164315</v>
      </c>
      <c r="Z25" s="377">
        <v>0</v>
      </c>
      <c r="AA25" s="373">
        <v>391.29733515031904</v>
      </c>
      <c r="AB25" s="373"/>
    </row>
    <row r="26" spans="1:28" s="374" customFormat="1" ht="11.25">
      <c r="A26" s="370">
        <v>12</v>
      </c>
      <c r="B26" s="378" t="s">
        <v>597</v>
      </c>
      <c r="C26" s="379" t="s">
        <v>598</v>
      </c>
      <c r="D26" s="370" t="s">
        <v>153</v>
      </c>
      <c r="E26" s="375">
        <f aca="true" t="shared" si="2" ref="E26:AA26">(E$22+E$23+E$24+E$25)</f>
        <v>52014969.000000745</v>
      </c>
      <c r="F26" s="375">
        <f t="shared" si="2"/>
        <v>26819089.33439189</v>
      </c>
      <c r="G26" s="375">
        <f t="shared" si="2"/>
        <v>6642361.532170999</v>
      </c>
      <c r="H26" s="375">
        <f t="shared" si="2"/>
        <v>7864570.633393654</v>
      </c>
      <c r="I26" s="375">
        <f t="shared" si="2"/>
        <v>4852933.782553249</v>
      </c>
      <c r="J26" s="375">
        <f t="shared" si="2"/>
        <v>4485553.877556538</v>
      </c>
      <c r="K26" s="375">
        <f t="shared" si="2"/>
        <v>0</v>
      </c>
      <c r="L26" s="375">
        <f t="shared" si="2"/>
        <v>1126755.4519380357</v>
      </c>
      <c r="M26" s="375">
        <f t="shared" si="2"/>
        <v>200245.45891190262</v>
      </c>
      <c r="N26" s="375">
        <f t="shared" si="2"/>
        <v>23458.929084474632</v>
      </c>
      <c r="O26" s="375">
        <f t="shared" si="2"/>
        <v>26819089.33439189</v>
      </c>
      <c r="P26" s="375">
        <f t="shared" si="2"/>
        <v>6642361.532170999</v>
      </c>
      <c r="Q26" s="375">
        <f t="shared" si="2"/>
        <v>7864570.633393654</v>
      </c>
      <c r="R26" s="375">
        <f t="shared" si="2"/>
        <v>4852933.782553249</v>
      </c>
      <c r="S26" s="375">
        <f t="shared" si="2"/>
        <v>4014996.687892956</v>
      </c>
      <c r="T26" s="375">
        <f t="shared" si="2"/>
        <v>11797.250868313798</v>
      </c>
      <c r="U26" s="376">
        <f t="shared" si="2"/>
        <v>458759.9387952687</v>
      </c>
      <c r="V26" s="376">
        <f t="shared" si="2"/>
        <v>0</v>
      </c>
      <c r="W26" s="376">
        <f t="shared" si="2"/>
        <v>1126755.4519380357</v>
      </c>
      <c r="X26" s="377">
        <f t="shared" si="2"/>
        <v>0</v>
      </c>
      <c r="Y26" s="377">
        <f t="shared" si="2"/>
        <v>200245.45891190262</v>
      </c>
      <c r="Z26" s="377">
        <f t="shared" si="2"/>
        <v>0</v>
      </c>
      <c r="AA26" s="373">
        <f t="shared" si="2"/>
        <v>23458.929084474632</v>
      </c>
      <c r="AB26" s="373"/>
    </row>
    <row r="27" spans="1:28" s="374" customFormat="1" ht="11.25">
      <c r="A27" s="370"/>
      <c r="B27" s="372"/>
      <c r="C27" s="370"/>
      <c r="D27" s="370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6"/>
      <c r="V27" s="376"/>
      <c r="W27" s="376"/>
      <c r="X27" s="377"/>
      <c r="Y27" s="377"/>
      <c r="Z27" s="377"/>
      <c r="AA27" s="373"/>
      <c r="AB27" s="373"/>
    </row>
    <row r="28" spans="1:28" s="374" customFormat="1" ht="11.25">
      <c r="A28" s="370">
        <v>13</v>
      </c>
      <c r="B28" s="372" t="s">
        <v>599</v>
      </c>
      <c r="C28" s="379" t="s">
        <v>600</v>
      </c>
      <c r="D28" s="370" t="s">
        <v>153</v>
      </c>
      <c r="E28" s="375">
        <f aca="true" t="shared" si="3" ref="E28:AA28">(E$14+E$18+E$20+E$26)</f>
        <v>779808377.0000105</v>
      </c>
      <c r="F28" s="375">
        <f t="shared" si="3"/>
        <v>402071767.5804081</v>
      </c>
      <c r="G28" s="375">
        <f t="shared" si="3"/>
        <v>99582279.20600118</v>
      </c>
      <c r="H28" s="375">
        <f t="shared" si="3"/>
        <v>117905637.15280813</v>
      </c>
      <c r="I28" s="375">
        <f t="shared" si="3"/>
        <v>72755179.69954605</v>
      </c>
      <c r="J28" s="375">
        <f t="shared" si="3"/>
        <v>67247420.43397966</v>
      </c>
      <c r="K28" s="375">
        <f t="shared" si="3"/>
        <v>0</v>
      </c>
      <c r="L28" s="375">
        <f t="shared" si="3"/>
        <v>16892316.906921554</v>
      </c>
      <c r="M28" s="375">
        <f t="shared" si="3"/>
        <v>3002079.772761392</v>
      </c>
      <c r="N28" s="375">
        <f t="shared" si="3"/>
        <v>351696.24758446444</v>
      </c>
      <c r="O28" s="375">
        <f t="shared" si="3"/>
        <v>402071767.5804081</v>
      </c>
      <c r="P28" s="375">
        <f t="shared" si="3"/>
        <v>99582279.20600118</v>
      </c>
      <c r="Q28" s="375">
        <f t="shared" si="3"/>
        <v>117905637.15280813</v>
      </c>
      <c r="R28" s="375">
        <f t="shared" si="3"/>
        <v>72755179.69954605</v>
      </c>
      <c r="S28" s="375">
        <f t="shared" si="3"/>
        <v>60192827.39255653</v>
      </c>
      <c r="T28" s="375">
        <f t="shared" si="3"/>
        <v>176864.3763429258</v>
      </c>
      <c r="U28" s="376">
        <f t="shared" si="3"/>
        <v>6877728.665080192</v>
      </c>
      <c r="V28" s="376">
        <f t="shared" si="3"/>
        <v>0</v>
      </c>
      <c r="W28" s="376">
        <f t="shared" si="3"/>
        <v>16892316.906921554</v>
      </c>
      <c r="X28" s="377">
        <f t="shared" si="3"/>
        <v>0</v>
      </c>
      <c r="Y28" s="377">
        <f t="shared" si="3"/>
        <v>3002079.772761392</v>
      </c>
      <c r="Z28" s="377">
        <f t="shared" si="3"/>
        <v>0</v>
      </c>
      <c r="AA28" s="373">
        <f t="shared" si="3"/>
        <v>351696.24758446444</v>
      </c>
      <c r="AB28" s="373"/>
    </row>
    <row r="29" spans="1:28" s="374" customFormat="1" ht="11.25">
      <c r="A29" s="370"/>
      <c r="B29" s="372"/>
      <c r="C29" s="370"/>
      <c r="D29" s="370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6"/>
      <c r="V29" s="376"/>
      <c r="W29" s="376"/>
      <c r="X29" s="377"/>
      <c r="Y29" s="377"/>
      <c r="Z29" s="377"/>
      <c r="AA29" s="373"/>
      <c r="AB29" s="373"/>
    </row>
    <row r="30" spans="1:28" s="374" customFormat="1" ht="11.25">
      <c r="A30" s="370"/>
      <c r="B30" s="370" t="s">
        <v>601</v>
      </c>
      <c r="C30" s="370"/>
      <c r="D30" s="370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6"/>
      <c r="V30" s="376"/>
      <c r="W30" s="376"/>
      <c r="X30" s="377"/>
      <c r="Y30" s="377"/>
      <c r="Z30" s="377"/>
      <c r="AA30" s="373"/>
      <c r="AB30" s="373"/>
    </row>
    <row r="31" spans="1:28" s="374" customFormat="1" ht="11.25">
      <c r="A31" s="370">
        <v>14</v>
      </c>
      <c r="B31" s="378" t="s">
        <v>602</v>
      </c>
      <c r="C31" s="379" t="s">
        <v>603</v>
      </c>
      <c r="D31" s="370" t="s">
        <v>257</v>
      </c>
      <c r="E31" s="375">
        <v>1381079.0000000196</v>
      </c>
      <c r="F31" s="375">
        <v>712088.881161356</v>
      </c>
      <c r="G31" s="375">
        <v>176365.11563602372</v>
      </c>
      <c r="H31" s="375">
        <v>208816.684016416</v>
      </c>
      <c r="I31" s="375">
        <v>128853.0025938275</v>
      </c>
      <c r="J31" s="375">
        <v>119098.48996856858</v>
      </c>
      <c r="K31" s="375">
        <v>0</v>
      </c>
      <c r="L31" s="375">
        <v>29917.124295645168</v>
      </c>
      <c r="M31" s="375">
        <v>5316.830971265052</v>
      </c>
      <c r="N31" s="375">
        <v>622.8713569176044</v>
      </c>
      <c r="O31" s="375">
        <v>712088.881161356</v>
      </c>
      <c r="P31" s="375">
        <v>176365.11563602372</v>
      </c>
      <c r="Q31" s="375">
        <v>208816.684016416</v>
      </c>
      <c r="R31" s="375">
        <v>128853.0025938275</v>
      </c>
      <c r="S31" s="375">
        <v>106604.4586264872</v>
      </c>
      <c r="T31" s="375">
        <v>313.235511722788</v>
      </c>
      <c r="U31" s="376">
        <v>12180.79583035858</v>
      </c>
      <c r="V31" s="376">
        <v>0</v>
      </c>
      <c r="W31" s="376">
        <v>29917.124295645168</v>
      </c>
      <c r="X31" s="377">
        <v>0</v>
      </c>
      <c r="Y31" s="377">
        <v>5316.830971265052</v>
      </c>
      <c r="Z31" s="377">
        <v>0</v>
      </c>
      <c r="AA31" s="373">
        <v>622.8713569176044</v>
      </c>
      <c r="AB31" s="373"/>
    </row>
    <row r="32" spans="1:28" s="374" customFormat="1" ht="11.25">
      <c r="A32" s="370">
        <v>15</v>
      </c>
      <c r="B32" s="378" t="s">
        <v>604</v>
      </c>
      <c r="C32" s="379" t="s">
        <v>605</v>
      </c>
      <c r="D32" s="370" t="s">
        <v>257</v>
      </c>
      <c r="E32" s="375">
        <v>1471374.000000021</v>
      </c>
      <c r="F32" s="375">
        <v>758645.2805595546</v>
      </c>
      <c r="G32" s="375">
        <v>187895.8739173058</v>
      </c>
      <c r="H32" s="375">
        <v>222469.12713028735</v>
      </c>
      <c r="I32" s="375">
        <v>137277.41703297957</v>
      </c>
      <c r="J32" s="375">
        <v>126885.15398395939</v>
      </c>
      <c r="K32" s="375">
        <v>0</v>
      </c>
      <c r="L32" s="375">
        <v>31873.107073078812</v>
      </c>
      <c r="M32" s="375">
        <v>5664.445591826496</v>
      </c>
      <c r="N32" s="375">
        <v>663.5947110290458</v>
      </c>
      <c r="O32" s="375">
        <v>758645.2805595546</v>
      </c>
      <c r="P32" s="375">
        <v>187895.8739173058</v>
      </c>
      <c r="Q32" s="375">
        <v>222469.12713028735</v>
      </c>
      <c r="R32" s="375">
        <v>137277.41703297957</v>
      </c>
      <c r="S32" s="375">
        <v>113574.26237535218</v>
      </c>
      <c r="T32" s="375">
        <v>333.71486194895834</v>
      </c>
      <c r="U32" s="376">
        <v>12977.17674665825</v>
      </c>
      <c r="V32" s="376">
        <v>0</v>
      </c>
      <c r="W32" s="376">
        <v>31873.107073078812</v>
      </c>
      <c r="X32" s="377">
        <v>0</v>
      </c>
      <c r="Y32" s="377">
        <v>5664.445591826496</v>
      </c>
      <c r="Z32" s="377">
        <v>0</v>
      </c>
      <c r="AA32" s="373">
        <v>663.5947110290458</v>
      </c>
      <c r="AB32" s="373"/>
    </row>
    <row r="33" spans="1:28" s="374" customFormat="1" ht="11.25">
      <c r="A33" s="370">
        <v>16</v>
      </c>
      <c r="B33" s="378" t="s">
        <v>606</v>
      </c>
      <c r="C33" s="379" t="s">
        <v>607</v>
      </c>
      <c r="D33" s="379" t="s">
        <v>381</v>
      </c>
      <c r="E33" s="375">
        <v>5011494.9999999115</v>
      </c>
      <c r="F33" s="375">
        <v>2346819.4377303356</v>
      </c>
      <c r="G33" s="375">
        <v>580823.2209720393</v>
      </c>
      <c r="H33" s="375">
        <v>687301.7297748323</v>
      </c>
      <c r="I33" s="375">
        <v>424258.0360918698</v>
      </c>
      <c r="J33" s="375">
        <v>391857.5602121745</v>
      </c>
      <c r="K33" s="375">
        <v>434341.80446893885</v>
      </c>
      <c r="L33" s="375">
        <v>98451.48637218947</v>
      </c>
      <c r="M33" s="375">
        <v>17504.225202894693</v>
      </c>
      <c r="N33" s="375">
        <v>30137.499174637054</v>
      </c>
      <c r="O33" s="375">
        <v>2346819.4377303356</v>
      </c>
      <c r="P33" s="375">
        <v>580823.2209720393</v>
      </c>
      <c r="Q33" s="375">
        <v>687301.7297748323</v>
      </c>
      <c r="R33" s="375">
        <v>424258.0360918698</v>
      </c>
      <c r="S33" s="375">
        <v>350878.4687960139</v>
      </c>
      <c r="T33" s="375">
        <v>1027.423866587729</v>
      </c>
      <c r="U33" s="376">
        <v>39951.66754957287</v>
      </c>
      <c r="V33" s="376">
        <v>22404.559890325516</v>
      </c>
      <c r="W33" s="376">
        <v>98451.48637218947</v>
      </c>
      <c r="X33" s="377">
        <v>411937.2445786133</v>
      </c>
      <c r="Y33" s="377">
        <v>17504.225202894693</v>
      </c>
      <c r="Z33" s="377">
        <v>28085.297255962723</v>
      </c>
      <c r="AA33" s="373">
        <v>2052.2019186743346</v>
      </c>
      <c r="AB33" s="373"/>
    </row>
    <row r="34" spans="1:28" s="374" customFormat="1" ht="11.25">
      <c r="A34" s="370"/>
      <c r="B34" s="372"/>
      <c r="C34" s="370"/>
      <c r="D34" s="370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6"/>
      <c r="V34" s="376"/>
      <c r="W34" s="376"/>
      <c r="X34" s="377"/>
      <c r="Y34" s="377"/>
      <c r="Z34" s="377"/>
      <c r="AA34" s="373"/>
      <c r="AB34" s="373"/>
    </row>
    <row r="35" spans="1:28" s="374" customFormat="1" ht="11.25">
      <c r="A35" s="370">
        <v>17</v>
      </c>
      <c r="B35" s="372" t="s">
        <v>608</v>
      </c>
      <c r="C35" s="379" t="s">
        <v>609</v>
      </c>
      <c r="D35" s="370" t="s">
        <v>153</v>
      </c>
      <c r="E35" s="375">
        <f aca="true" t="shared" si="4" ref="E35:AA35">(E$31+E$32+E$33)</f>
        <v>7863947.999999952</v>
      </c>
      <c r="F35" s="375">
        <f t="shared" si="4"/>
        <v>3817553.599451246</v>
      </c>
      <c r="G35" s="375">
        <f t="shared" si="4"/>
        <v>945084.2105253688</v>
      </c>
      <c r="H35" s="375">
        <f t="shared" si="4"/>
        <v>1118587.5409215356</v>
      </c>
      <c r="I35" s="375">
        <f t="shared" si="4"/>
        <v>690388.4557186769</v>
      </c>
      <c r="J35" s="375">
        <f t="shared" si="4"/>
        <v>637841.2041647024</v>
      </c>
      <c r="K35" s="375">
        <f t="shared" si="4"/>
        <v>434341.80446893885</v>
      </c>
      <c r="L35" s="375">
        <f t="shared" si="4"/>
        <v>160241.71774091345</v>
      </c>
      <c r="M35" s="375">
        <f t="shared" si="4"/>
        <v>28485.501765986242</v>
      </c>
      <c r="N35" s="375">
        <f t="shared" si="4"/>
        <v>31423.965242583705</v>
      </c>
      <c r="O35" s="375">
        <f t="shared" si="4"/>
        <v>3817553.599451246</v>
      </c>
      <c r="P35" s="375">
        <f t="shared" si="4"/>
        <v>945084.2105253688</v>
      </c>
      <c r="Q35" s="375">
        <f t="shared" si="4"/>
        <v>1118587.5409215356</v>
      </c>
      <c r="R35" s="375">
        <f t="shared" si="4"/>
        <v>690388.4557186769</v>
      </c>
      <c r="S35" s="375">
        <f t="shared" si="4"/>
        <v>571057.1897978534</v>
      </c>
      <c r="T35" s="375">
        <f t="shared" si="4"/>
        <v>1674.3742402594753</v>
      </c>
      <c r="U35" s="376">
        <f t="shared" si="4"/>
        <v>65109.6401265897</v>
      </c>
      <c r="V35" s="376">
        <f t="shared" si="4"/>
        <v>22404.559890325516</v>
      </c>
      <c r="W35" s="376">
        <f t="shared" si="4"/>
        <v>160241.71774091345</v>
      </c>
      <c r="X35" s="377">
        <f t="shared" si="4"/>
        <v>411937.2445786133</v>
      </c>
      <c r="Y35" s="377">
        <f t="shared" si="4"/>
        <v>28485.501765986242</v>
      </c>
      <c r="Z35" s="377">
        <f t="shared" si="4"/>
        <v>28085.297255962723</v>
      </c>
      <c r="AA35" s="373">
        <f t="shared" si="4"/>
        <v>3338.6679866209847</v>
      </c>
      <c r="AB35" s="373"/>
    </row>
    <row r="36" spans="1:28" s="374" customFormat="1" ht="11.25">
      <c r="A36" s="370"/>
      <c r="B36" s="372"/>
      <c r="C36" s="379"/>
      <c r="D36" s="370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6"/>
      <c r="V36" s="376"/>
      <c r="W36" s="376"/>
      <c r="X36" s="377"/>
      <c r="Y36" s="377"/>
      <c r="Z36" s="377"/>
      <c r="AA36" s="373"/>
      <c r="AB36" s="373"/>
    </row>
    <row r="37" spans="1:28" s="374" customFormat="1" ht="11.25">
      <c r="A37" s="370">
        <v>18</v>
      </c>
      <c r="B37" s="378" t="s">
        <v>610</v>
      </c>
      <c r="C37" s="379" t="s">
        <v>611</v>
      </c>
      <c r="D37" s="370" t="s">
        <v>153</v>
      </c>
      <c r="E37" s="375">
        <f aca="true" t="shared" si="5" ref="E37:AA37">(E$28+E$35)</f>
        <v>787672325.0000105</v>
      </c>
      <c r="F37" s="375">
        <f t="shared" si="5"/>
        <v>405889321.17985934</v>
      </c>
      <c r="G37" s="375">
        <f t="shared" si="5"/>
        <v>100527363.41652654</v>
      </c>
      <c r="H37" s="375">
        <f t="shared" si="5"/>
        <v>119024224.69372967</v>
      </c>
      <c r="I37" s="375">
        <f t="shared" si="5"/>
        <v>73445568.15526474</v>
      </c>
      <c r="J37" s="375">
        <f t="shared" si="5"/>
        <v>67885261.63814436</v>
      </c>
      <c r="K37" s="375">
        <f t="shared" si="5"/>
        <v>434341.80446893885</v>
      </c>
      <c r="L37" s="375">
        <f t="shared" si="5"/>
        <v>17052558.624662466</v>
      </c>
      <c r="M37" s="375">
        <f t="shared" si="5"/>
        <v>3030565.2745273784</v>
      </c>
      <c r="N37" s="375">
        <f t="shared" si="5"/>
        <v>383120.21282704815</v>
      </c>
      <c r="O37" s="375">
        <f t="shared" si="5"/>
        <v>405889321.17985934</v>
      </c>
      <c r="P37" s="375">
        <f t="shared" si="5"/>
        <v>100527363.41652654</v>
      </c>
      <c r="Q37" s="375">
        <f t="shared" si="5"/>
        <v>119024224.69372967</v>
      </c>
      <c r="R37" s="375">
        <f t="shared" si="5"/>
        <v>73445568.15526474</v>
      </c>
      <c r="S37" s="375">
        <f t="shared" si="5"/>
        <v>60763884.58235439</v>
      </c>
      <c r="T37" s="375">
        <f t="shared" si="5"/>
        <v>178538.75058318526</v>
      </c>
      <c r="U37" s="376">
        <f t="shared" si="5"/>
        <v>6942838.305206781</v>
      </c>
      <c r="V37" s="376">
        <f t="shared" si="5"/>
        <v>22404.559890325516</v>
      </c>
      <c r="W37" s="376">
        <f t="shared" si="5"/>
        <v>17052558.624662466</v>
      </c>
      <c r="X37" s="377">
        <f t="shared" si="5"/>
        <v>411937.2445786133</v>
      </c>
      <c r="Y37" s="377">
        <f t="shared" si="5"/>
        <v>3030565.2745273784</v>
      </c>
      <c r="Z37" s="377">
        <f t="shared" si="5"/>
        <v>28085.297255962723</v>
      </c>
      <c r="AA37" s="373">
        <f t="shared" si="5"/>
        <v>355034.9155710854</v>
      </c>
      <c r="AB37" s="373"/>
    </row>
    <row r="38" spans="1:28" s="374" customFormat="1" ht="11.25">
      <c r="A38" s="370"/>
      <c r="B38" s="372"/>
      <c r="C38" s="370"/>
      <c r="D38" s="370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6"/>
      <c r="V38" s="376"/>
      <c r="W38" s="376"/>
      <c r="X38" s="377"/>
      <c r="Y38" s="377"/>
      <c r="Z38" s="377"/>
      <c r="AA38" s="373"/>
      <c r="AB38" s="373"/>
    </row>
    <row r="39" spans="1:28" s="374" customFormat="1" ht="11.25">
      <c r="A39" s="370"/>
      <c r="B39" s="370" t="s">
        <v>612</v>
      </c>
      <c r="C39" s="370"/>
      <c r="D39" s="370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6"/>
      <c r="V39" s="376"/>
      <c r="W39" s="376"/>
      <c r="X39" s="377"/>
      <c r="Y39" s="377"/>
      <c r="Z39" s="377"/>
      <c r="AA39" s="373"/>
      <c r="AB39" s="373"/>
    </row>
    <row r="40" spans="1:28" s="374" customFormat="1" ht="11.25">
      <c r="A40" s="370">
        <v>19</v>
      </c>
      <c r="B40" s="372" t="s">
        <v>613</v>
      </c>
      <c r="C40" s="370" t="s">
        <v>185</v>
      </c>
      <c r="D40" s="370" t="s">
        <v>614</v>
      </c>
      <c r="E40" s="375">
        <v>2570427</v>
      </c>
      <c r="F40" s="375">
        <v>1521489.4159104582</v>
      </c>
      <c r="G40" s="375">
        <v>340976.06820816867</v>
      </c>
      <c r="H40" s="375">
        <v>222945.62716911145</v>
      </c>
      <c r="I40" s="375">
        <v>85402.72150081057</v>
      </c>
      <c r="J40" s="375">
        <v>190679.7862901902</v>
      </c>
      <c r="K40" s="375">
        <v>14745.132304579844</v>
      </c>
      <c r="L40" s="375">
        <v>9273.836444895553</v>
      </c>
      <c r="M40" s="375">
        <v>179737.15801528963</v>
      </c>
      <c r="N40" s="375">
        <v>5177.254156496271</v>
      </c>
      <c r="O40" s="375">
        <v>1521489.4159104582</v>
      </c>
      <c r="P40" s="375">
        <v>340976.06820816867</v>
      </c>
      <c r="Q40" s="375">
        <v>222945.62716911145</v>
      </c>
      <c r="R40" s="375">
        <v>85402.72150081057</v>
      </c>
      <c r="S40" s="375">
        <v>128402.05585902932</v>
      </c>
      <c r="T40" s="375">
        <v>1075.6298206678407</v>
      </c>
      <c r="U40" s="376">
        <v>61202.10061049305</v>
      </c>
      <c r="V40" s="376">
        <v>4604.928015246519</v>
      </c>
      <c r="W40" s="376">
        <v>9273.836444895553</v>
      </c>
      <c r="X40" s="377">
        <v>10140.204289333324</v>
      </c>
      <c r="Y40" s="377">
        <v>179737.15801528963</v>
      </c>
      <c r="Z40" s="377">
        <v>3148.1373923767155</v>
      </c>
      <c r="AA40" s="373">
        <v>2029.116764119556</v>
      </c>
      <c r="AB40" s="373"/>
    </row>
    <row r="41" spans="1:28" s="374" customFormat="1" ht="11.25">
      <c r="A41" s="370">
        <v>20</v>
      </c>
      <c r="B41" s="372" t="s">
        <v>615</v>
      </c>
      <c r="C41" s="370" t="s">
        <v>616</v>
      </c>
      <c r="D41" s="370" t="s">
        <v>301</v>
      </c>
      <c r="E41" s="375">
        <v>2615115</v>
      </c>
      <c r="F41" s="375">
        <v>1755211.247412471</v>
      </c>
      <c r="G41" s="375">
        <v>297099.6405810403</v>
      </c>
      <c r="H41" s="375">
        <v>255108.96972144878</v>
      </c>
      <c r="I41" s="375">
        <v>121347.31466291659</v>
      </c>
      <c r="J41" s="375">
        <v>168783.42969502142</v>
      </c>
      <c r="K41" s="375">
        <v>6061.208982428943</v>
      </c>
      <c r="L41" s="375">
        <v>0</v>
      </c>
      <c r="M41" s="375">
        <v>8512.330402750507</v>
      </c>
      <c r="N41" s="375">
        <v>2990.858541922684</v>
      </c>
      <c r="O41" s="375">
        <v>1755211.247412471</v>
      </c>
      <c r="P41" s="375">
        <v>297099.6405810403</v>
      </c>
      <c r="Q41" s="375">
        <v>255108.96972144878</v>
      </c>
      <c r="R41" s="375">
        <v>121347.31466291659</v>
      </c>
      <c r="S41" s="375">
        <v>108910.37033870615</v>
      </c>
      <c r="T41" s="375">
        <v>1510.71475091201</v>
      </c>
      <c r="U41" s="376">
        <v>58362.34460540324</v>
      </c>
      <c r="V41" s="376">
        <v>6061.208982428943</v>
      </c>
      <c r="W41" s="376">
        <v>0</v>
      </c>
      <c r="X41" s="377">
        <v>0</v>
      </c>
      <c r="Y41" s="377">
        <v>8512.330402750507</v>
      </c>
      <c r="Z41" s="377">
        <v>0</v>
      </c>
      <c r="AA41" s="373">
        <v>2990.858541922684</v>
      </c>
      <c r="AB41" s="373"/>
    </row>
    <row r="42" spans="1:28" s="374" customFormat="1" ht="11.25">
      <c r="A42" s="370">
        <v>21</v>
      </c>
      <c r="B42" s="372" t="s">
        <v>617</v>
      </c>
      <c r="C42" s="370" t="s">
        <v>618</v>
      </c>
      <c r="D42" s="370" t="s">
        <v>619</v>
      </c>
      <c r="E42" s="375">
        <v>1163503</v>
      </c>
      <c r="F42" s="375">
        <v>587617.0640915431</v>
      </c>
      <c r="G42" s="375">
        <v>136759.40821982146</v>
      </c>
      <c r="H42" s="375">
        <v>142143.22445097653</v>
      </c>
      <c r="I42" s="375">
        <v>86718.75014587108</v>
      </c>
      <c r="J42" s="375">
        <v>104791.86325806547</v>
      </c>
      <c r="K42" s="375">
        <v>47576.957011728475</v>
      </c>
      <c r="L42" s="375">
        <v>35437.61287817502</v>
      </c>
      <c r="M42" s="375">
        <v>7848.528162072604</v>
      </c>
      <c r="N42" s="375">
        <v>14609.5917817463</v>
      </c>
      <c r="O42" s="375">
        <v>587617.0640915431</v>
      </c>
      <c r="P42" s="375">
        <v>136759.40821982146</v>
      </c>
      <c r="Q42" s="375">
        <v>142143.22445097653</v>
      </c>
      <c r="R42" s="375">
        <v>86718.75014587108</v>
      </c>
      <c r="S42" s="375">
        <v>80242.20067986174</v>
      </c>
      <c r="T42" s="375">
        <v>7.002987005408724</v>
      </c>
      <c r="U42" s="376">
        <v>24542.659591198317</v>
      </c>
      <c r="V42" s="376">
        <v>4484.580691918002</v>
      </c>
      <c r="W42" s="376">
        <v>35437.61287817502</v>
      </c>
      <c r="X42" s="377">
        <v>43092.37631981047</v>
      </c>
      <c r="Y42" s="377">
        <v>7848.528162072604</v>
      </c>
      <c r="Z42" s="377">
        <v>14341.74857726467</v>
      </c>
      <c r="AA42" s="373">
        <v>267.84320448162833</v>
      </c>
      <c r="AB42" s="373"/>
    </row>
    <row r="43" spans="1:28" s="374" customFormat="1" ht="11.25">
      <c r="A43" s="370">
        <v>22</v>
      </c>
      <c r="B43" s="372" t="s">
        <v>620</v>
      </c>
      <c r="C43" s="370" t="s">
        <v>621</v>
      </c>
      <c r="D43" s="370" t="s">
        <v>622</v>
      </c>
      <c r="E43" s="375">
        <v>3035750</v>
      </c>
      <c r="F43" s="375">
        <v>2047724.1483730858</v>
      </c>
      <c r="G43" s="375">
        <v>363622.6162607842</v>
      </c>
      <c r="H43" s="375">
        <v>280749.5575899452</v>
      </c>
      <c r="I43" s="375">
        <v>113368.82143752913</v>
      </c>
      <c r="J43" s="375">
        <v>210421.66953312556</v>
      </c>
      <c r="K43" s="375">
        <v>7855.839016486121</v>
      </c>
      <c r="L43" s="375">
        <v>0</v>
      </c>
      <c r="M43" s="375">
        <v>10034.323605288619</v>
      </c>
      <c r="N43" s="375">
        <v>1973.0241837559377</v>
      </c>
      <c r="O43" s="375">
        <v>2047724.1483730858</v>
      </c>
      <c r="P43" s="375">
        <v>363622.6162607842</v>
      </c>
      <c r="Q43" s="375">
        <v>280749.5575899452</v>
      </c>
      <c r="R43" s="375">
        <v>113368.82143752913</v>
      </c>
      <c r="S43" s="375">
        <v>142009.39760571066</v>
      </c>
      <c r="T43" s="375">
        <v>3347.7960116410086</v>
      </c>
      <c r="U43" s="376">
        <v>65064.475915773895</v>
      </c>
      <c r="V43" s="376">
        <v>7855.839016486121</v>
      </c>
      <c r="W43" s="376">
        <v>0</v>
      </c>
      <c r="X43" s="377">
        <v>0</v>
      </c>
      <c r="Y43" s="377">
        <v>10034.323605288619</v>
      </c>
      <c r="Z43" s="377">
        <v>0</v>
      </c>
      <c r="AA43" s="373">
        <v>1973.0241837559377</v>
      </c>
      <c r="AB43" s="373"/>
    </row>
    <row r="44" spans="1:28" s="374" customFormat="1" ht="11.25">
      <c r="A44" s="370">
        <v>23</v>
      </c>
      <c r="B44" s="372" t="s">
        <v>623</v>
      </c>
      <c r="C44" s="370" t="s">
        <v>624</v>
      </c>
      <c r="D44" s="370" t="s">
        <v>625</v>
      </c>
      <c r="E44" s="375">
        <v>2661547</v>
      </c>
      <c r="F44" s="375">
        <v>1781362.414210455</v>
      </c>
      <c r="G44" s="375">
        <v>293159.049038735</v>
      </c>
      <c r="H44" s="375">
        <v>267210.1985006233</v>
      </c>
      <c r="I44" s="375">
        <v>137027.33383259398</v>
      </c>
      <c r="J44" s="375">
        <v>164652.81402652152</v>
      </c>
      <c r="K44" s="375">
        <v>5765.6251877211125</v>
      </c>
      <c r="L44" s="375">
        <v>0</v>
      </c>
      <c r="M44" s="375">
        <v>8588.305494347767</v>
      </c>
      <c r="N44" s="375">
        <v>3781.2597090023737</v>
      </c>
      <c r="O44" s="375">
        <v>1781362.414210455</v>
      </c>
      <c r="P44" s="375">
        <v>293159.049038735</v>
      </c>
      <c r="Q44" s="375">
        <v>267210.1985006233</v>
      </c>
      <c r="R44" s="375">
        <v>137027.33383259398</v>
      </c>
      <c r="S44" s="375">
        <v>103179.930506641</v>
      </c>
      <c r="T44" s="375">
        <v>753.4221871071146</v>
      </c>
      <c r="U44" s="376">
        <v>60719.46133277339</v>
      </c>
      <c r="V44" s="376">
        <v>5765.6251877211125</v>
      </c>
      <c r="W44" s="376">
        <v>0</v>
      </c>
      <c r="X44" s="377">
        <v>0</v>
      </c>
      <c r="Y44" s="377">
        <v>8588.305494347767</v>
      </c>
      <c r="Z44" s="377">
        <v>0</v>
      </c>
      <c r="AA44" s="373">
        <v>3781.2597090023737</v>
      </c>
      <c r="AB44" s="373"/>
    </row>
    <row r="45" spans="1:28" s="374" customFormat="1" ht="11.25">
      <c r="A45" s="370">
        <v>24</v>
      </c>
      <c r="B45" s="372" t="s">
        <v>626</v>
      </c>
      <c r="C45" s="370" t="s">
        <v>627</v>
      </c>
      <c r="D45" s="370" t="s">
        <v>311</v>
      </c>
      <c r="E45" s="375">
        <v>997725</v>
      </c>
      <c r="F45" s="375">
        <v>0</v>
      </c>
      <c r="G45" s="375">
        <v>0</v>
      </c>
      <c r="H45" s="375">
        <v>0</v>
      </c>
      <c r="I45" s="375">
        <v>0</v>
      </c>
      <c r="J45" s="375">
        <v>0</v>
      </c>
      <c r="K45" s="375">
        <v>0</v>
      </c>
      <c r="L45" s="375">
        <v>0</v>
      </c>
      <c r="M45" s="375">
        <v>997725</v>
      </c>
      <c r="N45" s="375">
        <v>0</v>
      </c>
      <c r="O45" s="375">
        <v>0</v>
      </c>
      <c r="P45" s="375">
        <v>0</v>
      </c>
      <c r="Q45" s="375">
        <v>0</v>
      </c>
      <c r="R45" s="375">
        <v>0</v>
      </c>
      <c r="S45" s="375">
        <v>0</v>
      </c>
      <c r="T45" s="375">
        <v>0</v>
      </c>
      <c r="U45" s="376">
        <v>0</v>
      </c>
      <c r="V45" s="376">
        <v>0</v>
      </c>
      <c r="W45" s="376">
        <v>0</v>
      </c>
      <c r="X45" s="377">
        <v>0</v>
      </c>
      <c r="Y45" s="377">
        <v>997725</v>
      </c>
      <c r="Z45" s="377">
        <v>0</v>
      </c>
      <c r="AA45" s="373">
        <v>0</v>
      </c>
      <c r="AB45" s="373"/>
    </row>
    <row r="46" spans="1:28" s="374" customFormat="1" ht="11.25">
      <c r="A46" s="370">
        <v>25</v>
      </c>
      <c r="B46" s="372" t="s">
        <v>628</v>
      </c>
      <c r="C46" s="370" t="s">
        <v>188</v>
      </c>
      <c r="D46" s="370" t="s">
        <v>629</v>
      </c>
      <c r="E46" s="375">
        <v>1844793</v>
      </c>
      <c r="F46" s="375">
        <v>1099947.6979513739</v>
      </c>
      <c r="G46" s="375">
        <v>374936.5573217325</v>
      </c>
      <c r="H46" s="375">
        <v>144981.9560303162</v>
      </c>
      <c r="I46" s="375">
        <v>13918.8295311267</v>
      </c>
      <c r="J46" s="375">
        <v>193000.40908407347</v>
      </c>
      <c r="K46" s="375">
        <v>7540.307757568513</v>
      </c>
      <c r="L46" s="375">
        <v>7706.918138806379</v>
      </c>
      <c r="M46" s="375">
        <v>0</v>
      </c>
      <c r="N46" s="375">
        <v>2760.3241850023833</v>
      </c>
      <c r="O46" s="375">
        <v>1099947.6979513739</v>
      </c>
      <c r="P46" s="375">
        <v>374936.5573217325</v>
      </c>
      <c r="Q46" s="375">
        <v>144981.9560303162</v>
      </c>
      <c r="R46" s="375">
        <v>13918.8295311267</v>
      </c>
      <c r="S46" s="375">
        <v>131023.2528984676</v>
      </c>
      <c r="T46" s="375">
        <v>242.3774591976366</v>
      </c>
      <c r="U46" s="376">
        <v>61734.77872640822</v>
      </c>
      <c r="V46" s="376">
        <v>989.3863322502252</v>
      </c>
      <c r="W46" s="376">
        <v>7706.918138806379</v>
      </c>
      <c r="X46" s="377">
        <v>6550.921425318288</v>
      </c>
      <c r="Y46" s="377">
        <v>0</v>
      </c>
      <c r="Z46" s="377">
        <v>1617.835769399511</v>
      </c>
      <c r="AA46" s="373">
        <v>1142.4884156028722</v>
      </c>
      <c r="AB46" s="373"/>
    </row>
    <row r="47" spans="1:28" s="374" customFormat="1" ht="11.25">
      <c r="A47" s="370">
        <v>26</v>
      </c>
      <c r="B47" s="381" t="s">
        <v>630</v>
      </c>
      <c r="C47" s="370" t="s">
        <v>190</v>
      </c>
      <c r="D47" s="370" t="s">
        <v>629</v>
      </c>
      <c r="E47" s="375">
        <v>2427142</v>
      </c>
      <c r="F47" s="375">
        <v>1447170.0919838126</v>
      </c>
      <c r="G47" s="375">
        <v>493293.4294584729</v>
      </c>
      <c r="H47" s="375">
        <v>190748.66108193915</v>
      </c>
      <c r="I47" s="375">
        <v>18312.610545377134</v>
      </c>
      <c r="J47" s="375">
        <v>253925.18234031473</v>
      </c>
      <c r="K47" s="375">
        <v>9920.569761117024</v>
      </c>
      <c r="L47" s="375">
        <v>10139.774329834725</v>
      </c>
      <c r="M47" s="375">
        <v>0</v>
      </c>
      <c r="N47" s="375">
        <v>3631.6804991319104</v>
      </c>
      <c r="O47" s="375">
        <v>1447170.0919838126</v>
      </c>
      <c r="P47" s="375">
        <v>493293.4294584729</v>
      </c>
      <c r="Q47" s="375">
        <v>190748.66108193915</v>
      </c>
      <c r="R47" s="375">
        <v>18312.610545377134</v>
      </c>
      <c r="S47" s="375">
        <v>172383.58996727137</v>
      </c>
      <c r="T47" s="375">
        <v>318.88917134435684</v>
      </c>
      <c r="U47" s="376">
        <v>81222.703201699</v>
      </c>
      <c r="V47" s="376">
        <v>1301.7076285688834</v>
      </c>
      <c r="W47" s="376">
        <v>10139.774329834725</v>
      </c>
      <c r="X47" s="377">
        <v>8618.86213254814</v>
      </c>
      <c r="Y47" s="377">
        <v>0</v>
      </c>
      <c r="Z47" s="377">
        <v>2128.5407875094215</v>
      </c>
      <c r="AA47" s="373">
        <v>1503.1397116224891</v>
      </c>
      <c r="AB47" s="373"/>
    </row>
    <row r="48" spans="1:28" s="374" customFormat="1" ht="11.25">
      <c r="A48" s="370">
        <v>27</v>
      </c>
      <c r="B48" s="378" t="s">
        <v>631</v>
      </c>
      <c r="C48" s="370" t="s">
        <v>632</v>
      </c>
      <c r="D48" s="370" t="s">
        <v>633</v>
      </c>
      <c r="E48" s="375">
        <v>23223</v>
      </c>
      <c r="F48" s="375">
        <v>22927.26820623858</v>
      </c>
      <c r="G48" s="375">
        <v>261.643356641358</v>
      </c>
      <c r="H48" s="375">
        <v>27.066325267838415</v>
      </c>
      <c r="I48" s="375">
        <v>1.287608411466565</v>
      </c>
      <c r="J48" s="375">
        <v>5.734503440758311</v>
      </c>
      <c r="K48" s="375">
        <v>0</v>
      </c>
      <c r="L48" s="375">
        <v>0</v>
      </c>
      <c r="M48" s="375">
        <v>0</v>
      </c>
      <c r="N48" s="375">
        <v>0</v>
      </c>
      <c r="O48" s="375">
        <v>22927.26820623858</v>
      </c>
      <c r="P48" s="375">
        <v>261.643356641358</v>
      </c>
      <c r="Q48" s="375">
        <v>27.066325267838415</v>
      </c>
      <c r="R48" s="375">
        <v>1.287608411466565</v>
      </c>
      <c r="S48" s="375">
        <v>5.734503440758311</v>
      </c>
      <c r="T48" s="375">
        <v>0</v>
      </c>
      <c r="U48" s="376">
        <v>0</v>
      </c>
      <c r="V48" s="376">
        <v>0</v>
      </c>
      <c r="W48" s="376">
        <v>0</v>
      </c>
      <c r="X48" s="377">
        <v>0</v>
      </c>
      <c r="Y48" s="377">
        <v>0</v>
      </c>
      <c r="Z48" s="377">
        <v>0</v>
      </c>
      <c r="AA48" s="373">
        <v>0</v>
      </c>
      <c r="AB48" s="373"/>
    </row>
    <row r="49" spans="1:28" s="374" customFormat="1" ht="11.25">
      <c r="A49" s="370">
        <v>28</v>
      </c>
      <c r="B49" s="372" t="s">
        <v>634</v>
      </c>
      <c r="C49" s="370" t="s">
        <v>635</v>
      </c>
      <c r="D49" s="370" t="s">
        <v>614</v>
      </c>
      <c r="E49" s="375">
        <v>2781715</v>
      </c>
      <c r="F49" s="375">
        <v>1646555.1951404805</v>
      </c>
      <c r="G49" s="375">
        <v>369004.15517565206</v>
      </c>
      <c r="H49" s="375">
        <v>241271.66236610684</v>
      </c>
      <c r="I49" s="375">
        <v>92422.78868049054</v>
      </c>
      <c r="J49" s="375">
        <v>206353.58316739454</v>
      </c>
      <c r="K49" s="375">
        <v>15957.175873360462</v>
      </c>
      <c r="L49" s="375">
        <v>10036.141834143757</v>
      </c>
      <c r="M49" s="375">
        <v>194511.47552858005</v>
      </c>
      <c r="N49" s="375">
        <v>5602.822233791516</v>
      </c>
      <c r="O49" s="375">
        <v>1646555.1951404805</v>
      </c>
      <c r="P49" s="375">
        <v>369004.15517565206</v>
      </c>
      <c r="Q49" s="375">
        <v>241271.66236610684</v>
      </c>
      <c r="R49" s="375">
        <v>92422.78868049054</v>
      </c>
      <c r="S49" s="375">
        <v>138956.64993166496</v>
      </c>
      <c r="T49" s="375">
        <v>1164.0461318679902</v>
      </c>
      <c r="U49" s="376">
        <v>66232.8871038616</v>
      </c>
      <c r="V49" s="376">
        <v>4983.451128521242</v>
      </c>
      <c r="W49" s="376">
        <v>10036.141834143757</v>
      </c>
      <c r="X49" s="377">
        <v>10973.72474483922</v>
      </c>
      <c r="Y49" s="377">
        <v>194511.47552858005</v>
      </c>
      <c r="Z49" s="377">
        <v>3406.91293953697</v>
      </c>
      <c r="AA49" s="373">
        <v>2195.9092942545462</v>
      </c>
      <c r="AB49" s="373"/>
    </row>
    <row r="50" spans="1:28" s="374" customFormat="1" ht="11.25">
      <c r="A50" s="370">
        <v>29</v>
      </c>
      <c r="B50" s="372" t="s">
        <v>636</v>
      </c>
      <c r="C50" s="370" t="s">
        <v>637</v>
      </c>
      <c r="D50" s="370" t="s">
        <v>301</v>
      </c>
      <c r="E50" s="375">
        <v>91825</v>
      </c>
      <c r="F50" s="375">
        <v>61631.04597451743</v>
      </c>
      <c r="G50" s="375">
        <v>10432.112735521774</v>
      </c>
      <c r="H50" s="375">
        <v>8957.68681097085</v>
      </c>
      <c r="I50" s="375">
        <v>4260.889929858655</v>
      </c>
      <c r="J50" s="375">
        <v>5926.522708081802</v>
      </c>
      <c r="K50" s="375">
        <v>212.82831340554344</v>
      </c>
      <c r="L50" s="375">
        <v>0</v>
      </c>
      <c r="M50" s="375">
        <v>298.89497755646136</v>
      </c>
      <c r="N50" s="375">
        <v>105.01855008749155</v>
      </c>
      <c r="O50" s="375">
        <v>61631.04597451743</v>
      </c>
      <c r="P50" s="375">
        <v>10432.112735521774</v>
      </c>
      <c r="Q50" s="375">
        <v>8957.68681097085</v>
      </c>
      <c r="R50" s="375">
        <v>4260.889929858655</v>
      </c>
      <c r="S50" s="375">
        <v>3824.1892828237737</v>
      </c>
      <c r="T50" s="375">
        <v>53.04599683092152</v>
      </c>
      <c r="U50" s="376">
        <v>2049.2874284271065</v>
      </c>
      <c r="V50" s="376">
        <v>212.82831340554344</v>
      </c>
      <c r="W50" s="376">
        <v>0</v>
      </c>
      <c r="X50" s="377">
        <v>0</v>
      </c>
      <c r="Y50" s="377">
        <v>298.89497755646136</v>
      </c>
      <c r="Z50" s="377">
        <v>0</v>
      </c>
      <c r="AA50" s="373">
        <v>105.01855008749155</v>
      </c>
      <c r="AB50" s="373"/>
    </row>
    <row r="51" spans="1:28" s="374" customFormat="1" ht="31.5">
      <c r="A51" s="370">
        <v>30</v>
      </c>
      <c r="B51" s="372" t="s">
        <v>638</v>
      </c>
      <c r="C51" s="379" t="s">
        <v>639</v>
      </c>
      <c r="D51" s="370" t="s">
        <v>153</v>
      </c>
      <c r="E51" s="375">
        <f aca="true" t="shared" si="6" ref="E51:AA51">(E$40+E$41+E$42+E$43+E$44+E$45+E$46+E$47+E$48+E$49+E$50)</f>
        <v>20212765</v>
      </c>
      <c r="F51" s="375">
        <f t="shared" si="6"/>
        <v>11971635.589254437</v>
      </c>
      <c r="G51" s="375">
        <f t="shared" si="6"/>
        <v>2679544.68035657</v>
      </c>
      <c r="H51" s="375">
        <f t="shared" si="6"/>
        <v>1754144.610046706</v>
      </c>
      <c r="I51" s="375">
        <f t="shared" si="6"/>
        <v>672781.3478749859</v>
      </c>
      <c r="J51" s="375">
        <f t="shared" si="6"/>
        <v>1498540.9946062297</v>
      </c>
      <c r="K51" s="375">
        <f t="shared" si="6"/>
        <v>115635.64420839604</v>
      </c>
      <c r="L51" s="375">
        <f t="shared" si="6"/>
        <v>72594.28362585545</v>
      </c>
      <c r="M51" s="375">
        <f t="shared" si="6"/>
        <v>1407256.0161858858</v>
      </c>
      <c r="N51" s="375">
        <f t="shared" si="6"/>
        <v>40631.833840936866</v>
      </c>
      <c r="O51" s="375">
        <f t="shared" si="6"/>
        <v>11971635.589254437</v>
      </c>
      <c r="P51" s="375">
        <f t="shared" si="6"/>
        <v>2679544.68035657</v>
      </c>
      <c r="Q51" s="375">
        <f t="shared" si="6"/>
        <v>1754144.610046706</v>
      </c>
      <c r="R51" s="375">
        <f t="shared" si="6"/>
        <v>672781.3478749859</v>
      </c>
      <c r="S51" s="375">
        <f t="shared" si="6"/>
        <v>1008937.3715736173</v>
      </c>
      <c r="T51" s="375">
        <f t="shared" si="6"/>
        <v>8472.924516574289</v>
      </c>
      <c r="U51" s="376">
        <f t="shared" si="6"/>
        <v>481130.6985160378</v>
      </c>
      <c r="V51" s="376">
        <f t="shared" si="6"/>
        <v>36259.55529654659</v>
      </c>
      <c r="W51" s="376">
        <f t="shared" si="6"/>
        <v>72594.28362585545</v>
      </c>
      <c r="X51" s="377">
        <f t="shared" si="6"/>
        <v>79376.08891184944</v>
      </c>
      <c r="Y51" s="377">
        <f t="shared" si="6"/>
        <v>1407256.0161858858</v>
      </c>
      <c r="Z51" s="377">
        <f t="shared" si="6"/>
        <v>24643.175466087287</v>
      </c>
      <c r="AA51" s="373">
        <f t="shared" si="6"/>
        <v>15988.658374849581</v>
      </c>
      <c r="AB51" s="373"/>
    </row>
    <row r="52" spans="1:28" s="374" customFormat="1" ht="11.25">
      <c r="A52" s="370"/>
      <c r="B52" s="372"/>
      <c r="C52" s="370"/>
      <c r="D52" s="370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6"/>
      <c r="V52" s="376"/>
      <c r="W52" s="376"/>
      <c r="X52" s="377"/>
      <c r="Y52" s="377"/>
      <c r="Z52" s="377"/>
      <c r="AA52" s="373"/>
      <c r="AB52" s="373"/>
    </row>
    <row r="53" spans="1:28" s="374" customFormat="1" ht="11.25">
      <c r="A53" s="370">
        <v>31</v>
      </c>
      <c r="B53" s="372" t="s">
        <v>640</v>
      </c>
      <c r="C53" s="370" t="s">
        <v>641</v>
      </c>
      <c r="D53" s="370" t="s">
        <v>642</v>
      </c>
      <c r="E53" s="375">
        <v>6320</v>
      </c>
      <c r="F53" s="375">
        <v>2912.6334928299643</v>
      </c>
      <c r="G53" s="375">
        <v>764.6046982262158</v>
      </c>
      <c r="H53" s="375">
        <v>890.7239903362303</v>
      </c>
      <c r="I53" s="375">
        <v>667.3316652832502</v>
      </c>
      <c r="J53" s="375">
        <v>491.4842375042797</v>
      </c>
      <c r="K53" s="375">
        <v>295.2357922336072</v>
      </c>
      <c r="L53" s="375">
        <v>241.21327818210378</v>
      </c>
      <c r="M53" s="375">
        <v>27.609978238528356</v>
      </c>
      <c r="N53" s="375">
        <v>29.162867165820202</v>
      </c>
      <c r="O53" s="375">
        <v>2912.6334928299643</v>
      </c>
      <c r="P53" s="375">
        <v>764.6046982262158</v>
      </c>
      <c r="Q53" s="375">
        <v>890.7239903362303</v>
      </c>
      <c r="R53" s="375">
        <v>667.3316652832502</v>
      </c>
      <c r="S53" s="375">
        <v>364.1020396072699</v>
      </c>
      <c r="T53" s="375">
        <v>0</v>
      </c>
      <c r="U53" s="376">
        <v>127.3821978970098</v>
      </c>
      <c r="V53" s="376">
        <v>20.349379332408123</v>
      </c>
      <c r="W53" s="376">
        <v>241.21327818210378</v>
      </c>
      <c r="X53" s="377">
        <v>274.88641290119904</v>
      </c>
      <c r="Y53" s="377">
        <v>27.609978238528356</v>
      </c>
      <c r="Z53" s="377">
        <v>29.03215875176711</v>
      </c>
      <c r="AA53" s="373">
        <v>0.13070841405309178</v>
      </c>
      <c r="AB53" s="373"/>
    </row>
    <row r="54" spans="1:28" s="374" customFormat="1" ht="11.25">
      <c r="A54" s="370">
        <v>32</v>
      </c>
      <c r="B54" s="372" t="s">
        <v>643</v>
      </c>
      <c r="C54" s="370" t="s">
        <v>644</v>
      </c>
      <c r="D54" s="370" t="s">
        <v>619</v>
      </c>
      <c r="E54" s="375">
        <v>2004620</v>
      </c>
      <c r="F54" s="375">
        <v>1012415.8846338936</v>
      </c>
      <c r="G54" s="375">
        <v>235625.21532442846</v>
      </c>
      <c r="H54" s="375">
        <v>244901.0880065772</v>
      </c>
      <c r="I54" s="375">
        <v>149409.27605465226</v>
      </c>
      <c r="J54" s="375">
        <v>180547.7638857684</v>
      </c>
      <c r="K54" s="375">
        <v>81971.18491731533</v>
      </c>
      <c r="L54" s="375">
        <v>61056.09313241755</v>
      </c>
      <c r="M54" s="375">
        <v>13522.3686782535</v>
      </c>
      <c r="N54" s="375">
        <v>25171.12536669374</v>
      </c>
      <c r="O54" s="375">
        <v>1012415.8846338936</v>
      </c>
      <c r="P54" s="375">
        <v>235625.21532442846</v>
      </c>
      <c r="Q54" s="375">
        <v>244901.0880065772</v>
      </c>
      <c r="R54" s="375">
        <v>149409.27605465226</v>
      </c>
      <c r="S54" s="375">
        <v>138250.71385880778</v>
      </c>
      <c r="T54" s="375">
        <v>12.065570789918407</v>
      </c>
      <c r="U54" s="376">
        <v>42284.98445617069</v>
      </c>
      <c r="V54" s="376">
        <v>7726.563787659048</v>
      </c>
      <c r="W54" s="376">
        <v>61056.09313241755</v>
      </c>
      <c r="X54" s="377">
        <v>74244.62112965628</v>
      </c>
      <c r="Y54" s="377">
        <v>13522.3686782535</v>
      </c>
      <c r="Z54" s="377">
        <v>24709.653548771515</v>
      </c>
      <c r="AA54" s="373">
        <v>461.4718179222244</v>
      </c>
      <c r="AB54" s="373"/>
    </row>
    <row r="55" spans="1:28" s="374" customFormat="1" ht="11.25">
      <c r="A55" s="370">
        <v>33</v>
      </c>
      <c r="B55" s="372" t="s">
        <v>620</v>
      </c>
      <c r="C55" s="370" t="s">
        <v>645</v>
      </c>
      <c r="D55" s="370" t="s">
        <v>622</v>
      </c>
      <c r="E55" s="375">
        <v>23516534</v>
      </c>
      <c r="F55" s="375">
        <v>15862760.29246042</v>
      </c>
      <c r="G55" s="375">
        <v>2816814.170621983</v>
      </c>
      <c r="H55" s="375">
        <v>2174835.3838586523</v>
      </c>
      <c r="I55" s="375">
        <v>878215.1836862662</v>
      </c>
      <c r="J55" s="375">
        <v>1630038.1605575266</v>
      </c>
      <c r="K55" s="375">
        <v>60855.50698500286</v>
      </c>
      <c r="L55" s="375">
        <v>0</v>
      </c>
      <c r="M55" s="375">
        <v>77731.20719122865</v>
      </c>
      <c r="N55" s="375">
        <v>15284.09463892572</v>
      </c>
      <c r="O55" s="375">
        <v>15862760.29246042</v>
      </c>
      <c r="P55" s="375">
        <v>2816814.170621983</v>
      </c>
      <c r="Q55" s="375">
        <v>2174835.3838586523</v>
      </c>
      <c r="R55" s="375">
        <v>878215.1836862662</v>
      </c>
      <c r="S55" s="375">
        <v>1100080.3185750516</v>
      </c>
      <c r="T55" s="375">
        <v>25933.808361301217</v>
      </c>
      <c r="U55" s="376">
        <v>504024.03362117364</v>
      </c>
      <c r="V55" s="376">
        <v>60855.50698500286</v>
      </c>
      <c r="W55" s="376">
        <v>0</v>
      </c>
      <c r="X55" s="377">
        <v>0</v>
      </c>
      <c r="Y55" s="377">
        <v>77731.20719122865</v>
      </c>
      <c r="Z55" s="377">
        <v>0</v>
      </c>
      <c r="AA55" s="373">
        <v>15284.09463892572</v>
      </c>
      <c r="AB55" s="373"/>
    </row>
    <row r="56" spans="1:28" s="374" customFormat="1" ht="11.25">
      <c r="A56" s="370">
        <v>34</v>
      </c>
      <c r="B56" s="372" t="s">
        <v>623</v>
      </c>
      <c r="C56" s="370" t="s">
        <v>646</v>
      </c>
      <c r="D56" s="370" t="s">
        <v>625</v>
      </c>
      <c r="E56" s="375">
        <v>9861507</v>
      </c>
      <c r="F56" s="375">
        <v>6600265.904480853</v>
      </c>
      <c r="G56" s="375">
        <v>1086206.6362941659</v>
      </c>
      <c r="H56" s="375">
        <v>990061.5104618802</v>
      </c>
      <c r="I56" s="375">
        <v>507710.7455857298</v>
      </c>
      <c r="J56" s="375">
        <v>610068.0837468735</v>
      </c>
      <c r="K56" s="375">
        <v>21362.67108868942</v>
      </c>
      <c r="L56" s="375">
        <v>0</v>
      </c>
      <c r="M56" s="375">
        <v>31821.205768918964</v>
      </c>
      <c r="N56" s="375">
        <v>14010.242572888952</v>
      </c>
      <c r="O56" s="375">
        <v>6600265.904480853</v>
      </c>
      <c r="P56" s="375">
        <v>1086206.6362941659</v>
      </c>
      <c r="Q56" s="375">
        <v>990061.5104618802</v>
      </c>
      <c r="R56" s="375">
        <v>507710.7455857298</v>
      </c>
      <c r="S56" s="375">
        <v>382300.07095525786</v>
      </c>
      <c r="T56" s="375">
        <v>2791.563768031194</v>
      </c>
      <c r="U56" s="376">
        <v>224976.44902358446</v>
      </c>
      <c r="V56" s="376">
        <v>21362.67108868942</v>
      </c>
      <c r="W56" s="376">
        <v>0</v>
      </c>
      <c r="X56" s="377">
        <v>0</v>
      </c>
      <c r="Y56" s="377">
        <v>31821.205768918964</v>
      </c>
      <c r="Z56" s="377">
        <v>0</v>
      </c>
      <c r="AA56" s="373">
        <v>14010.242572888952</v>
      </c>
      <c r="AB56" s="373"/>
    </row>
    <row r="57" spans="1:28" s="374" customFormat="1" ht="11.25">
      <c r="A57" s="370">
        <v>35</v>
      </c>
      <c r="B57" s="372" t="s">
        <v>647</v>
      </c>
      <c r="C57" s="370" t="s">
        <v>192</v>
      </c>
      <c r="D57" s="370" t="s">
        <v>648</v>
      </c>
      <c r="E57" s="375">
        <v>533944</v>
      </c>
      <c r="F57" s="375">
        <v>376389.7497253068</v>
      </c>
      <c r="G57" s="375">
        <v>85247.07602226269</v>
      </c>
      <c r="H57" s="375">
        <v>54385.03392903813</v>
      </c>
      <c r="I57" s="375">
        <v>16436.007838235946</v>
      </c>
      <c r="J57" s="375">
        <v>1447.3747783843132</v>
      </c>
      <c r="K57" s="375">
        <v>0</v>
      </c>
      <c r="L57" s="375">
        <v>11.494039432641376</v>
      </c>
      <c r="M57" s="375">
        <v>0</v>
      </c>
      <c r="N57" s="375">
        <v>27.263667339488517</v>
      </c>
      <c r="O57" s="375">
        <v>376389.7497253068</v>
      </c>
      <c r="P57" s="375">
        <v>85247.07602226269</v>
      </c>
      <c r="Q57" s="375">
        <v>54385.03392903813</v>
      </c>
      <c r="R57" s="375">
        <v>16436.007838235946</v>
      </c>
      <c r="S57" s="375">
        <v>1254.4104461210493</v>
      </c>
      <c r="T57" s="375">
        <v>0</v>
      </c>
      <c r="U57" s="376">
        <v>192.96433226326405</v>
      </c>
      <c r="V57" s="376">
        <v>0</v>
      </c>
      <c r="W57" s="376">
        <v>11.494039432641376</v>
      </c>
      <c r="X57" s="377">
        <v>0</v>
      </c>
      <c r="Y57" s="377">
        <v>0</v>
      </c>
      <c r="Z57" s="377">
        <v>0</v>
      </c>
      <c r="AA57" s="373">
        <v>27.263667339488517</v>
      </c>
      <c r="AB57" s="373"/>
    </row>
    <row r="58" spans="1:28" s="374" customFormat="1" ht="11.25">
      <c r="A58" s="370">
        <v>36</v>
      </c>
      <c r="B58" s="372" t="s">
        <v>626</v>
      </c>
      <c r="C58" s="370" t="s">
        <v>649</v>
      </c>
      <c r="D58" s="370" t="s">
        <v>311</v>
      </c>
      <c r="E58" s="375">
        <v>1486150</v>
      </c>
      <c r="F58" s="375">
        <v>0</v>
      </c>
      <c r="G58" s="375">
        <v>0</v>
      </c>
      <c r="H58" s="375">
        <v>0</v>
      </c>
      <c r="I58" s="375">
        <v>0</v>
      </c>
      <c r="J58" s="375">
        <v>0</v>
      </c>
      <c r="K58" s="375">
        <v>0</v>
      </c>
      <c r="L58" s="375">
        <v>0</v>
      </c>
      <c r="M58" s="375">
        <v>1486150</v>
      </c>
      <c r="N58" s="375">
        <v>0</v>
      </c>
      <c r="O58" s="375">
        <v>0</v>
      </c>
      <c r="P58" s="375">
        <v>0</v>
      </c>
      <c r="Q58" s="375">
        <v>0</v>
      </c>
      <c r="R58" s="375">
        <v>0</v>
      </c>
      <c r="S58" s="375">
        <v>0</v>
      </c>
      <c r="T58" s="375">
        <v>0</v>
      </c>
      <c r="U58" s="376">
        <v>0</v>
      </c>
      <c r="V58" s="376">
        <v>0</v>
      </c>
      <c r="W58" s="376">
        <v>0</v>
      </c>
      <c r="X58" s="377">
        <v>0</v>
      </c>
      <c r="Y58" s="377">
        <v>1486150</v>
      </c>
      <c r="Z58" s="377">
        <v>0</v>
      </c>
      <c r="AA58" s="373">
        <v>0</v>
      </c>
      <c r="AB58" s="373"/>
    </row>
    <row r="59" spans="1:28" s="374" customFormat="1" ht="11.25">
      <c r="A59" s="370">
        <v>37</v>
      </c>
      <c r="B59" s="372" t="s">
        <v>650</v>
      </c>
      <c r="C59" s="370" t="s">
        <v>194</v>
      </c>
      <c r="D59" s="370" t="s">
        <v>629</v>
      </c>
      <c r="E59" s="375">
        <v>120170</v>
      </c>
      <c r="F59" s="375">
        <v>71650.70274161741</v>
      </c>
      <c r="G59" s="375">
        <v>24423.404736115433</v>
      </c>
      <c r="H59" s="375">
        <v>9444.139074770503</v>
      </c>
      <c r="I59" s="375">
        <v>906.6739437733639</v>
      </c>
      <c r="J59" s="375">
        <v>12572.065895541185</v>
      </c>
      <c r="K59" s="375">
        <v>491.17639931797675</v>
      </c>
      <c r="L59" s="375">
        <v>502.0294161677557</v>
      </c>
      <c r="M59" s="375">
        <v>0</v>
      </c>
      <c r="N59" s="375">
        <v>179.80779269638185</v>
      </c>
      <c r="O59" s="375">
        <v>71650.70274161741</v>
      </c>
      <c r="P59" s="375">
        <v>24423.404736115433</v>
      </c>
      <c r="Q59" s="375">
        <v>9444.139074770503</v>
      </c>
      <c r="R59" s="375">
        <v>906.6739437733639</v>
      </c>
      <c r="S59" s="375">
        <v>8534.867760669546</v>
      </c>
      <c r="T59" s="375">
        <v>15.788491864279619</v>
      </c>
      <c r="U59" s="376">
        <v>4021.4096430073596</v>
      </c>
      <c r="V59" s="376">
        <v>64.44872435363185</v>
      </c>
      <c r="W59" s="376">
        <v>502.0294161677557</v>
      </c>
      <c r="X59" s="377">
        <v>426.7276749643449</v>
      </c>
      <c r="Y59" s="377">
        <v>0</v>
      </c>
      <c r="Z59" s="377">
        <v>105.3859833643879</v>
      </c>
      <c r="AA59" s="373">
        <v>74.42180933199397</v>
      </c>
      <c r="AB59" s="373"/>
    </row>
    <row r="60" spans="1:28" s="374" customFormat="1" ht="11.25">
      <c r="A60" s="370">
        <v>38</v>
      </c>
      <c r="B60" s="381" t="s">
        <v>651</v>
      </c>
      <c r="C60" s="379" t="s">
        <v>652</v>
      </c>
      <c r="D60" s="370" t="s">
        <v>633</v>
      </c>
      <c r="E60" s="375">
        <v>85659</v>
      </c>
      <c r="F60" s="375">
        <v>84568.18099634803</v>
      </c>
      <c r="G60" s="375">
        <v>965.0823875701712</v>
      </c>
      <c r="H60" s="375">
        <v>99.83526487179824</v>
      </c>
      <c r="I60" s="375">
        <v>4.749397102778043</v>
      </c>
      <c r="J60" s="375">
        <v>21.151954107217676</v>
      </c>
      <c r="K60" s="375">
        <v>0</v>
      </c>
      <c r="L60" s="375">
        <v>0</v>
      </c>
      <c r="M60" s="375">
        <v>0</v>
      </c>
      <c r="N60" s="375">
        <v>0</v>
      </c>
      <c r="O60" s="375">
        <v>84568.18099634803</v>
      </c>
      <c r="P60" s="375">
        <v>965.0823875701712</v>
      </c>
      <c r="Q60" s="375">
        <v>99.83526487179824</v>
      </c>
      <c r="R60" s="375">
        <v>4.749397102778043</v>
      </c>
      <c r="S60" s="375">
        <v>21.151954107217676</v>
      </c>
      <c r="T60" s="375">
        <v>0</v>
      </c>
      <c r="U60" s="376">
        <v>0</v>
      </c>
      <c r="V60" s="376">
        <v>0</v>
      </c>
      <c r="W60" s="376">
        <v>0</v>
      </c>
      <c r="X60" s="377">
        <v>0</v>
      </c>
      <c r="Y60" s="377">
        <v>0</v>
      </c>
      <c r="Z60" s="377">
        <v>0</v>
      </c>
      <c r="AA60" s="373">
        <v>0</v>
      </c>
      <c r="AB60" s="373"/>
    </row>
    <row r="61" spans="1:28" s="374" customFormat="1" ht="21">
      <c r="A61" s="370">
        <v>39</v>
      </c>
      <c r="B61" s="372" t="s">
        <v>653</v>
      </c>
      <c r="C61" s="379" t="s">
        <v>654</v>
      </c>
      <c r="D61" s="370" t="s">
        <v>153</v>
      </c>
      <c r="E61" s="375">
        <f aca="true" t="shared" si="7" ref="E61:AA61">(E$53+E$54+E$55+E$56+E$57+E$58+E$59+E$60)</f>
        <v>37614904</v>
      </c>
      <c r="F61" s="375">
        <f t="shared" si="7"/>
        <v>24010963.34853127</v>
      </c>
      <c r="G61" s="375">
        <f t="shared" si="7"/>
        <v>4250046.190084752</v>
      </c>
      <c r="H61" s="375">
        <f t="shared" si="7"/>
        <v>3474617.714586127</v>
      </c>
      <c r="I61" s="375">
        <f t="shared" si="7"/>
        <v>1553349.9681710436</v>
      </c>
      <c r="J61" s="375">
        <f t="shared" si="7"/>
        <v>2435186.0850557056</v>
      </c>
      <c r="K61" s="375">
        <f t="shared" si="7"/>
        <v>164975.77518255918</v>
      </c>
      <c r="L61" s="375">
        <f t="shared" si="7"/>
        <v>61810.829866200045</v>
      </c>
      <c r="M61" s="375">
        <f t="shared" si="7"/>
        <v>1609252.3916166397</v>
      </c>
      <c r="N61" s="375">
        <f t="shared" si="7"/>
        <v>54701.6969057101</v>
      </c>
      <c r="O61" s="375">
        <f t="shared" si="7"/>
        <v>24010963.34853127</v>
      </c>
      <c r="P61" s="375">
        <f t="shared" si="7"/>
        <v>4250046.190084752</v>
      </c>
      <c r="Q61" s="375">
        <f t="shared" si="7"/>
        <v>3474617.714586127</v>
      </c>
      <c r="R61" s="375">
        <f t="shared" si="7"/>
        <v>1553349.9681710436</v>
      </c>
      <c r="S61" s="375">
        <f t="shared" si="7"/>
        <v>1630805.6355896224</v>
      </c>
      <c r="T61" s="375">
        <f t="shared" si="7"/>
        <v>28753.226191986607</v>
      </c>
      <c r="U61" s="376">
        <f t="shared" si="7"/>
        <v>775627.2232740964</v>
      </c>
      <c r="V61" s="376">
        <f t="shared" si="7"/>
        <v>90029.53996503737</v>
      </c>
      <c r="W61" s="376">
        <f t="shared" si="7"/>
        <v>61810.829866200045</v>
      </c>
      <c r="X61" s="377">
        <f t="shared" si="7"/>
        <v>74946.23521752183</v>
      </c>
      <c r="Y61" s="377">
        <f t="shared" si="7"/>
        <v>1609252.3916166397</v>
      </c>
      <c r="Z61" s="377">
        <f t="shared" si="7"/>
        <v>24844.07169088767</v>
      </c>
      <c r="AA61" s="373">
        <f t="shared" si="7"/>
        <v>29857.62521482243</v>
      </c>
      <c r="AB61" s="373"/>
    </row>
    <row r="62" spans="1:28" s="374" customFormat="1" ht="11.25">
      <c r="A62" s="370"/>
      <c r="B62" s="372"/>
      <c r="C62" s="370"/>
      <c r="D62" s="370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6"/>
      <c r="V62" s="376"/>
      <c r="W62" s="376"/>
      <c r="X62" s="377"/>
      <c r="Y62" s="377"/>
      <c r="Z62" s="377"/>
      <c r="AA62" s="373"/>
      <c r="AB62" s="373"/>
    </row>
    <row r="63" spans="1:28" s="374" customFormat="1" ht="11.25">
      <c r="A63" s="370">
        <v>40</v>
      </c>
      <c r="B63" s="372" t="s">
        <v>655</v>
      </c>
      <c r="C63" s="379" t="s">
        <v>656</v>
      </c>
      <c r="D63" s="370" t="s">
        <v>153</v>
      </c>
      <c r="E63" s="375">
        <f aca="true" t="shared" si="8" ref="E63:AA63">(E$51+E$61)</f>
        <v>57827669</v>
      </c>
      <c r="F63" s="375">
        <f t="shared" si="8"/>
        <v>35982598.93778571</v>
      </c>
      <c r="G63" s="375">
        <f t="shared" si="8"/>
        <v>6929590.870441321</v>
      </c>
      <c r="H63" s="375">
        <f t="shared" si="8"/>
        <v>5228762.324632833</v>
      </c>
      <c r="I63" s="375">
        <f t="shared" si="8"/>
        <v>2226131.3160460293</v>
      </c>
      <c r="J63" s="375">
        <f t="shared" si="8"/>
        <v>3933727.0796619356</v>
      </c>
      <c r="K63" s="375">
        <f t="shared" si="8"/>
        <v>280611.41939095524</v>
      </c>
      <c r="L63" s="375">
        <f t="shared" si="8"/>
        <v>134405.1134920555</v>
      </c>
      <c r="M63" s="375">
        <f t="shared" si="8"/>
        <v>3016508.4078025254</v>
      </c>
      <c r="N63" s="375">
        <f t="shared" si="8"/>
        <v>95333.53074664697</v>
      </c>
      <c r="O63" s="375">
        <f t="shared" si="8"/>
        <v>35982598.93778571</v>
      </c>
      <c r="P63" s="375">
        <f t="shared" si="8"/>
        <v>6929590.870441321</v>
      </c>
      <c r="Q63" s="375">
        <f t="shared" si="8"/>
        <v>5228762.324632833</v>
      </c>
      <c r="R63" s="375">
        <f t="shared" si="8"/>
        <v>2226131.3160460293</v>
      </c>
      <c r="S63" s="375">
        <f t="shared" si="8"/>
        <v>2639743.0071632396</v>
      </c>
      <c r="T63" s="375">
        <f t="shared" si="8"/>
        <v>37226.1507085609</v>
      </c>
      <c r="U63" s="376">
        <f t="shared" si="8"/>
        <v>1256757.9217901342</v>
      </c>
      <c r="V63" s="376">
        <f t="shared" si="8"/>
        <v>126289.09526158396</v>
      </c>
      <c r="W63" s="376">
        <f t="shared" si="8"/>
        <v>134405.1134920555</v>
      </c>
      <c r="X63" s="377">
        <f t="shared" si="8"/>
        <v>154322.32412937126</v>
      </c>
      <c r="Y63" s="377">
        <f t="shared" si="8"/>
        <v>3016508.4078025254</v>
      </c>
      <c r="Z63" s="377">
        <f t="shared" si="8"/>
        <v>49487.24715697496</v>
      </c>
      <c r="AA63" s="373">
        <f t="shared" si="8"/>
        <v>45846.28358967201</v>
      </c>
      <c r="AB63" s="373"/>
    </row>
    <row r="64" spans="1:28" s="374" customFormat="1" ht="11.25">
      <c r="A64" s="370"/>
      <c r="B64" s="372"/>
      <c r="C64" s="370"/>
      <c r="D64" s="370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6"/>
      <c r="V64" s="376"/>
      <c r="W64" s="376"/>
      <c r="X64" s="377"/>
      <c r="Y64" s="377"/>
      <c r="Z64" s="377"/>
      <c r="AA64" s="373"/>
      <c r="AB64" s="373"/>
    </row>
    <row r="65" spans="1:28" s="374" customFormat="1" ht="11.25">
      <c r="A65" s="370">
        <v>41</v>
      </c>
      <c r="B65" s="372" t="s">
        <v>657</v>
      </c>
      <c r="C65" s="379" t="s">
        <v>658</v>
      </c>
      <c r="D65" s="370" t="s">
        <v>153</v>
      </c>
      <c r="E65" s="375">
        <f aca="true" t="shared" si="9" ref="E65:AA65">(E$37+E$63)</f>
        <v>845499994.0000105</v>
      </c>
      <c r="F65" s="375">
        <f t="shared" si="9"/>
        <v>441871920.117645</v>
      </c>
      <c r="G65" s="375">
        <f t="shared" si="9"/>
        <v>107456954.28696786</v>
      </c>
      <c r="H65" s="375">
        <f t="shared" si="9"/>
        <v>124252987.0183625</v>
      </c>
      <c r="I65" s="375">
        <f t="shared" si="9"/>
        <v>75671699.47131076</v>
      </c>
      <c r="J65" s="375">
        <f t="shared" si="9"/>
        <v>71818988.7178063</v>
      </c>
      <c r="K65" s="375">
        <f t="shared" si="9"/>
        <v>714953.2238598941</v>
      </c>
      <c r="L65" s="375">
        <f t="shared" si="9"/>
        <v>17186963.738154523</v>
      </c>
      <c r="M65" s="375">
        <f t="shared" si="9"/>
        <v>6047073.682329904</v>
      </c>
      <c r="N65" s="375">
        <f t="shared" si="9"/>
        <v>478453.74357369513</v>
      </c>
      <c r="O65" s="375">
        <f t="shared" si="9"/>
        <v>441871920.117645</v>
      </c>
      <c r="P65" s="375">
        <f t="shared" si="9"/>
        <v>107456954.28696786</v>
      </c>
      <c r="Q65" s="375">
        <f t="shared" si="9"/>
        <v>124252987.0183625</v>
      </c>
      <c r="R65" s="375">
        <f t="shared" si="9"/>
        <v>75671699.47131076</v>
      </c>
      <c r="S65" s="375">
        <f t="shared" si="9"/>
        <v>63403627.58951763</v>
      </c>
      <c r="T65" s="375">
        <f t="shared" si="9"/>
        <v>215764.90129174615</v>
      </c>
      <c r="U65" s="376">
        <f t="shared" si="9"/>
        <v>8199596.226996915</v>
      </c>
      <c r="V65" s="376">
        <f t="shared" si="9"/>
        <v>148693.65515190948</v>
      </c>
      <c r="W65" s="376">
        <f t="shared" si="9"/>
        <v>17186963.738154523</v>
      </c>
      <c r="X65" s="377">
        <f t="shared" si="9"/>
        <v>566259.5687079846</v>
      </c>
      <c r="Y65" s="377">
        <f t="shared" si="9"/>
        <v>6047073.682329904</v>
      </c>
      <c r="Z65" s="377">
        <f t="shared" si="9"/>
        <v>77572.54441293768</v>
      </c>
      <c r="AA65" s="373">
        <f t="shared" si="9"/>
        <v>400881.1991607574</v>
      </c>
      <c r="AB65" s="373"/>
    </row>
    <row r="66" spans="1:28" s="374" customFormat="1" ht="11.25">
      <c r="A66" s="370"/>
      <c r="B66" s="372"/>
      <c r="C66" s="370"/>
      <c r="D66" s="370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6"/>
      <c r="V66" s="376"/>
      <c r="W66" s="376"/>
      <c r="X66" s="377"/>
      <c r="Y66" s="377"/>
      <c r="Z66" s="377"/>
      <c r="AA66" s="373"/>
      <c r="AB66" s="373"/>
    </row>
    <row r="67" spans="1:28" s="374" customFormat="1" ht="11.25">
      <c r="A67" s="370"/>
      <c r="B67" s="370" t="s">
        <v>659</v>
      </c>
      <c r="C67" s="370"/>
      <c r="D67" s="370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6"/>
      <c r="V67" s="376"/>
      <c r="W67" s="376"/>
      <c r="X67" s="377"/>
      <c r="Y67" s="377"/>
      <c r="Z67" s="377"/>
      <c r="AA67" s="373"/>
      <c r="AB67" s="373"/>
    </row>
    <row r="68" spans="1:28" s="374" customFormat="1" ht="11.25">
      <c r="A68" s="370"/>
      <c r="B68" s="372"/>
      <c r="C68" s="370"/>
      <c r="D68" s="370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6"/>
      <c r="V68" s="376"/>
      <c r="W68" s="376"/>
      <c r="X68" s="377"/>
      <c r="Y68" s="377"/>
      <c r="Z68" s="377"/>
      <c r="AA68" s="373"/>
      <c r="AB68" s="373"/>
    </row>
    <row r="69" spans="1:28" s="374" customFormat="1" ht="11.25">
      <c r="A69" s="370">
        <v>42</v>
      </c>
      <c r="B69" s="372" t="s">
        <v>660</v>
      </c>
      <c r="C69" s="370" t="s">
        <v>196</v>
      </c>
      <c r="D69" s="370" t="s">
        <v>661</v>
      </c>
      <c r="E69" s="375">
        <v>364690</v>
      </c>
      <c r="F69" s="375">
        <v>292797.48558945104</v>
      </c>
      <c r="G69" s="375">
        <v>42719.60545975776</v>
      </c>
      <c r="H69" s="375">
        <v>14137.592958039826</v>
      </c>
      <c r="I69" s="375">
        <v>5463.21790593765</v>
      </c>
      <c r="J69" s="375">
        <v>6405.961367681144</v>
      </c>
      <c r="K69" s="375">
        <v>694.9620198715231</v>
      </c>
      <c r="L69" s="375">
        <v>1310.4441692390226</v>
      </c>
      <c r="M69" s="375">
        <v>1114.4206249603576</v>
      </c>
      <c r="N69" s="375">
        <v>46.30990506169875</v>
      </c>
      <c r="O69" s="375">
        <v>292797.48558945104</v>
      </c>
      <c r="P69" s="375">
        <v>42719.60545975776</v>
      </c>
      <c r="Q69" s="375">
        <v>14137.592958039826</v>
      </c>
      <c r="R69" s="375">
        <v>5463.21790593765</v>
      </c>
      <c r="S69" s="375">
        <v>5285.379125741078</v>
      </c>
      <c r="T69" s="375">
        <v>11.892031360499738</v>
      </c>
      <c r="U69" s="376">
        <v>1108.690210579567</v>
      </c>
      <c r="V69" s="376">
        <v>104.46786380110919</v>
      </c>
      <c r="W69" s="376">
        <v>1310.4441692390226</v>
      </c>
      <c r="X69" s="377">
        <v>590.4941560704139</v>
      </c>
      <c r="Y69" s="377">
        <v>1114.4206249603576</v>
      </c>
      <c r="Z69" s="377">
        <v>5.093133475261769</v>
      </c>
      <c r="AA69" s="373">
        <v>41.216771586436984</v>
      </c>
      <c r="AB69" s="373"/>
    </row>
    <row r="70" spans="1:28" s="374" customFormat="1" ht="11.25">
      <c r="A70" s="370">
        <v>43</v>
      </c>
      <c r="B70" s="372" t="s">
        <v>662</v>
      </c>
      <c r="C70" s="370" t="s">
        <v>198</v>
      </c>
      <c r="D70" s="370" t="s">
        <v>663</v>
      </c>
      <c r="E70" s="375">
        <v>10924065</v>
      </c>
      <c r="F70" s="375">
        <v>9482344.800845964</v>
      </c>
      <c r="G70" s="375">
        <v>1107472.2858653506</v>
      </c>
      <c r="H70" s="375">
        <v>227218.2763482552</v>
      </c>
      <c r="I70" s="375">
        <v>19368.479027141348</v>
      </c>
      <c r="J70" s="375">
        <v>30110.75784279168</v>
      </c>
      <c r="K70" s="375">
        <v>28584.406062742335</v>
      </c>
      <c r="L70" s="375">
        <v>28572.842791681353</v>
      </c>
      <c r="M70" s="375">
        <v>0</v>
      </c>
      <c r="N70" s="375">
        <v>393.15121607331696</v>
      </c>
      <c r="O70" s="375">
        <v>9482344.800845964</v>
      </c>
      <c r="P70" s="375">
        <v>1107472.2858653506</v>
      </c>
      <c r="Q70" s="375">
        <v>227218.2763482552</v>
      </c>
      <c r="R70" s="375">
        <v>19368.479027141348</v>
      </c>
      <c r="S70" s="375">
        <v>22872.150158618257</v>
      </c>
      <c r="T70" s="375">
        <v>34.68981318293972</v>
      </c>
      <c r="U70" s="376">
        <v>7203.917870990484</v>
      </c>
      <c r="V70" s="376">
        <v>4289.9735636235455</v>
      </c>
      <c r="W70" s="376">
        <v>28572.842791681353</v>
      </c>
      <c r="X70" s="377">
        <v>24294.43249911879</v>
      </c>
      <c r="Y70" s="377">
        <v>0</v>
      </c>
      <c r="Z70" s="377">
        <v>46.25308424391963</v>
      </c>
      <c r="AA70" s="373">
        <v>346.8981318293973</v>
      </c>
      <c r="AB70" s="373"/>
    </row>
    <row r="71" spans="1:28" s="374" customFormat="1" ht="11.25">
      <c r="A71" s="370">
        <v>44</v>
      </c>
      <c r="B71" s="372" t="s">
        <v>664</v>
      </c>
      <c r="C71" s="370" t="s">
        <v>200</v>
      </c>
      <c r="D71" s="370" t="s">
        <v>665</v>
      </c>
      <c r="E71" s="375">
        <v>15756592</v>
      </c>
      <c r="F71" s="375">
        <v>13335888.482044019</v>
      </c>
      <c r="G71" s="375">
        <v>1988662.5438670684</v>
      </c>
      <c r="H71" s="375">
        <v>197219.09613644707</v>
      </c>
      <c r="I71" s="375">
        <v>15526.625247256014</v>
      </c>
      <c r="J71" s="375">
        <v>149498.75474168014</v>
      </c>
      <c r="K71" s="375">
        <v>6207.391625608123</v>
      </c>
      <c r="L71" s="375">
        <v>7869.213005692188</v>
      </c>
      <c r="M71" s="375">
        <v>51988.94141027696</v>
      </c>
      <c r="N71" s="375">
        <v>3730.9519219534386</v>
      </c>
      <c r="O71" s="375">
        <v>13335888.482044019</v>
      </c>
      <c r="P71" s="375">
        <v>1988662.5438670684</v>
      </c>
      <c r="Q71" s="375">
        <v>197219.09613644707</v>
      </c>
      <c r="R71" s="375">
        <v>15526.625247256014</v>
      </c>
      <c r="S71" s="375">
        <v>108686.3767307921</v>
      </c>
      <c r="T71" s="375">
        <v>228.09313059977356</v>
      </c>
      <c r="U71" s="376">
        <v>40584.28488028828</v>
      </c>
      <c r="V71" s="376">
        <v>1238.2198518273422</v>
      </c>
      <c r="W71" s="376">
        <v>7869.213005692188</v>
      </c>
      <c r="X71" s="377">
        <v>4969.171773780781</v>
      </c>
      <c r="Y71" s="377">
        <v>51988.94141027696</v>
      </c>
      <c r="Z71" s="377">
        <v>407.3091617853099</v>
      </c>
      <c r="AA71" s="373">
        <v>3323.642760168129</v>
      </c>
      <c r="AB71" s="373"/>
    </row>
    <row r="72" spans="1:28" s="374" customFormat="1" ht="11.25">
      <c r="A72" s="370">
        <v>45</v>
      </c>
      <c r="B72" s="372" t="s">
        <v>666</v>
      </c>
      <c r="C72" s="382" t="s">
        <v>667</v>
      </c>
      <c r="D72" s="379" t="s">
        <v>668</v>
      </c>
      <c r="E72" s="375">
        <v>5465358</v>
      </c>
      <c r="F72" s="375">
        <v>2960892.1964002415</v>
      </c>
      <c r="G72" s="375">
        <v>674425.729779685</v>
      </c>
      <c r="H72" s="375">
        <v>833183.7780885353</v>
      </c>
      <c r="I72" s="375">
        <v>451847.31220274704</v>
      </c>
      <c r="J72" s="375">
        <v>391106.74160455784</v>
      </c>
      <c r="K72" s="375">
        <v>27144.29074656802</v>
      </c>
      <c r="L72" s="375">
        <v>80350.35807850638</v>
      </c>
      <c r="M72" s="375">
        <v>46407.59309915864</v>
      </c>
      <c r="N72" s="375">
        <v>0</v>
      </c>
      <c r="O72" s="375">
        <v>2960892.1964002415</v>
      </c>
      <c r="P72" s="375">
        <v>674425.729779685</v>
      </c>
      <c r="Q72" s="375">
        <v>833183.7780885353</v>
      </c>
      <c r="R72" s="375">
        <v>451847.31220274704</v>
      </c>
      <c r="S72" s="375">
        <v>339347.89010294253</v>
      </c>
      <c r="T72" s="375">
        <v>796.7645729909784</v>
      </c>
      <c r="U72" s="376">
        <v>50962.08692862436</v>
      </c>
      <c r="V72" s="376">
        <v>3781.8545335364256</v>
      </c>
      <c r="W72" s="376">
        <v>80350.35807850638</v>
      </c>
      <c r="X72" s="377">
        <v>23362.436213031593</v>
      </c>
      <c r="Y72" s="377">
        <v>46407.59309915864</v>
      </c>
      <c r="Z72" s="377">
        <v>0</v>
      </c>
      <c r="AA72" s="373">
        <v>0</v>
      </c>
      <c r="AB72" s="373"/>
    </row>
    <row r="73" spans="1:28" s="374" customFormat="1" ht="11.25">
      <c r="A73" s="370">
        <v>46</v>
      </c>
      <c r="B73" s="372" t="s">
        <v>669</v>
      </c>
      <c r="C73" s="370" t="s">
        <v>670</v>
      </c>
      <c r="D73" s="370" t="s">
        <v>230</v>
      </c>
      <c r="E73" s="375">
        <v>358778</v>
      </c>
      <c r="F73" s="375">
        <v>317892.9747545491</v>
      </c>
      <c r="G73" s="375">
        <v>37034.74749136727</v>
      </c>
      <c r="H73" s="375">
        <v>2461.474723157359</v>
      </c>
      <c r="I73" s="375">
        <v>193.79550123943235</v>
      </c>
      <c r="J73" s="375">
        <v>246.61351360128168</v>
      </c>
      <c r="K73" s="375">
        <v>5.825516069321614</v>
      </c>
      <c r="L73" s="375">
        <v>7.378987021140711</v>
      </c>
      <c r="M73" s="375">
        <v>931.6942033535033</v>
      </c>
      <c r="N73" s="375">
        <v>3.4953096415929683</v>
      </c>
      <c r="O73" s="375">
        <v>317892.9747545491</v>
      </c>
      <c r="P73" s="375">
        <v>37034.74749136727</v>
      </c>
      <c r="Q73" s="375">
        <v>2461.474723157359</v>
      </c>
      <c r="R73" s="375">
        <v>193.79550123943235</v>
      </c>
      <c r="S73" s="375">
        <v>179.03752719715095</v>
      </c>
      <c r="T73" s="375">
        <v>0.38836773795477425</v>
      </c>
      <c r="U73" s="376">
        <v>67.18761866617594</v>
      </c>
      <c r="V73" s="376">
        <v>1.1651032138643227</v>
      </c>
      <c r="W73" s="376">
        <v>7.378987021140711</v>
      </c>
      <c r="X73" s="377">
        <v>4.660412855457291</v>
      </c>
      <c r="Y73" s="377">
        <v>931.6942033535033</v>
      </c>
      <c r="Z73" s="377">
        <v>0.38836773795477425</v>
      </c>
      <c r="AA73" s="373">
        <v>3.106941903638194</v>
      </c>
      <c r="AB73" s="373"/>
    </row>
    <row r="74" spans="1:28" s="374" customFormat="1" ht="21">
      <c r="A74" s="370">
        <v>47</v>
      </c>
      <c r="B74" s="372" t="s">
        <v>671</v>
      </c>
      <c r="C74" s="379" t="s">
        <v>672</v>
      </c>
      <c r="D74" s="370" t="s">
        <v>153</v>
      </c>
      <c r="E74" s="375">
        <f aca="true" t="shared" si="10" ref="E74:AA74">(E$69+E$70+E$71+E$72+E$73)</f>
        <v>32869483</v>
      </c>
      <c r="F74" s="375">
        <f t="shared" si="10"/>
        <v>26389815.939634223</v>
      </c>
      <c r="G74" s="375">
        <f t="shared" si="10"/>
        <v>3850314.912463229</v>
      </c>
      <c r="H74" s="375">
        <f t="shared" si="10"/>
        <v>1274220.2182544349</v>
      </c>
      <c r="I74" s="375">
        <f t="shared" si="10"/>
        <v>492399.42988432146</v>
      </c>
      <c r="J74" s="375">
        <f t="shared" si="10"/>
        <v>577368.8290703121</v>
      </c>
      <c r="K74" s="375">
        <f t="shared" si="10"/>
        <v>62636.87597085932</v>
      </c>
      <c r="L74" s="375">
        <f t="shared" si="10"/>
        <v>118110.2370321401</v>
      </c>
      <c r="M74" s="375">
        <f t="shared" si="10"/>
        <v>100442.64933774946</v>
      </c>
      <c r="N74" s="375">
        <f t="shared" si="10"/>
        <v>4173.908352730047</v>
      </c>
      <c r="O74" s="375">
        <f t="shared" si="10"/>
        <v>26389815.939634223</v>
      </c>
      <c r="P74" s="375">
        <f t="shared" si="10"/>
        <v>3850314.912463229</v>
      </c>
      <c r="Q74" s="375">
        <f t="shared" si="10"/>
        <v>1274220.2182544349</v>
      </c>
      <c r="R74" s="375">
        <f t="shared" si="10"/>
        <v>492399.42988432146</v>
      </c>
      <c r="S74" s="375">
        <f t="shared" si="10"/>
        <v>476370.8336452911</v>
      </c>
      <c r="T74" s="375">
        <f t="shared" si="10"/>
        <v>1071.8279158721461</v>
      </c>
      <c r="U74" s="376">
        <f t="shared" si="10"/>
        <v>99926.16750914889</v>
      </c>
      <c r="V74" s="376">
        <f t="shared" si="10"/>
        <v>9415.680916002288</v>
      </c>
      <c r="W74" s="376">
        <f t="shared" si="10"/>
        <v>118110.2370321401</v>
      </c>
      <c r="X74" s="377">
        <f t="shared" si="10"/>
        <v>53221.19505485704</v>
      </c>
      <c r="Y74" s="377">
        <f t="shared" si="10"/>
        <v>100442.64933774946</v>
      </c>
      <c r="Z74" s="377">
        <f t="shared" si="10"/>
        <v>459.04374724244605</v>
      </c>
      <c r="AA74" s="373">
        <f t="shared" si="10"/>
        <v>3714.8646054876012</v>
      </c>
      <c r="AB74" s="373"/>
    </row>
    <row r="75" spans="1:28" s="374" customFormat="1" ht="11.25">
      <c r="A75" s="370"/>
      <c r="B75" s="372"/>
      <c r="C75" s="370"/>
      <c r="D75" s="370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6"/>
      <c r="V75" s="376"/>
      <c r="W75" s="376"/>
      <c r="X75" s="377"/>
      <c r="Y75" s="377"/>
      <c r="Z75" s="377"/>
      <c r="AA75" s="373"/>
      <c r="AB75" s="373"/>
    </row>
    <row r="76" spans="1:28" s="374" customFormat="1" ht="11.25">
      <c r="A76" s="370"/>
      <c r="B76" s="370" t="s">
        <v>673</v>
      </c>
      <c r="C76" s="370"/>
      <c r="D76" s="370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6"/>
      <c r="V76" s="376"/>
      <c r="W76" s="376"/>
      <c r="X76" s="377"/>
      <c r="Y76" s="377"/>
      <c r="Z76" s="377"/>
      <c r="AA76" s="373"/>
      <c r="AB76" s="373"/>
    </row>
    <row r="77" spans="1:28" s="374" customFormat="1" ht="11.25">
      <c r="A77" s="370"/>
      <c r="B77" s="372"/>
      <c r="C77" s="370"/>
      <c r="D77" s="370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6"/>
      <c r="V77" s="376"/>
      <c r="W77" s="376"/>
      <c r="X77" s="377"/>
      <c r="Y77" s="377"/>
      <c r="Z77" s="377"/>
      <c r="AA77" s="373"/>
      <c r="AB77" s="373"/>
    </row>
    <row r="78" spans="1:28" s="374" customFormat="1" ht="11.25">
      <c r="A78" s="370">
        <v>48</v>
      </c>
      <c r="B78" s="372" t="s">
        <v>674</v>
      </c>
      <c r="C78" s="370" t="s">
        <v>675</v>
      </c>
      <c r="D78" s="370" t="s">
        <v>230</v>
      </c>
      <c r="E78" s="375">
        <v>20300912</v>
      </c>
      <c r="F78" s="375">
        <v>17987494.511676643</v>
      </c>
      <c r="G78" s="375">
        <v>2095555.3288230263</v>
      </c>
      <c r="H78" s="375">
        <v>139278.83466946668</v>
      </c>
      <c r="I78" s="375">
        <v>10965.62614390405</v>
      </c>
      <c r="J78" s="375">
        <v>13954.253710178502</v>
      </c>
      <c r="K78" s="375">
        <v>329.62804039791735</v>
      </c>
      <c r="L78" s="375">
        <v>417.5288511706953</v>
      </c>
      <c r="M78" s="375">
        <v>52718.51126097357</v>
      </c>
      <c r="N78" s="375">
        <v>197.7768242387504</v>
      </c>
      <c r="O78" s="375">
        <v>17987494.511676643</v>
      </c>
      <c r="P78" s="375">
        <v>2095555.3288230263</v>
      </c>
      <c r="Q78" s="375">
        <v>139278.83466946668</v>
      </c>
      <c r="R78" s="375">
        <v>10965.62614390405</v>
      </c>
      <c r="S78" s="375">
        <v>10130.56844156266</v>
      </c>
      <c r="T78" s="375">
        <v>21.97520269319449</v>
      </c>
      <c r="U78" s="376">
        <v>3801.710065922646</v>
      </c>
      <c r="V78" s="376">
        <v>65.92560807958347</v>
      </c>
      <c r="W78" s="376">
        <v>417.5288511706953</v>
      </c>
      <c r="X78" s="377">
        <v>263.7024323183339</v>
      </c>
      <c r="Y78" s="377">
        <v>52718.51126097357</v>
      </c>
      <c r="Z78" s="377">
        <v>21.97520269319449</v>
      </c>
      <c r="AA78" s="373">
        <v>175.80162154555592</v>
      </c>
      <c r="AB78" s="373"/>
    </row>
    <row r="79" spans="1:28" s="374" customFormat="1" ht="11.25">
      <c r="A79" s="370">
        <v>49</v>
      </c>
      <c r="B79" s="372" t="s">
        <v>676</v>
      </c>
      <c r="C79" s="370" t="s">
        <v>677</v>
      </c>
      <c r="D79" s="370" t="s">
        <v>257</v>
      </c>
      <c r="E79" s="375">
        <v>11951920.00000017</v>
      </c>
      <c r="F79" s="375">
        <v>6162449.31718608</v>
      </c>
      <c r="G79" s="375">
        <v>1526271.670825858</v>
      </c>
      <c r="H79" s="375">
        <v>1807109.0082677987</v>
      </c>
      <c r="I79" s="375">
        <v>1115099.7001338946</v>
      </c>
      <c r="J79" s="375">
        <v>1030683.7076120442</v>
      </c>
      <c r="K79" s="375">
        <v>0</v>
      </c>
      <c r="L79" s="375">
        <v>258904.14394224182</v>
      </c>
      <c r="M79" s="375">
        <v>46012.09519664133</v>
      </c>
      <c r="N79" s="375">
        <v>5390.356835612341</v>
      </c>
      <c r="O79" s="375">
        <v>6162449.31718608</v>
      </c>
      <c r="P79" s="375">
        <v>1526271.670825858</v>
      </c>
      <c r="Q79" s="375">
        <v>1807109.0082677987</v>
      </c>
      <c r="R79" s="375">
        <v>1115099.7001338946</v>
      </c>
      <c r="S79" s="375">
        <v>922559.79646862</v>
      </c>
      <c r="T79" s="375">
        <v>2710.7542561068726</v>
      </c>
      <c r="U79" s="376">
        <v>105413.15688731734</v>
      </c>
      <c r="V79" s="376">
        <v>0</v>
      </c>
      <c r="W79" s="376">
        <v>258904.14394224182</v>
      </c>
      <c r="X79" s="377">
        <v>0</v>
      </c>
      <c r="Y79" s="377">
        <v>46012.09519664133</v>
      </c>
      <c r="Z79" s="377">
        <v>0</v>
      </c>
      <c r="AA79" s="373">
        <v>5390.356835612341</v>
      </c>
      <c r="AB79" s="373"/>
    </row>
    <row r="80" spans="1:28" s="374" customFormat="1" ht="11.25">
      <c r="A80" s="370">
        <v>50</v>
      </c>
      <c r="B80" s="372" t="s">
        <v>678</v>
      </c>
      <c r="C80" s="370" t="s">
        <v>679</v>
      </c>
      <c r="D80" s="370" t="s">
        <v>230</v>
      </c>
      <c r="E80" s="375">
        <v>208499</v>
      </c>
      <c r="F80" s="375">
        <v>184739.21852328943</v>
      </c>
      <c r="G80" s="375">
        <v>21522.244444203894</v>
      </c>
      <c r="H80" s="375">
        <v>1430.4528658490383</v>
      </c>
      <c r="I80" s="375">
        <v>112.62164406100821</v>
      </c>
      <c r="J80" s="375">
        <v>143.3161201978762</v>
      </c>
      <c r="K80" s="375">
        <v>3.3854201621545554</v>
      </c>
      <c r="L80" s="375">
        <v>4.288198872062437</v>
      </c>
      <c r="M80" s="375">
        <v>541.4415312672519</v>
      </c>
      <c r="N80" s="375">
        <v>2.0312520972927337</v>
      </c>
      <c r="O80" s="375">
        <v>184739.21852328943</v>
      </c>
      <c r="P80" s="375">
        <v>21522.244444203894</v>
      </c>
      <c r="Q80" s="375">
        <v>1430.4528658490383</v>
      </c>
      <c r="R80" s="375">
        <v>112.62164406100821</v>
      </c>
      <c r="S80" s="375">
        <v>104.04524631688335</v>
      </c>
      <c r="T80" s="375">
        <v>0.2256946774769704</v>
      </c>
      <c r="U80" s="376">
        <v>39.04517920351587</v>
      </c>
      <c r="V80" s="376">
        <v>0.6770840324309111</v>
      </c>
      <c r="W80" s="376">
        <v>4.288198872062437</v>
      </c>
      <c r="X80" s="377">
        <v>2.7083361297236443</v>
      </c>
      <c r="Y80" s="377">
        <v>541.4415312672519</v>
      </c>
      <c r="Z80" s="377">
        <v>0.2256946774769704</v>
      </c>
      <c r="AA80" s="373">
        <v>1.8055574198157631</v>
      </c>
      <c r="AB80" s="373"/>
    </row>
    <row r="81" spans="1:28" s="374" customFormat="1" ht="11.25">
      <c r="A81" s="370">
        <v>51</v>
      </c>
      <c r="B81" s="372" t="s">
        <v>680</v>
      </c>
      <c r="C81" s="379" t="s">
        <v>681</v>
      </c>
      <c r="D81" s="370" t="s">
        <v>230</v>
      </c>
      <c r="E81" s="375">
        <v>1372</v>
      </c>
      <c r="F81" s="375">
        <v>1215.6519111072623</v>
      </c>
      <c r="G81" s="375">
        <v>141.62427338954978</v>
      </c>
      <c r="H81" s="375">
        <v>9.412905251079767</v>
      </c>
      <c r="I81" s="375">
        <v>0.74109178294238</v>
      </c>
      <c r="J81" s="375">
        <v>0.9430727097563353</v>
      </c>
      <c r="K81" s="375">
        <v>0.022277308104480358</v>
      </c>
      <c r="L81" s="375">
        <v>0.028217923599008453</v>
      </c>
      <c r="M81" s="375">
        <v>3.562884142843225</v>
      </c>
      <c r="N81" s="375">
        <v>0.013366384862688216</v>
      </c>
      <c r="O81" s="375">
        <v>1215.6519111072623</v>
      </c>
      <c r="P81" s="375">
        <v>141.62427338954978</v>
      </c>
      <c r="Q81" s="375">
        <v>9.412905251079767</v>
      </c>
      <c r="R81" s="375">
        <v>0.74109178294238</v>
      </c>
      <c r="S81" s="375">
        <v>0.6846559357443631</v>
      </c>
      <c r="T81" s="375">
        <v>0.001485153873632024</v>
      </c>
      <c r="U81" s="376">
        <v>0.25693162013834014</v>
      </c>
      <c r="V81" s="376">
        <v>0.0044554616208960715</v>
      </c>
      <c r="W81" s="376">
        <v>0.028217923599008453</v>
      </c>
      <c r="X81" s="377">
        <v>0.017821846483584286</v>
      </c>
      <c r="Y81" s="377">
        <v>3.562884142843225</v>
      </c>
      <c r="Z81" s="377">
        <v>0.001485153873632024</v>
      </c>
      <c r="AA81" s="373">
        <v>0.011881230989056192</v>
      </c>
      <c r="AB81" s="373"/>
    </row>
    <row r="82" spans="1:28" s="374" customFormat="1" ht="11.25">
      <c r="A82" s="370">
        <v>52</v>
      </c>
      <c r="B82" s="378" t="s">
        <v>682</v>
      </c>
      <c r="C82" s="379" t="s">
        <v>683</v>
      </c>
      <c r="D82" s="370" t="s">
        <v>311</v>
      </c>
      <c r="E82" s="375">
        <v>847755</v>
      </c>
      <c r="F82" s="375">
        <v>0</v>
      </c>
      <c r="G82" s="375">
        <v>0</v>
      </c>
      <c r="H82" s="375">
        <v>0</v>
      </c>
      <c r="I82" s="375">
        <v>0</v>
      </c>
      <c r="J82" s="375">
        <v>0</v>
      </c>
      <c r="K82" s="375">
        <v>0</v>
      </c>
      <c r="L82" s="375">
        <v>0</v>
      </c>
      <c r="M82" s="375">
        <v>847755</v>
      </c>
      <c r="N82" s="375">
        <v>0</v>
      </c>
      <c r="O82" s="375">
        <v>0</v>
      </c>
      <c r="P82" s="375">
        <v>0</v>
      </c>
      <c r="Q82" s="375">
        <v>0</v>
      </c>
      <c r="R82" s="375">
        <v>0</v>
      </c>
      <c r="S82" s="375">
        <v>0</v>
      </c>
      <c r="T82" s="375">
        <v>0</v>
      </c>
      <c r="U82" s="376">
        <v>0</v>
      </c>
      <c r="V82" s="376">
        <v>0</v>
      </c>
      <c r="W82" s="376">
        <v>0</v>
      </c>
      <c r="X82" s="377">
        <v>0</v>
      </c>
      <c r="Y82" s="377">
        <v>847755</v>
      </c>
      <c r="Z82" s="377">
        <v>0</v>
      </c>
      <c r="AA82" s="373">
        <v>0</v>
      </c>
      <c r="AB82" s="373"/>
    </row>
    <row r="83" spans="1:28" s="374" customFormat="1" ht="11.25">
      <c r="A83" s="370">
        <v>53</v>
      </c>
      <c r="B83" s="378" t="s">
        <v>684</v>
      </c>
      <c r="C83" s="379" t="s">
        <v>685</v>
      </c>
      <c r="D83" s="379" t="s">
        <v>253</v>
      </c>
      <c r="E83" s="375">
        <v>216345</v>
      </c>
      <c r="F83" s="375">
        <v>216345</v>
      </c>
      <c r="G83" s="375">
        <v>0</v>
      </c>
      <c r="H83" s="375">
        <v>0</v>
      </c>
      <c r="I83" s="375">
        <v>0</v>
      </c>
      <c r="J83" s="375">
        <v>0</v>
      </c>
      <c r="K83" s="375">
        <v>0</v>
      </c>
      <c r="L83" s="375">
        <v>0</v>
      </c>
      <c r="M83" s="375">
        <v>0</v>
      </c>
      <c r="N83" s="375">
        <v>0</v>
      </c>
      <c r="O83" s="375">
        <v>216345</v>
      </c>
      <c r="P83" s="375">
        <v>0</v>
      </c>
      <c r="Q83" s="375">
        <v>0</v>
      </c>
      <c r="R83" s="375">
        <v>0</v>
      </c>
      <c r="S83" s="375">
        <v>0</v>
      </c>
      <c r="T83" s="375">
        <v>0</v>
      </c>
      <c r="U83" s="376">
        <v>0</v>
      </c>
      <c r="V83" s="376">
        <v>0</v>
      </c>
      <c r="W83" s="376">
        <v>0</v>
      </c>
      <c r="X83" s="377">
        <v>0</v>
      </c>
      <c r="Y83" s="377">
        <v>0</v>
      </c>
      <c r="Z83" s="377">
        <v>0</v>
      </c>
      <c r="AA83" s="373">
        <v>0</v>
      </c>
      <c r="AB83" s="373"/>
    </row>
    <row r="84" spans="1:28" s="374" customFormat="1" ht="21">
      <c r="A84" s="370">
        <v>54</v>
      </c>
      <c r="B84" s="372" t="s">
        <v>686</v>
      </c>
      <c r="C84" s="379" t="s">
        <v>687</v>
      </c>
      <c r="D84" s="370" t="s">
        <v>153</v>
      </c>
      <c r="E84" s="375">
        <f aca="true" t="shared" si="11" ref="E84:AA84">(E$78+E$79+E$80+E$81+E$82+E$83)</f>
        <v>33526803.00000017</v>
      </c>
      <c r="F84" s="375">
        <f t="shared" si="11"/>
        <v>24552243.69929712</v>
      </c>
      <c r="G84" s="375">
        <f t="shared" si="11"/>
        <v>3643490.8683664775</v>
      </c>
      <c r="H84" s="375">
        <f t="shared" si="11"/>
        <v>1947827.7087083654</v>
      </c>
      <c r="I84" s="375">
        <f t="shared" si="11"/>
        <v>1126178.6890136425</v>
      </c>
      <c r="J84" s="375">
        <f t="shared" si="11"/>
        <v>1044782.2205151303</v>
      </c>
      <c r="K84" s="375">
        <f t="shared" si="11"/>
        <v>333.0357378681764</v>
      </c>
      <c r="L84" s="375">
        <f t="shared" si="11"/>
        <v>259325.98921020818</v>
      </c>
      <c r="M84" s="375">
        <f t="shared" si="11"/>
        <v>947030.610873025</v>
      </c>
      <c r="N84" s="375">
        <f t="shared" si="11"/>
        <v>5590.178278333246</v>
      </c>
      <c r="O84" s="375">
        <f t="shared" si="11"/>
        <v>24552243.69929712</v>
      </c>
      <c r="P84" s="375">
        <f t="shared" si="11"/>
        <v>3643490.8683664775</v>
      </c>
      <c r="Q84" s="375">
        <f t="shared" si="11"/>
        <v>1947827.7087083654</v>
      </c>
      <c r="R84" s="375">
        <f t="shared" si="11"/>
        <v>1126178.6890136425</v>
      </c>
      <c r="S84" s="375">
        <f t="shared" si="11"/>
        <v>932795.0948124353</v>
      </c>
      <c r="T84" s="375">
        <f t="shared" si="11"/>
        <v>2732.9566386314177</v>
      </c>
      <c r="U84" s="376">
        <f t="shared" si="11"/>
        <v>109254.16906406364</v>
      </c>
      <c r="V84" s="376">
        <f t="shared" si="11"/>
        <v>66.60714757363527</v>
      </c>
      <c r="W84" s="376">
        <f t="shared" si="11"/>
        <v>259325.98921020818</v>
      </c>
      <c r="X84" s="377">
        <f t="shared" si="11"/>
        <v>266.4285902945411</v>
      </c>
      <c r="Y84" s="377">
        <f t="shared" si="11"/>
        <v>947030.610873025</v>
      </c>
      <c r="Z84" s="377">
        <f t="shared" si="11"/>
        <v>22.20238252454509</v>
      </c>
      <c r="AA84" s="373">
        <f t="shared" si="11"/>
        <v>5567.975895808702</v>
      </c>
      <c r="AB84" s="373"/>
    </row>
    <row r="85" spans="1:28" s="374" customFormat="1" ht="11.25">
      <c r="A85" s="370">
        <v>55</v>
      </c>
      <c r="B85" s="372" t="s">
        <v>688</v>
      </c>
      <c r="C85" s="379" t="s">
        <v>689</v>
      </c>
      <c r="D85" s="370" t="s">
        <v>153</v>
      </c>
      <c r="E85" s="375">
        <f aca="true" t="shared" si="12" ref="E85:AA85">(E$65+E$74+E$84)</f>
        <v>911896280.0000106</v>
      </c>
      <c r="F85" s="375">
        <f t="shared" si="12"/>
        <v>492813979.75657636</v>
      </c>
      <c r="G85" s="375">
        <f t="shared" si="12"/>
        <v>114950760.06779757</v>
      </c>
      <c r="H85" s="375">
        <f t="shared" si="12"/>
        <v>127475034.9453253</v>
      </c>
      <c r="I85" s="375">
        <f t="shared" si="12"/>
        <v>77290277.59020872</v>
      </c>
      <c r="J85" s="375">
        <f t="shared" si="12"/>
        <v>73441139.76739174</v>
      </c>
      <c r="K85" s="375">
        <f t="shared" si="12"/>
        <v>777923.1355686216</v>
      </c>
      <c r="L85" s="375">
        <f t="shared" si="12"/>
        <v>17564399.96439687</v>
      </c>
      <c r="M85" s="375">
        <f t="shared" si="12"/>
        <v>7094546.942540679</v>
      </c>
      <c r="N85" s="375">
        <f t="shared" si="12"/>
        <v>488217.83020475844</v>
      </c>
      <c r="O85" s="375">
        <f t="shared" si="12"/>
        <v>492813979.75657636</v>
      </c>
      <c r="P85" s="375">
        <f t="shared" si="12"/>
        <v>114950760.06779757</v>
      </c>
      <c r="Q85" s="375">
        <f t="shared" si="12"/>
        <v>127475034.9453253</v>
      </c>
      <c r="R85" s="375">
        <f t="shared" si="12"/>
        <v>77290277.59020872</v>
      </c>
      <c r="S85" s="375">
        <f t="shared" si="12"/>
        <v>64812793.51797536</v>
      </c>
      <c r="T85" s="375">
        <f t="shared" si="12"/>
        <v>219569.68584624972</v>
      </c>
      <c r="U85" s="376">
        <f t="shared" si="12"/>
        <v>8408776.563570129</v>
      </c>
      <c r="V85" s="376">
        <f t="shared" si="12"/>
        <v>158175.9432154854</v>
      </c>
      <c r="W85" s="376">
        <f t="shared" si="12"/>
        <v>17564399.96439687</v>
      </c>
      <c r="X85" s="377">
        <f t="shared" si="12"/>
        <v>619747.1923531363</v>
      </c>
      <c r="Y85" s="377">
        <f t="shared" si="12"/>
        <v>7094546.942540679</v>
      </c>
      <c r="Z85" s="377">
        <f t="shared" si="12"/>
        <v>78053.79054270468</v>
      </c>
      <c r="AA85" s="373">
        <f t="shared" si="12"/>
        <v>410164.03966205375</v>
      </c>
      <c r="AB85" s="373"/>
    </row>
    <row r="86" spans="1:28" s="374" customFormat="1" ht="11.25">
      <c r="A86" s="370"/>
      <c r="B86" s="372"/>
      <c r="C86" s="370"/>
      <c r="D86" s="370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6"/>
      <c r="V86" s="376"/>
      <c r="W86" s="376"/>
      <c r="X86" s="377"/>
      <c r="Y86" s="377"/>
      <c r="Z86" s="377"/>
      <c r="AA86" s="373"/>
      <c r="AB86" s="373"/>
    </row>
    <row r="87" spans="1:28" s="374" customFormat="1" ht="31.5">
      <c r="A87" s="370">
        <v>56</v>
      </c>
      <c r="B87" s="372" t="s">
        <v>690</v>
      </c>
      <c r="C87" s="379" t="s">
        <v>691</v>
      </c>
      <c r="D87" s="370" t="s">
        <v>153</v>
      </c>
      <c r="E87" s="375">
        <f aca="true" t="shared" si="13" ref="E87:AA87">(E$17+E$26+E$35+E$63+E$74+E$78+E$80+E$81+E$82+E$83)</f>
        <v>179643984.0000008</v>
      </c>
      <c r="F87" s="375">
        <f t="shared" si="13"/>
        <v>115262284.17183894</v>
      </c>
      <c r="G87" s="375">
        <f t="shared" si="13"/>
        <v>21441438.110991493</v>
      </c>
      <c r="H87" s="375">
        <f t="shared" si="13"/>
        <v>16759792.505083274</v>
      </c>
      <c r="I87" s="375">
        <f t="shared" si="13"/>
        <v>8972022.808386618</v>
      </c>
      <c r="J87" s="375">
        <f t="shared" si="13"/>
        <v>10294757.315977117</v>
      </c>
      <c r="K87" s="375">
        <f t="shared" si="13"/>
        <v>777923.1355686216</v>
      </c>
      <c r="L87" s="375">
        <f t="shared" si="13"/>
        <v>1702249.4609111596</v>
      </c>
      <c r="M87" s="375">
        <f t="shared" si="13"/>
        <v>4275546.953291155</v>
      </c>
      <c r="N87" s="375">
        <f t="shared" si="13"/>
        <v>157969.5379524317</v>
      </c>
      <c r="O87" s="375">
        <f t="shared" si="13"/>
        <v>115262284.17183894</v>
      </c>
      <c r="P87" s="375">
        <f t="shared" si="13"/>
        <v>21441438.110991493</v>
      </c>
      <c r="Q87" s="375">
        <f t="shared" si="13"/>
        <v>16759792.505083274</v>
      </c>
      <c r="R87" s="375">
        <f t="shared" si="13"/>
        <v>8972022.808386618</v>
      </c>
      <c r="S87" s="375">
        <f t="shared" si="13"/>
        <v>8290784.5720119355</v>
      </c>
      <c r="T87" s="375">
        <f t="shared" si="13"/>
        <v>53491.262636754655</v>
      </c>
      <c r="U87" s="376">
        <f t="shared" si="13"/>
        <v>1950481.4813284236</v>
      </c>
      <c r="V87" s="376">
        <f t="shared" si="13"/>
        <v>158175.9432154854</v>
      </c>
      <c r="W87" s="376">
        <f t="shared" si="13"/>
        <v>1702249.4609111596</v>
      </c>
      <c r="X87" s="377">
        <f t="shared" si="13"/>
        <v>619747.1923531363</v>
      </c>
      <c r="Y87" s="377">
        <f t="shared" si="13"/>
        <v>4275546.953291155</v>
      </c>
      <c r="Z87" s="377">
        <f t="shared" si="13"/>
        <v>78053.79054270468</v>
      </c>
      <c r="AA87" s="373">
        <f t="shared" si="13"/>
        <v>79915.7474097271</v>
      </c>
      <c r="AB87" s="373"/>
    </row>
    <row r="88" spans="1:28" s="374" customFormat="1" ht="11.25">
      <c r="A88" s="370"/>
      <c r="B88" s="372"/>
      <c r="C88" s="370"/>
      <c r="D88" s="370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6"/>
      <c r="V88" s="376"/>
      <c r="W88" s="376"/>
      <c r="X88" s="377"/>
      <c r="Y88" s="377"/>
      <c r="Z88" s="377"/>
      <c r="AA88" s="373"/>
      <c r="AB88" s="373"/>
    </row>
    <row r="89" spans="1:28" s="374" customFormat="1" ht="11.25">
      <c r="A89" s="370"/>
      <c r="B89" s="370" t="s">
        <v>692</v>
      </c>
      <c r="C89" s="370"/>
      <c r="D89" s="370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6"/>
      <c r="V89" s="376"/>
      <c r="W89" s="376"/>
      <c r="X89" s="377"/>
      <c r="Y89" s="377"/>
      <c r="Z89" s="377"/>
      <c r="AA89" s="373"/>
      <c r="AB89" s="373"/>
    </row>
    <row r="90" spans="1:28" s="374" customFormat="1" ht="11.25">
      <c r="A90" s="370">
        <v>57</v>
      </c>
      <c r="B90" s="372" t="s">
        <v>693</v>
      </c>
      <c r="C90" s="370" t="s">
        <v>694</v>
      </c>
      <c r="D90" s="370" t="s">
        <v>695</v>
      </c>
      <c r="E90" s="375">
        <v>22726144.000000004</v>
      </c>
      <c r="F90" s="375">
        <v>14581436.068897922</v>
      </c>
      <c r="G90" s="375">
        <v>2712482.7630046243</v>
      </c>
      <c r="H90" s="375">
        <v>2120223.8416213347</v>
      </c>
      <c r="I90" s="375">
        <v>1135019.8196154335</v>
      </c>
      <c r="J90" s="375">
        <v>1302354.4234464783</v>
      </c>
      <c r="K90" s="375">
        <v>98412.38657824433</v>
      </c>
      <c r="L90" s="375">
        <v>215345.73833872008</v>
      </c>
      <c r="M90" s="375">
        <v>540884.7742947832</v>
      </c>
      <c r="N90" s="375">
        <v>19984.18420246354</v>
      </c>
      <c r="O90" s="375">
        <v>14581436.068897922</v>
      </c>
      <c r="P90" s="375">
        <v>2712482.7630046243</v>
      </c>
      <c r="Q90" s="375">
        <v>2120223.8416213347</v>
      </c>
      <c r="R90" s="375">
        <v>1135019.8196154335</v>
      </c>
      <c r="S90" s="375">
        <v>1048838.7078774697</v>
      </c>
      <c r="T90" s="375">
        <v>6766.996090582696</v>
      </c>
      <c r="U90" s="376">
        <v>246748.71947842615</v>
      </c>
      <c r="V90" s="376">
        <v>20010.295824050132</v>
      </c>
      <c r="W90" s="376">
        <v>215345.73833872008</v>
      </c>
      <c r="X90" s="377">
        <v>78402.09075419419</v>
      </c>
      <c r="Y90" s="377">
        <v>540884.7742947832</v>
      </c>
      <c r="Z90" s="377">
        <v>9874.317214092385</v>
      </c>
      <c r="AA90" s="373">
        <v>10109.86698837116</v>
      </c>
      <c r="AB90" s="373"/>
    </row>
    <row r="91" spans="1:28" s="374" customFormat="1" ht="11.25">
      <c r="A91" s="370">
        <v>58</v>
      </c>
      <c r="B91" s="372" t="s">
        <v>696</v>
      </c>
      <c r="C91" s="370" t="s">
        <v>697</v>
      </c>
      <c r="D91" s="370" t="s">
        <v>695</v>
      </c>
      <c r="E91" s="375">
        <v>2185</v>
      </c>
      <c r="F91" s="375">
        <v>1401.9288890601924</v>
      </c>
      <c r="G91" s="375">
        <v>260.79104476171165</v>
      </c>
      <c r="H91" s="375">
        <v>203.84844406260106</v>
      </c>
      <c r="I91" s="375">
        <v>109.12622510267128</v>
      </c>
      <c r="J91" s="375">
        <v>125.21457292669423</v>
      </c>
      <c r="K91" s="375">
        <v>9.461836758293174</v>
      </c>
      <c r="L91" s="375">
        <v>20.70436754559433</v>
      </c>
      <c r="M91" s="375">
        <v>52.00324488985468</v>
      </c>
      <c r="N91" s="375">
        <v>1.9213748923875003</v>
      </c>
      <c r="O91" s="375">
        <v>1401.9288890601924</v>
      </c>
      <c r="P91" s="375">
        <v>260.79104476171165</v>
      </c>
      <c r="Q91" s="375">
        <v>203.84844406260106</v>
      </c>
      <c r="R91" s="375">
        <v>109.12622510267128</v>
      </c>
      <c r="S91" s="375">
        <v>100.840361511054</v>
      </c>
      <c r="T91" s="375">
        <v>0.6506113161090237</v>
      </c>
      <c r="U91" s="376">
        <v>23.723600099531232</v>
      </c>
      <c r="V91" s="376">
        <v>1.9238853883681077</v>
      </c>
      <c r="W91" s="376">
        <v>20.70436754559433</v>
      </c>
      <c r="X91" s="377">
        <v>7.537951369925065</v>
      </c>
      <c r="Y91" s="377">
        <v>52.00324488985468</v>
      </c>
      <c r="Z91" s="377">
        <v>0.9493640061768446</v>
      </c>
      <c r="AA91" s="373">
        <v>0.9720108862106559</v>
      </c>
      <c r="AB91" s="373"/>
    </row>
    <row r="92" spans="1:28" s="374" customFormat="1" ht="11.25">
      <c r="A92" s="370">
        <v>59</v>
      </c>
      <c r="B92" s="372" t="s">
        <v>698</v>
      </c>
      <c r="C92" s="370" t="s">
        <v>699</v>
      </c>
      <c r="D92" s="370" t="s">
        <v>695</v>
      </c>
      <c r="E92" s="375">
        <v>-158664</v>
      </c>
      <c r="F92" s="375">
        <v>-101801.21064249262</v>
      </c>
      <c r="G92" s="375">
        <v>-18937.368570284765</v>
      </c>
      <c r="H92" s="375">
        <v>-14802.475756864318</v>
      </c>
      <c r="I92" s="375">
        <v>-7924.212073084775</v>
      </c>
      <c r="J92" s="375">
        <v>-9092.469107021061</v>
      </c>
      <c r="K92" s="375">
        <v>-687.0722505344752</v>
      </c>
      <c r="L92" s="375">
        <v>-1503.449781352027</v>
      </c>
      <c r="M92" s="375">
        <v>-3776.2209827020147</v>
      </c>
      <c r="N92" s="375">
        <v>-139.52083566396817</v>
      </c>
      <c r="O92" s="375">
        <v>-101801.21064249262</v>
      </c>
      <c r="P92" s="375">
        <v>-18937.368570284765</v>
      </c>
      <c r="Q92" s="375">
        <v>-14802.475756864318</v>
      </c>
      <c r="R92" s="375">
        <v>-7924.212073084775</v>
      </c>
      <c r="S92" s="375">
        <v>-7322.533235144107</v>
      </c>
      <c r="T92" s="375">
        <v>-47.244207715845384</v>
      </c>
      <c r="U92" s="376">
        <v>-1722.6916641611092</v>
      </c>
      <c r="V92" s="376">
        <v>-139.70313558811785</v>
      </c>
      <c r="W92" s="376">
        <v>-1503.449781352027</v>
      </c>
      <c r="X92" s="377">
        <v>-547.3691149463574</v>
      </c>
      <c r="Y92" s="377">
        <v>-3776.2209827020147</v>
      </c>
      <c r="Z92" s="377">
        <v>-68.9381650691272</v>
      </c>
      <c r="AA92" s="373">
        <v>-70.58267059484098</v>
      </c>
      <c r="AB92" s="373"/>
    </row>
    <row r="93" spans="1:28" s="374" customFormat="1" ht="11.25">
      <c r="A93" s="370">
        <v>60</v>
      </c>
      <c r="B93" s="372" t="s">
        <v>700</v>
      </c>
      <c r="C93" s="370" t="s">
        <v>701</v>
      </c>
      <c r="D93" s="370" t="s">
        <v>695</v>
      </c>
      <c r="E93" s="375">
        <v>5435172.000000001</v>
      </c>
      <c r="F93" s="375">
        <v>3487288.16650392</v>
      </c>
      <c r="G93" s="375">
        <v>648715.8738396346</v>
      </c>
      <c r="H93" s="375">
        <v>507071.5585412428</v>
      </c>
      <c r="I93" s="375">
        <v>271450.7108209318</v>
      </c>
      <c r="J93" s="375">
        <v>311470.36190532113</v>
      </c>
      <c r="K93" s="375">
        <v>23536.251815673146</v>
      </c>
      <c r="L93" s="375">
        <v>51501.967396578046</v>
      </c>
      <c r="M93" s="375">
        <v>129357.70276177631</v>
      </c>
      <c r="N93" s="375">
        <v>4779.406414923366</v>
      </c>
      <c r="O93" s="375">
        <v>3487288.16650392</v>
      </c>
      <c r="P93" s="375">
        <v>648715.8738396346</v>
      </c>
      <c r="Q93" s="375">
        <v>507071.5585412428</v>
      </c>
      <c r="R93" s="375">
        <v>271450.7108209318</v>
      </c>
      <c r="S93" s="375">
        <v>250839.68391522122</v>
      </c>
      <c r="T93" s="375">
        <v>1618.3910335006472</v>
      </c>
      <c r="U93" s="376">
        <v>59012.28695659925</v>
      </c>
      <c r="V93" s="376">
        <v>4785.651255866117</v>
      </c>
      <c r="W93" s="376">
        <v>51501.967396578046</v>
      </c>
      <c r="X93" s="377">
        <v>18750.60055980703</v>
      </c>
      <c r="Y93" s="377">
        <v>129357.70276177631</v>
      </c>
      <c r="Z93" s="377">
        <v>2361.5362307460928</v>
      </c>
      <c r="AA93" s="373">
        <v>2417.870184177274</v>
      </c>
      <c r="AB93" s="373"/>
    </row>
    <row r="94" spans="1:28" s="374" customFormat="1" ht="11.25">
      <c r="A94" s="370">
        <v>61</v>
      </c>
      <c r="B94" s="372" t="s">
        <v>702</v>
      </c>
      <c r="C94" s="370" t="s">
        <v>703</v>
      </c>
      <c r="D94" s="383" t="s">
        <v>504</v>
      </c>
      <c r="E94" s="375">
        <v>2147637</v>
      </c>
      <c r="F94" s="375">
        <v>1282353.3471083883</v>
      </c>
      <c r="G94" s="375">
        <v>258472.94969847568</v>
      </c>
      <c r="H94" s="375">
        <v>248704.78330522272</v>
      </c>
      <c r="I94" s="375">
        <v>135985.35682214587</v>
      </c>
      <c r="J94" s="375">
        <v>144038.70981480324</v>
      </c>
      <c r="K94" s="375">
        <v>23427.729647305507</v>
      </c>
      <c r="L94" s="375">
        <v>24161.00218810225</v>
      </c>
      <c r="M94" s="375">
        <v>26746.010299524394</v>
      </c>
      <c r="N94" s="375">
        <v>3747.1111160317228</v>
      </c>
      <c r="O94" s="375">
        <v>1282353.3471083883</v>
      </c>
      <c r="P94" s="375">
        <v>258472.94969847568</v>
      </c>
      <c r="Q94" s="375">
        <v>248704.78330522272</v>
      </c>
      <c r="R94" s="375">
        <v>135985.35682214587</v>
      </c>
      <c r="S94" s="375">
        <v>115016.52645510607</v>
      </c>
      <c r="T94" s="375">
        <v>630.1015820017128</v>
      </c>
      <c r="U94" s="376">
        <v>28392.08177769546</v>
      </c>
      <c r="V94" s="376">
        <v>2971.8166000884485</v>
      </c>
      <c r="W94" s="376">
        <v>24161.00218810225</v>
      </c>
      <c r="X94" s="377">
        <v>20455.913047217062</v>
      </c>
      <c r="Y94" s="377">
        <v>26746.010299524394</v>
      </c>
      <c r="Z94" s="377">
        <v>2444.486903356928</v>
      </c>
      <c r="AA94" s="373">
        <v>1302.6242126747945</v>
      </c>
      <c r="AB94" s="373"/>
    </row>
    <row r="95" spans="1:28" s="374" customFormat="1" ht="11.25">
      <c r="A95" s="370">
        <v>62</v>
      </c>
      <c r="B95" s="372" t="s">
        <v>704</v>
      </c>
      <c r="C95" s="370" t="s">
        <v>705</v>
      </c>
      <c r="D95" s="384" t="s">
        <v>706</v>
      </c>
      <c r="E95" s="375">
        <v>320548</v>
      </c>
      <c r="F95" s="375">
        <v>207173.8930278104</v>
      </c>
      <c r="G95" s="375">
        <v>37562.468675490534</v>
      </c>
      <c r="H95" s="375">
        <v>30173.61294620643</v>
      </c>
      <c r="I95" s="375">
        <v>15431.789542967856</v>
      </c>
      <c r="J95" s="375">
        <v>17326.526051254437</v>
      </c>
      <c r="K95" s="375">
        <v>2993.3156202362</v>
      </c>
      <c r="L95" s="375">
        <v>2420.350308108495</v>
      </c>
      <c r="M95" s="375">
        <v>6952.983499148025</v>
      </c>
      <c r="N95" s="375">
        <v>513.0603287776108</v>
      </c>
      <c r="O95" s="375">
        <v>207173.8930278104</v>
      </c>
      <c r="P95" s="375">
        <v>37562.468675490534</v>
      </c>
      <c r="Q95" s="375">
        <v>30173.61294620643</v>
      </c>
      <c r="R95" s="375">
        <v>15431.789542967856</v>
      </c>
      <c r="S95" s="375">
        <v>13260.123599249877</v>
      </c>
      <c r="T95" s="375">
        <v>84.51983459713155</v>
      </c>
      <c r="U95" s="376">
        <v>3981.8826174074297</v>
      </c>
      <c r="V95" s="376">
        <v>440.82680033917364</v>
      </c>
      <c r="W95" s="376">
        <v>2420.350308108495</v>
      </c>
      <c r="X95" s="377">
        <v>2552.488819897026</v>
      </c>
      <c r="Y95" s="377">
        <v>6952.983499148025</v>
      </c>
      <c r="Z95" s="377">
        <v>334.9267370364328</v>
      </c>
      <c r="AA95" s="373">
        <v>178.13359174117807</v>
      </c>
      <c r="AB95" s="373"/>
    </row>
    <row r="96" spans="1:28" s="374" customFormat="1" ht="11.25">
      <c r="A96" s="370">
        <v>63</v>
      </c>
      <c r="B96" s="372" t="s">
        <v>707</v>
      </c>
      <c r="C96" s="370" t="s">
        <v>708</v>
      </c>
      <c r="D96" s="370" t="s">
        <v>440</v>
      </c>
      <c r="E96" s="375">
        <v>15965819</v>
      </c>
      <c r="F96" s="375">
        <v>10112693.264101198</v>
      </c>
      <c r="G96" s="375">
        <v>1887501.5286527444</v>
      </c>
      <c r="H96" s="375">
        <v>1592910.6592230962</v>
      </c>
      <c r="I96" s="375">
        <v>839862.7885601474</v>
      </c>
      <c r="J96" s="375">
        <v>913768.4506222314</v>
      </c>
      <c r="K96" s="375">
        <v>134359.23848621425</v>
      </c>
      <c r="L96" s="375">
        <v>142814.30684758603</v>
      </c>
      <c r="M96" s="375">
        <v>318167.83204324055</v>
      </c>
      <c r="N96" s="375">
        <v>23740.93146354113</v>
      </c>
      <c r="O96" s="375">
        <v>10112693.264101198</v>
      </c>
      <c r="P96" s="375">
        <v>1887501.5286527444</v>
      </c>
      <c r="Q96" s="375">
        <v>1592910.6592230962</v>
      </c>
      <c r="R96" s="375">
        <v>839862.7885601474</v>
      </c>
      <c r="S96" s="375">
        <v>716970.6230409271</v>
      </c>
      <c r="T96" s="375">
        <v>4151.59277958074</v>
      </c>
      <c r="U96" s="376">
        <v>192646.23480172345</v>
      </c>
      <c r="V96" s="376">
        <v>19787.139317173664</v>
      </c>
      <c r="W96" s="376">
        <v>142814.30684758603</v>
      </c>
      <c r="X96" s="377">
        <v>114572.09916904058</v>
      </c>
      <c r="Y96" s="377">
        <v>318167.83204324055</v>
      </c>
      <c r="Z96" s="377">
        <v>15033.664018810248</v>
      </c>
      <c r="AA96" s="373">
        <v>8707.267444730876</v>
      </c>
      <c r="AB96" s="373"/>
    </row>
    <row r="97" spans="1:28" s="374" customFormat="1" ht="11.25">
      <c r="A97" s="370">
        <v>64</v>
      </c>
      <c r="B97" s="381" t="s">
        <v>709</v>
      </c>
      <c r="C97" s="370" t="s">
        <v>710</v>
      </c>
      <c r="D97" s="370" t="s">
        <v>711</v>
      </c>
      <c r="E97" s="375">
        <v>4094627</v>
      </c>
      <c r="F97" s="375">
        <v>2218290.0244539753</v>
      </c>
      <c r="G97" s="375">
        <v>505277.3857907573</v>
      </c>
      <c r="H97" s="375">
        <v>624218.3574659382</v>
      </c>
      <c r="I97" s="375">
        <v>338522.4178219976</v>
      </c>
      <c r="J97" s="375">
        <v>293015.79586479894</v>
      </c>
      <c r="K97" s="375">
        <v>20336.407200909358</v>
      </c>
      <c r="L97" s="375">
        <v>60198.20579876385</v>
      </c>
      <c r="M97" s="375">
        <v>34768.40560285871</v>
      </c>
      <c r="N97" s="375">
        <v>0</v>
      </c>
      <c r="O97" s="375">
        <v>2218290.0244539753</v>
      </c>
      <c r="P97" s="375">
        <v>505277.3857907573</v>
      </c>
      <c r="Q97" s="375">
        <v>624218.3574659382</v>
      </c>
      <c r="R97" s="375">
        <v>338522.4178219976</v>
      </c>
      <c r="S97" s="375">
        <v>254238.24627929972</v>
      </c>
      <c r="T97" s="375">
        <v>596.9332170394567</v>
      </c>
      <c r="U97" s="376">
        <v>38180.616368459734</v>
      </c>
      <c r="V97" s="376">
        <v>2833.352121323188</v>
      </c>
      <c r="W97" s="376">
        <v>60198.20579876385</v>
      </c>
      <c r="X97" s="377">
        <v>17503.055079586167</v>
      </c>
      <c r="Y97" s="377">
        <v>34768.40560285871</v>
      </c>
      <c r="Z97" s="377">
        <v>0</v>
      </c>
      <c r="AA97" s="373">
        <v>0</v>
      </c>
      <c r="AB97" s="373"/>
    </row>
    <row r="98" spans="1:28" s="374" customFormat="1" ht="11.25">
      <c r="A98" s="370">
        <v>65</v>
      </c>
      <c r="B98" s="372" t="s">
        <v>712</v>
      </c>
      <c r="C98" s="370" t="s">
        <v>713</v>
      </c>
      <c r="D98" s="370" t="s">
        <v>695</v>
      </c>
      <c r="E98" s="375">
        <v>2446548</v>
      </c>
      <c r="F98" s="375">
        <v>1569742.0227333803</v>
      </c>
      <c r="G98" s="375">
        <v>292008.1505627808</v>
      </c>
      <c r="H98" s="375">
        <v>228249.42934758286</v>
      </c>
      <c r="I98" s="375">
        <v>122188.8090491946</v>
      </c>
      <c r="J98" s="375">
        <v>140202.957878562</v>
      </c>
      <c r="K98" s="375">
        <v>10594.43377452112</v>
      </c>
      <c r="L98" s="375">
        <v>23182.713505692784</v>
      </c>
      <c r="M98" s="375">
        <v>58228.11660356255</v>
      </c>
      <c r="N98" s="375">
        <v>2151.3665447235035</v>
      </c>
      <c r="O98" s="375">
        <v>1569742.0227333803</v>
      </c>
      <c r="P98" s="375">
        <v>292008.1505627808</v>
      </c>
      <c r="Q98" s="375">
        <v>228249.42934758286</v>
      </c>
      <c r="R98" s="375">
        <v>122188.8090491946</v>
      </c>
      <c r="S98" s="375">
        <v>112911.11431311037</v>
      </c>
      <c r="T98" s="375">
        <v>728.4905328164299</v>
      </c>
      <c r="U98" s="376">
        <v>26563.353032635216</v>
      </c>
      <c r="V98" s="376">
        <v>2154.177551094379</v>
      </c>
      <c r="W98" s="376">
        <v>23182.713505692784</v>
      </c>
      <c r="X98" s="377">
        <v>8440.256223426743</v>
      </c>
      <c r="Y98" s="377">
        <v>58228.11660356255</v>
      </c>
      <c r="Z98" s="377">
        <v>1063.004398436589</v>
      </c>
      <c r="AA98" s="373">
        <v>1088.3621462869146</v>
      </c>
      <c r="AB98" s="373"/>
    </row>
    <row r="99" spans="1:28" s="374" customFormat="1" ht="11.25">
      <c r="A99" s="370">
        <v>66</v>
      </c>
      <c r="B99" s="372" t="s">
        <v>714</v>
      </c>
      <c r="C99" s="370" t="s">
        <v>715</v>
      </c>
      <c r="D99" s="370" t="s">
        <v>695</v>
      </c>
      <c r="E99" s="375">
        <v>2445492</v>
      </c>
      <c r="F99" s="375">
        <v>1569064.4772382556</v>
      </c>
      <c r="G99" s="375">
        <v>291882.11150407675</v>
      </c>
      <c r="H99" s="375">
        <v>228150.91037415943</v>
      </c>
      <c r="I99" s="375">
        <v>122136.06886900766</v>
      </c>
      <c r="J99" s="375">
        <v>140142.44227718416</v>
      </c>
      <c r="K99" s="375">
        <v>10589.860914284618</v>
      </c>
      <c r="L99" s="375">
        <v>23172.70718435267</v>
      </c>
      <c r="M99" s="375">
        <v>58202.983685208455</v>
      </c>
      <c r="N99" s="375">
        <v>2150.4379534711643</v>
      </c>
      <c r="O99" s="375">
        <v>1569064.4772382556</v>
      </c>
      <c r="P99" s="375">
        <v>291882.11150407675</v>
      </c>
      <c r="Q99" s="375">
        <v>228150.91037415943</v>
      </c>
      <c r="R99" s="375">
        <v>122136.06886900766</v>
      </c>
      <c r="S99" s="375">
        <v>112862.37865097962</v>
      </c>
      <c r="T99" s="375">
        <v>728.176095493862</v>
      </c>
      <c r="U99" s="376">
        <v>26551.887530710675</v>
      </c>
      <c r="V99" s="376">
        <v>2153.247746531396</v>
      </c>
      <c r="W99" s="376">
        <v>23172.70718435267</v>
      </c>
      <c r="X99" s="377">
        <v>8436.613167753221</v>
      </c>
      <c r="Y99" s="377">
        <v>58202.983685208455</v>
      </c>
      <c r="Z99" s="377">
        <v>1062.5455753745648</v>
      </c>
      <c r="AA99" s="373">
        <v>1087.8923780965993</v>
      </c>
      <c r="AB99" s="373"/>
    </row>
    <row r="100" spans="1:28" s="374" customFormat="1" ht="31.5">
      <c r="A100" s="370">
        <v>67</v>
      </c>
      <c r="B100" s="372" t="s">
        <v>716</v>
      </c>
      <c r="C100" s="379" t="s">
        <v>717</v>
      </c>
      <c r="D100" s="370" t="s">
        <v>153</v>
      </c>
      <c r="E100" s="375">
        <f aca="true" t="shared" si="14" ref="E100:AA100">(E$90+E$91+E$92+E$93+E$94+E$95+E$96+E$97+E$98+E$99)</f>
        <v>55425508</v>
      </c>
      <c r="F100" s="375">
        <f t="shared" si="14"/>
        <v>34927641.98231142</v>
      </c>
      <c r="G100" s="375">
        <f t="shared" si="14"/>
        <v>6615226.654203061</v>
      </c>
      <c r="H100" s="375">
        <f t="shared" si="14"/>
        <v>5565104.525511981</v>
      </c>
      <c r="I100" s="375">
        <f t="shared" si="14"/>
        <v>2972782.675253845</v>
      </c>
      <c r="J100" s="375">
        <f t="shared" si="14"/>
        <v>3253352.4133265396</v>
      </c>
      <c r="K100" s="375">
        <f t="shared" si="14"/>
        <v>323572.01362361223</v>
      </c>
      <c r="L100" s="375">
        <f t="shared" si="14"/>
        <v>541314.2461540977</v>
      </c>
      <c r="M100" s="375">
        <f t="shared" si="14"/>
        <v>1169584.5910522903</v>
      </c>
      <c r="N100" s="375">
        <f t="shared" si="14"/>
        <v>56928.89856316045</v>
      </c>
      <c r="O100" s="375">
        <f t="shared" si="14"/>
        <v>34927641.98231142</v>
      </c>
      <c r="P100" s="375">
        <f t="shared" si="14"/>
        <v>6615226.654203061</v>
      </c>
      <c r="Q100" s="375">
        <f t="shared" si="14"/>
        <v>5565104.525511981</v>
      </c>
      <c r="R100" s="375">
        <f t="shared" si="14"/>
        <v>2972782.675253845</v>
      </c>
      <c r="S100" s="375">
        <f t="shared" si="14"/>
        <v>2617715.71125773</v>
      </c>
      <c r="T100" s="375">
        <f t="shared" si="14"/>
        <v>15258.60756921294</v>
      </c>
      <c r="U100" s="376">
        <f t="shared" si="14"/>
        <v>620378.0944995957</v>
      </c>
      <c r="V100" s="376">
        <f t="shared" si="14"/>
        <v>54998.72796626674</v>
      </c>
      <c r="W100" s="376">
        <f t="shared" si="14"/>
        <v>541314.2461540977</v>
      </c>
      <c r="X100" s="377">
        <f t="shared" si="14"/>
        <v>268573.2856573456</v>
      </c>
      <c r="Y100" s="377">
        <f t="shared" si="14"/>
        <v>1169584.5910522903</v>
      </c>
      <c r="Z100" s="377">
        <f t="shared" si="14"/>
        <v>32106.49227679029</v>
      </c>
      <c r="AA100" s="373">
        <f t="shared" si="14"/>
        <v>24822.40628637017</v>
      </c>
      <c r="AB100" s="373"/>
    </row>
    <row r="101" spans="1:28" s="374" customFormat="1" ht="11.25">
      <c r="A101" s="370"/>
      <c r="B101" s="372"/>
      <c r="C101" s="370"/>
      <c r="D101" s="370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6"/>
      <c r="V101" s="376"/>
      <c r="W101" s="376"/>
      <c r="X101" s="377"/>
      <c r="Y101" s="377"/>
      <c r="Z101" s="377"/>
      <c r="AA101" s="373"/>
      <c r="AB101" s="373"/>
    </row>
    <row r="102" spans="1:28" s="374" customFormat="1" ht="11.25">
      <c r="A102" s="370">
        <v>68</v>
      </c>
      <c r="B102" s="372" t="s">
        <v>718</v>
      </c>
      <c r="C102" s="370" t="s">
        <v>719</v>
      </c>
      <c r="D102" s="370" t="s">
        <v>166</v>
      </c>
      <c r="E102" s="375">
        <v>2603253</v>
      </c>
      <c r="F102" s="375">
        <v>1642951.23261135</v>
      </c>
      <c r="G102" s="375">
        <v>308186.8860115378</v>
      </c>
      <c r="H102" s="375">
        <v>263077.5099811395</v>
      </c>
      <c r="I102" s="375">
        <v>138659.7725995004</v>
      </c>
      <c r="J102" s="375">
        <v>151239.19260544455</v>
      </c>
      <c r="K102" s="375">
        <v>22016.26597158487</v>
      </c>
      <c r="L102" s="375">
        <v>23342.109346494042</v>
      </c>
      <c r="M102" s="375">
        <v>49818.57169073992</v>
      </c>
      <c r="N102" s="375">
        <v>3961.459182208686</v>
      </c>
      <c r="O102" s="375">
        <v>1642951.23261135</v>
      </c>
      <c r="P102" s="375">
        <v>308186.8860115378</v>
      </c>
      <c r="Q102" s="375">
        <v>263077.5099811395</v>
      </c>
      <c r="R102" s="375">
        <v>138659.7725995004</v>
      </c>
      <c r="S102" s="375">
        <v>118339.46879337792</v>
      </c>
      <c r="T102" s="375">
        <v>694.9638621169814</v>
      </c>
      <c r="U102" s="376">
        <v>32204.759949949657</v>
      </c>
      <c r="V102" s="376">
        <v>3303.4083915457586</v>
      </c>
      <c r="W102" s="376">
        <v>23342.109346494042</v>
      </c>
      <c r="X102" s="377">
        <v>18712.857580039115</v>
      </c>
      <c r="Y102" s="377">
        <v>49818.57169073992</v>
      </c>
      <c r="Z102" s="377">
        <v>2505.945416467287</v>
      </c>
      <c r="AA102" s="373">
        <v>1455.5137657413989</v>
      </c>
      <c r="AB102" s="373"/>
    </row>
    <row r="103" spans="1:28" s="374" customFormat="1" ht="11.25">
      <c r="A103" s="370">
        <v>69</v>
      </c>
      <c r="B103" s="372" t="s">
        <v>720</v>
      </c>
      <c r="C103" s="370" t="s">
        <v>721</v>
      </c>
      <c r="D103" s="370" t="s">
        <v>342</v>
      </c>
      <c r="E103" s="375">
        <v>-1050028</v>
      </c>
      <c r="F103" s="375">
        <v>-658318.5808977904</v>
      </c>
      <c r="G103" s="375">
        <v>-123427.16861706143</v>
      </c>
      <c r="H103" s="375">
        <v>-107980.26053083138</v>
      </c>
      <c r="I103" s="375">
        <v>-54687.70215029284</v>
      </c>
      <c r="J103" s="375">
        <v>-63156.63669681494</v>
      </c>
      <c r="K103" s="375">
        <v>-16410.53134106212</v>
      </c>
      <c r="L103" s="375">
        <v>-7584.05656434914</v>
      </c>
      <c r="M103" s="375">
        <v>-16050.563352403247</v>
      </c>
      <c r="N103" s="375">
        <v>-2412.499849394513</v>
      </c>
      <c r="O103" s="375">
        <v>-658318.5808977904</v>
      </c>
      <c r="P103" s="375">
        <v>-123427.16861706143</v>
      </c>
      <c r="Q103" s="375">
        <v>-107980.26053083138</v>
      </c>
      <c r="R103" s="375">
        <v>-54687.70215029284</v>
      </c>
      <c r="S103" s="375">
        <v>-46951.44317336724</v>
      </c>
      <c r="T103" s="375">
        <v>-339.5691198842054</v>
      </c>
      <c r="U103" s="376">
        <v>-15865.624403563495</v>
      </c>
      <c r="V103" s="376">
        <v>-2060.3923534304276</v>
      </c>
      <c r="W103" s="376">
        <v>-7584.05656434914</v>
      </c>
      <c r="X103" s="377">
        <v>-14350.138987631693</v>
      </c>
      <c r="Y103" s="377">
        <v>-16050.563352403247</v>
      </c>
      <c r="Z103" s="377">
        <v>-1703.598492208041</v>
      </c>
      <c r="AA103" s="373">
        <v>-708.9013571864722</v>
      </c>
      <c r="AB103" s="373"/>
    </row>
    <row r="104" spans="1:28" s="374" customFormat="1" ht="11.25">
      <c r="A104" s="370"/>
      <c r="B104" s="372"/>
      <c r="C104" s="370"/>
      <c r="D104" s="370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6"/>
      <c r="V104" s="376"/>
      <c r="W104" s="376"/>
      <c r="X104" s="377"/>
      <c r="Y104" s="377"/>
      <c r="Z104" s="377"/>
      <c r="AA104" s="373"/>
      <c r="AB104" s="373"/>
    </row>
    <row r="105" spans="1:28" s="374" customFormat="1" ht="11.25">
      <c r="A105" s="370">
        <v>70</v>
      </c>
      <c r="B105" s="372" t="s">
        <v>722</v>
      </c>
      <c r="C105" s="379" t="s">
        <v>723</v>
      </c>
      <c r="D105" s="370" t="s">
        <v>153</v>
      </c>
      <c r="E105" s="375">
        <f aca="true" t="shared" si="15" ref="E105:AA105">(E$100+E$102+E$103)</f>
        <v>56978733</v>
      </c>
      <c r="F105" s="375">
        <f t="shared" si="15"/>
        <v>35912274.63402498</v>
      </c>
      <c r="G105" s="375">
        <f t="shared" si="15"/>
        <v>6799986.371597538</v>
      </c>
      <c r="H105" s="375">
        <f t="shared" si="15"/>
        <v>5720201.774962289</v>
      </c>
      <c r="I105" s="375">
        <f t="shared" si="15"/>
        <v>3056754.7457030527</v>
      </c>
      <c r="J105" s="375">
        <f t="shared" si="15"/>
        <v>3341434.9692351692</v>
      </c>
      <c r="K105" s="375">
        <f t="shared" si="15"/>
        <v>329177.748254135</v>
      </c>
      <c r="L105" s="375">
        <f t="shared" si="15"/>
        <v>557072.2989362427</v>
      </c>
      <c r="M105" s="375">
        <f t="shared" si="15"/>
        <v>1203352.599390627</v>
      </c>
      <c r="N105" s="375">
        <f t="shared" si="15"/>
        <v>58477.85789597462</v>
      </c>
      <c r="O105" s="375">
        <f t="shared" si="15"/>
        <v>35912274.63402498</v>
      </c>
      <c r="P105" s="375">
        <f t="shared" si="15"/>
        <v>6799986.371597538</v>
      </c>
      <c r="Q105" s="375">
        <f t="shared" si="15"/>
        <v>5720201.774962289</v>
      </c>
      <c r="R105" s="375">
        <f t="shared" si="15"/>
        <v>3056754.7457030527</v>
      </c>
      <c r="S105" s="375">
        <f t="shared" si="15"/>
        <v>2689103.736877741</v>
      </c>
      <c r="T105" s="375">
        <f t="shared" si="15"/>
        <v>15614.002311445716</v>
      </c>
      <c r="U105" s="376">
        <f t="shared" si="15"/>
        <v>636717.2300459819</v>
      </c>
      <c r="V105" s="376">
        <f t="shared" si="15"/>
        <v>56241.744004382075</v>
      </c>
      <c r="W105" s="376">
        <f t="shared" si="15"/>
        <v>557072.2989362427</v>
      </c>
      <c r="X105" s="377">
        <f t="shared" si="15"/>
        <v>272936.004249753</v>
      </c>
      <c r="Y105" s="377">
        <f t="shared" si="15"/>
        <v>1203352.599390627</v>
      </c>
      <c r="Z105" s="377">
        <f t="shared" si="15"/>
        <v>32908.83920104954</v>
      </c>
      <c r="AA105" s="373">
        <f t="shared" si="15"/>
        <v>25569.018694925096</v>
      </c>
      <c r="AB105" s="373"/>
    </row>
    <row r="106" spans="1:28" s="374" customFormat="1" ht="11.25">
      <c r="A106" s="370"/>
      <c r="B106" s="372"/>
      <c r="C106" s="370"/>
      <c r="D106" s="370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6"/>
      <c r="V106" s="376"/>
      <c r="W106" s="376"/>
      <c r="X106" s="377"/>
      <c r="Y106" s="377"/>
      <c r="Z106" s="377"/>
      <c r="AA106" s="373"/>
      <c r="AB106" s="373"/>
    </row>
    <row r="107" spans="1:28" s="374" customFormat="1" ht="21">
      <c r="A107" s="370">
        <v>71</v>
      </c>
      <c r="B107" s="378" t="s">
        <v>724</v>
      </c>
      <c r="C107" s="379" t="s">
        <v>725</v>
      </c>
      <c r="D107" s="370" t="s">
        <v>153</v>
      </c>
      <c r="E107" s="375">
        <f aca="true" t="shared" si="16" ref="E107:AA107">(E$85+E$105)</f>
        <v>968875013.0000106</v>
      </c>
      <c r="F107" s="375">
        <f t="shared" si="16"/>
        <v>528726254.39060134</v>
      </c>
      <c r="G107" s="375">
        <f t="shared" si="16"/>
        <v>121750746.43939511</v>
      </c>
      <c r="H107" s="375">
        <f t="shared" si="16"/>
        <v>133195236.72028759</v>
      </c>
      <c r="I107" s="375">
        <f t="shared" si="16"/>
        <v>80347032.33591178</v>
      </c>
      <c r="J107" s="375">
        <f t="shared" si="16"/>
        <v>76782574.73662691</v>
      </c>
      <c r="K107" s="375">
        <f t="shared" si="16"/>
        <v>1107100.8838227566</v>
      </c>
      <c r="L107" s="375">
        <f t="shared" si="16"/>
        <v>18121472.263333116</v>
      </c>
      <c r="M107" s="375">
        <f t="shared" si="16"/>
        <v>8297899.541931306</v>
      </c>
      <c r="N107" s="375">
        <f t="shared" si="16"/>
        <v>546695.6881007331</v>
      </c>
      <c r="O107" s="375">
        <f t="shared" si="16"/>
        <v>528726254.39060134</v>
      </c>
      <c r="P107" s="375">
        <f t="shared" si="16"/>
        <v>121750746.43939511</v>
      </c>
      <c r="Q107" s="375">
        <f t="shared" si="16"/>
        <v>133195236.72028759</v>
      </c>
      <c r="R107" s="375">
        <f t="shared" si="16"/>
        <v>80347032.33591178</v>
      </c>
      <c r="S107" s="375">
        <f t="shared" si="16"/>
        <v>67501897.2548531</v>
      </c>
      <c r="T107" s="375">
        <f t="shared" si="16"/>
        <v>235183.68815769543</v>
      </c>
      <c r="U107" s="376">
        <f t="shared" si="16"/>
        <v>9045493.79361611</v>
      </c>
      <c r="V107" s="376">
        <f t="shared" si="16"/>
        <v>214417.68721986748</v>
      </c>
      <c r="W107" s="376">
        <f t="shared" si="16"/>
        <v>18121472.263333116</v>
      </c>
      <c r="X107" s="377">
        <f t="shared" si="16"/>
        <v>892683.1966028893</v>
      </c>
      <c r="Y107" s="377">
        <f t="shared" si="16"/>
        <v>8297899.541931306</v>
      </c>
      <c r="Z107" s="377">
        <f t="shared" si="16"/>
        <v>110962.62974375422</v>
      </c>
      <c r="AA107" s="373">
        <f t="shared" si="16"/>
        <v>435733.0583569789</v>
      </c>
      <c r="AB107" s="373"/>
    </row>
    <row r="108" spans="1:26" s="374" customFormat="1" ht="11.25">
      <c r="A108" s="370"/>
      <c r="B108" s="372"/>
      <c r="C108" s="370"/>
      <c r="D108" s="370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6"/>
      <c r="V108" s="376"/>
      <c r="W108" s="376"/>
      <c r="X108" s="377"/>
      <c r="Y108" s="377"/>
      <c r="Z108" s="377"/>
    </row>
    <row r="109" spans="1:26" s="374" customFormat="1" ht="11.25">
      <c r="A109" s="370"/>
      <c r="B109" s="370" t="s">
        <v>726</v>
      </c>
      <c r="C109" s="370"/>
      <c r="D109" s="370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6"/>
      <c r="V109" s="376"/>
      <c r="W109" s="376"/>
      <c r="X109" s="377"/>
      <c r="Y109" s="377"/>
      <c r="Z109" s="377"/>
    </row>
    <row r="110" spans="1:27" s="374" customFormat="1" ht="11.25">
      <c r="A110" s="370">
        <v>72</v>
      </c>
      <c r="B110" s="385" t="s">
        <v>727</v>
      </c>
      <c r="C110" s="386" t="s">
        <v>728</v>
      </c>
      <c r="D110" s="387" t="s">
        <v>729</v>
      </c>
      <c r="E110" s="375">
        <v>18598080</v>
      </c>
      <c r="F110" s="375">
        <v>9589231.3031689</v>
      </c>
      <c r="G110" s="375">
        <v>2374992.6903587515</v>
      </c>
      <c r="H110" s="375">
        <v>2811996.5582504487</v>
      </c>
      <c r="I110" s="375">
        <v>1735178.4007143527</v>
      </c>
      <c r="J110" s="375">
        <v>1603820.8127953613</v>
      </c>
      <c r="K110" s="375">
        <v>0</v>
      </c>
      <c r="L110" s="375">
        <v>402874.18099930894</v>
      </c>
      <c r="M110" s="375">
        <v>71598.25596512853</v>
      </c>
      <c r="N110" s="375">
        <v>8387.797747747954</v>
      </c>
      <c r="O110" s="375">
        <v>9589231.3031689</v>
      </c>
      <c r="P110" s="375">
        <v>2374992.6903587515</v>
      </c>
      <c r="Q110" s="375">
        <v>2811996.5582504487</v>
      </c>
      <c r="R110" s="375">
        <v>1735178.4007143527</v>
      </c>
      <c r="S110" s="375">
        <v>1435571.9331711447</v>
      </c>
      <c r="T110" s="375">
        <v>4218.136041356986</v>
      </c>
      <c r="U110" s="376">
        <v>164030.74358285958</v>
      </c>
      <c r="V110" s="376">
        <v>0</v>
      </c>
      <c r="W110" s="376">
        <v>402874.18099930894</v>
      </c>
      <c r="X110" s="377">
        <v>0</v>
      </c>
      <c r="Y110" s="377">
        <v>71598.25596512853</v>
      </c>
      <c r="Z110" s="377">
        <v>0</v>
      </c>
      <c r="AA110" s="374">
        <v>8387.797747747954</v>
      </c>
    </row>
    <row r="111" spans="1:27" s="374" customFormat="1" ht="11.25">
      <c r="A111" s="370">
        <v>73</v>
      </c>
      <c r="B111" s="385" t="s">
        <v>730</v>
      </c>
      <c r="C111" s="386" t="s">
        <v>731</v>
      </c>
      <c r="D111" s="387" t="s">
        <v>322</v>
      </c>
      <c r="E111" s="375">
        <v>10934910</v>
      </c>
      <c r="F111" s="375">
        <v>5638075.611532732</v>
      </c>
      <c r="G111" s="375">
        <v>1396398.5163915206</v>
      </c>
      <c r="H111" s="375">
        <v>1653338.9083592722</v>
      </c>
      <c r="I111" s="375">
        <v>1020213.8955072451</v>
      </c>
      <c r="J111" s="375">
        <v>942981.0090097539</v>
      </c>
      <c r="K111" s="375">
        <v>0</v>
      </c>
      <c r="L111" s="375">
        <v>236873.53267386492</v>
      </c>
      <c r="M111" s="375">
        <v>42096.84468158238</v>
      </c>
      <c r="N111" s="375">
        <v>4931.681844030491</v>
      </c>
      <c r="O111" s="375">
        <v>5638075.611532732</v>
      </c>
      <c r="P111" s="375">
        <v>1396398.5163915206</v>
      </c>
      <c r="Q111" s="375">
        <v>1653338.9083592722</v>
      </c>
      <c r="R111" s="375">
        <v>1020213.8955072451</v>
      </c>
      <c r="S111" s="375">
        <v>844057.5525942723</v>
      </c>
      <c r="T111" s="375">
        <v>2480.091384701804</v>
      </c>
      <c r="U111" s="376">
        <v>96443.36503077991</v>
      </c>
      <c r="V111" s="376">
        <v>0</v>
      </c>
      <c r="W111" s="376">
        <v>236873.53267386492</v>
      </c>
      <c r="X111" s="377">
        <v>0</v>
      </c>
      <c r="Y111" s="377">
        <v>42096.84468158238</v>
      </c>
      <c r="Z111" s="377">
        <v>0</v>
      </c>
      <c r="AA111" s="374">
        <v>4931.681844030491</v>
      </c>
    </row>
    <row r="112" spans="1:27" s="374" customFormat="1" ht="11.25">
      <c r="A112" s="370">
        <v>74</v>
      </c>
      <c r="B112" s="385" t="s">
        <v>732</v>
      </c>
      <c r="C112" s="386" t="s">
        <v>733</v>
      </c>
      <c r="D112" s="387" t="s">
        <v>533</v>
      </c>
      <c r="E112" s="375">
        <v>3702431</v>
      </c>
      <c r="F112" s="375">
        <v>1908985.618032772</v>
      </c>
      <c r="G112" s="375">
        <v>472803.99705548317</v>
      </c>
      <c r="H112" s="375">
        <v>559800.9702700368</v>
      </c>
      <c r="I112" s="375">
        <v>345432.34039939835</v>
      </c>
      <c r="J112" s="375">
        <v>319282.1998689511</v>
      </c>
      <c r="K112" s="375">
        <v>0</v>
      </c>
      <c r="L112" s="375">
        <v>80202.57235324573</v>
      </c>
      <c r="M112" s="375">
        <v>14253.49296439346</v>
      </c>
      <c r="N112" s="375">
        <v>1669.8090557193113</v>
      </c>
      <c r="O112" s="375">
        <v>1908985.618032772</v>
      </c>
      <c r="P112" s="375">
        <v>472803.99705548317</v>
      </c>
      <c r="Q112" s="375">
        <v>559800.9702700368</v>
      </c>
      <c r="R112" s="375">
        <v>345432.34039939835</v>
      </c>
      <c r="S112" s="375">
        <v>285787.8892930224</v>
      </c>
      <c r="T112" s="375">
        <v>839.7295657259991</v>
      </c>
      <c r="U112" s="376">
        <v>32654.581010202684</v>
      </c>
      <c r="V112" s="376">
        <v>0</v>
      </c>
      <c r="W112" s="376">
        <v>80202.57235324573</v>
      </c>
      <c r="X112" s="377">
        <v>0</v>
      </c>
      <c r="Y112" s="377">
        <v>14253.49296439346</v>
      </c>
      <c r="Z112" s="377">
        <v>0</v>
      </c>
      <c r="AA112" s="374">
        <v>1669.8090557193113</v>
      </c>
    </row>
    <row r="113" spans="1:27" s="374" customFormat="1" ht="11.25">
      <c r="A113" s="370">
        <v>75</v>
      </c>
      <c r="B113" s="388" t="s">
        <v>734</v>
      </c>
      <c r="C113" s="389" t="s">
        <v>735</v>
      </c>
      <c r="D113" s="387" t="s">
        <v>153</v>
      </c>
      <c r="E113" s="375">
        <f aca="true" t="shared" si="17" ref="E113:AA113">(E$110+E$111+E$112)</f>
        <v>33235421</v>
      </c>
      <c r="F113" s="375">
        <f t="shared" si="17"/>
        <v>17136292.532734405</v>
      </c>
      <c r="G113" s="375">
        <f t="shared" si="17"/>
        <v>4244195.203805755</v>
      </c>
      <c r="H113" s="375">
        <f t="shared" si="17"/>
        <v>5025136.436879758</v>
      </c>
      <c r="I113" s="375">
        <f t="shared" si="17"/>
        <v>3100824.6366209965</v>
      </c>
      <c r="J113" s="375">
        <f t="shared" si="17"/>
        <v>2866084.0216740663</v>
      </c>
      <c r="K113" s="375">
        <f t="shared" si="17"/>
        <v>0</v>
      </c>
      <c r="L113" s="375">
        <f t="shared" si="17"/>
        <v>719950.2860264196</v>
      </c>
      <c r="M113" s="375">
        <f t="shared" si="17"/>
        <v>127948.59361110436</v>
      </c>
      <c r="N113" s="375">
        <f t="shared" si="17"/>
        <v>14989.288647497759</v>
      </c>
      <c r="O113" s="375">
        <f t="shared" si="17"/>
        <v>17136292.532734405</v>
      </c>
      <c r="P113" s="375">
        <f t="shared" si="17"/>
        <v>4244195.203805755</v>
      </c>
      <c r="Q113" s="375">
        <f t="shared" si="17"/>
        <v>5025136.436879758</v>
      </c>
      <c r="R113" s="375">
        <f t="shared" si="17"/>
        <v>3100824.6366209965</v>
      </c>
      <c r="S113" s="375">
        <f t="shared" si="17"/>
        <v>2565417.3750584396</v>
      </c>
      <c r="T113" s="375">
        <f t="shared" si="17"/>
        <v>7537.95699178479</v>
      </c>
      <c r="U113" s="376">
        <f t="shared" si="17"/>
        <v>293128.6896238422</v>
      </c>
      <c r="V113" s="376">
        <f t="shared" si="17"/>
        <v>0</v>
      </c>
      <c r="W113" s="376">
        <f t="shared" si="17"/>
        <v>719950.2860264196</v>
      </c>
      <c r="X113" s="377">
        <f t="shared" si="17"/>
        <v>0</v>
      </c>
      <c r="Y113" s="377">
        <f t="shared" si="17"/>
        <v>127948.59361110436</v>
      </c>
      <c r="Z113" s="377">
        <f t="shared" si="17"/>
        <v>0</v>
      </c>
      <c r="AA113" s="390">
        <f t="shared" si="17"/>
        <v>14989.288647497759</v>
      </c>
    </row>
    <row r="114" spans="1:26" s="374" customFormat="1" ht="11.25">
      <c r="A114" s="370"/>
      <c r="B114" s="385"/>
      <c r="C114" s="387"/>
      <c r="D114" s="387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6"/>
      <c r="V114" s="376"/>
      <c r="W114" s="376"/>
      <c r="X114" s="377"/>
      <c r="Y114" s="377"/>
      <c r="Z114" s="377"/>
    </row>
    <row r="115" spans="1:27" s="374" customFormat="1" ht="11.25">
      <c r="A115" s="370">
        <v>76</v>
      </c>
      <c r="B115" s="388" t="s">
        <v>736</v>
      </c>
      <c r="C115" s="386" t="s">
        <v>737</v>
      </c>
      <c r="D115" s="387" t="s">
        <v>257</v>
      </c>
      <c r="E115" s="375">
        <v>3328238.0000000475</v>
      </c>
      <c r="F115" s="375">
        <v>1716050.4747800156</v>
      </c>
      <c r="G115" s="375">
        <v>425019.19132374646</v>
      </c>
      <c r="H115" s="375">
        <v>503223.65540090646</v>
      </c>
      <c r="I115" s="375">
        <v>310520.5854602636</v>
      </c>
      <c r="J115" s="375">
        <v>287013.35698827426</v>
      </c>
      <c r="K115" s="375">
        <v>0</v>
      </c>
      <c r="L115" s="375">
        <v>72096.75183786698</v>
      </c>
      <c r="M115" s="375">
        <v>12812.93747724877</v>
      </c>
      <c r="N115" s="375">
        <v>1501.0467317255093</v>
      </c>
      <c r="O115" s="375">
        <v>1716050.4747800156</v>
      </c>
      <c r="P115" s="375">
        <v>425019.19132374646</v>
      </c>
      <c r="Q115" s="375">
        <v>503223.65540090646</v>
      </c>
      <c r="R115" s="375">
        <v>310520.5854602636</v>
      </c>
      <c r="S115" s="375">
        <v>256904.2105267712</v>
      </c>
      <c r="T115" s="375">
        <v>754.8607524010057</v>
      </c>
      <c r="U115" s="376">
        <v>29354.285709102078</v>
      </c>
      <c r="V115" s="376">
        <v>0</v>
      </c>
      <c r="W115" s="376">
        <v>72096.75183786698</v>
      </c>
      <c r="X115" s="377">
        <v>0</v>
      </c>
      <c r="Y115" s="377">
        <v>12812.93747724877</v>
      </c>
      <c r="Z115" s="377">
        <v>0</v>
      </c>
      <c r="AA115" s="374">
        <v>1501.0467317255093</v>
      </c>
    </row>
    <row r="116" spans="1:27" s="374" customFormat="1" ht="11.25">
      <c r="A116" s="370">
        <v>77</v>
      </c>
      <c r="B116" s="388" t="s">
        <v>738</v>
      </c>
      <c r="C116" s="386" t="s">
        <v>739</v>
      </c>
      <c r="D116" s="387" t="s">
        <v>257</v>
      </c>
      <c r="E116" s="375">
        <v>2315297.000000033</v>
      </c>
      <c r="F116" s="375">
        <v>1193774.758928522</v>
      </c>
      <c r="G116" s="375">
        <v>295665.65210008906</v>
      </c>
      <c r="H116" s="375">
        <v>350068.78104232706</v>
      </c>
      <c r="I116" s="375">
        <v>216014.4136189755</v>
      </c>
      <c r="J116" s="375">
        <v>199661.55196680056</v>
      </c>
      <c r="K116" s="375">
        <v>0</v>
      </c>
      <c r="L116" s="375">
        <v>50154.28381021967</v>
      </c>
      <c r="M116" s="375">
        <v>8913.35166002601</v>
      </c>
      <c r="N116" s="375">
        <v>1044.2068730733426</v>
      </c>
      <c r="O116" s="375">
        <v>1193774.758928522</v>
      </c>
      <c r="P116" s="375">
        <v>295665.65210008906</v>
      </c>
      <c r="Q116" s="375">
        <v>350068.78104232706</v>
      </c>
      <c r="R116" s="375">
        <v>216014.4136189755</v>
      </c>
      <c r="S116" s="375">
        <v>178716.0497296172</v>
      </c>
      <c r="T116" s="375">
        <v>525.120750214315</v>
      </c>
      <c r="U116" s="376">
        <v>20420.381486969054</v>
      </c>
      <c r="V116" s="376">
        <v>0</v>
      </c>
      <c r="W116" s="376">
        <v>50154.28381021967</v>
      </c>
      <c r="X116" s="377">
        <v>0</v>
      </c>
      <c r="Y116" s="377">
        <v>8913.35166002601</v>
      </c>
      <c r="Z116" s="377">
        <v>0</v>
      </c>
      <c r="AA116" s="374">
        <v>1044.2068730733426</v>
      </c>
    </row>
    <row r="117" spans="1:27" s="374" customFormat="1" ht="11.25">
      <c r="A117" s="370">
        <v>78</v>
      </c>
      <c r="B117" s="388" t="s">
        <v>740</v>
      </c>
      <c r="C117" s="386" t="s">
        <v>741</v>
      </c>
      <c r="D117" s="389" t="s">
        <v>381</v>
      </c>
      <c r="E117" s="375">
        <v>8827067.999999844</v>
      </c>
      <c r="F117" s="375">
        <v>4133603.796984221</v>
      </c>
      <c r="G117" s="375">
        <v>1023041.2416852092</v>
      </c>
      <c r="H117" s="375">
        <v>1210588.677678032</v>
      </c>
      <c r="I117" s="375">
        <v>747272.9263681574</v>
      </c>
      <c r="J117" s="375">
        <v>690203.887324433</v>
      </c>
      <c r="K117" s="375">
        <v>765034.1152270985</v>
      </c>
      <c r="L117" s="375">
        <v>173408.92586112325</v>
      </c>
      <c r="M117" s="375">
        <v>30831.31603508838</v>
      </c>
      <c r="N117" s="375">
        <v>53083.11283648197</v>
      </c>
      <c r="O117" s="375">
        <v>4133603.796984221</v>
      </c>
      <c r="P117" s="375">
        <v>1023041.2416852092</v>
      </c>
      <c r="Q117" s="375">
        <v>1210588.677678032</v>
      </c>
      <c r="R117" s="375">
        <v>747272.9263681574</v>
      </c>
      <c r="S117" s="375">
        <v>618024.7817863318</v>
      </c>
      <c r="T117" s="375">
        <v>1809.6676411316012</v>
      </c>
      <c r="U117" s="376">
        <v>70369.4378969695</v>
      </c>
      <c r="V117" s="376">
        <v>39462.590237439304</v>
      </c>
      <c r="W117" s="376">
        <v>173408.92586112325</v>
      </c>
      <c r="X117" s="377">
        <v>725571.5249896591</v>
      </c>
      <c r="Y117" s="377">
        <v>30831.31603508838</v>
      </c>
      <c r="Z117" s="377">
        <v>49468.43779722345</v>
      </c>
      <c r="AA117" s="374">
        <v>3614.675039258509</v>
      </c>
    </row>
    <row r="118" spans="1:27" s="374" customFormat="1" ht="11.25">
      <c r="A118" s="370">
        <v>79</v>
      </c>
      <c r="B118" s="385" t="s">
        <v>742</v>
      </c>
      <c r="C118" s="386" t="s">
        <v>210</v>
      </c>
      <c r="D118" s="387" t="s">
        <v>172</v>
      </c>
      <c r="E118" s="375">
        <v>55159638</v>
      </c>
      <c r="F118" s="375">
        <v>36976586.35945147</v>
      </c>
      <c r="G118" s="375">
        <v>6421725.648753349</v>
      </c>
      <c r="H118" s="375">
        <v>4967966.516299585</v>
      </c>
      <c r="I118" s="375">
        <v>2240181.596463594</v>
      </c>
      <c r="J118" s="375">
        <v>2942230.848795855</v>
      </c>
      <c r="K118" s="375">
        <v>293664.6251588883</v>
      </c>
      <c r="L118" s="375">
        <v>166972.07619562434</v>
      </c>
      <c r="M118" s="375">
        <v>1045399.0943357775</v>
      </c>
      <c r="N118" s="375">
        <v>104911.23454585361</v>
      </c>
      <c r="O118" s="375">
        <v>36976586.35945147</v>
      </c>
      <c r="P118" s="375">
        <v>6421725.648753349</v>
      </c>
      <c r="Q118" s="375">
        <v>4967966.516299585</v>
      </c>
      <c r="R118" s="375">
        <v>2240181.596463594</v>
      </c>
      <c r="S118" s="375">
        <v>1971509.5964801149</v>
      </c>
      <c r="T118" s="375">
        <v>19728.13913980728</v>
      </c>
      <c r="U118" s="376">
        <v>950993.1131759331</v>
      </c>
      <c r="V118" s="376">
        <v>99009.82977167337</v>
      </c>
      <c r="W118" s="376">
        <v>166972.07619562434</v>
      </c>
      <c r="X118" s="377">
        <v>194654.79538721495</v>
      </c>
      <c r="Y118" s="377">
        <v>1045399.0943357775</v>
      </c>
      <c r="Z118" s="377">
        <v>63373.61104797234</v>
      </c>
      <c r="AA118" s="374">
        <v>41537.62349788128</v>
      </c>
    </row>
    <row r="119" spans="1:27" s="374" customFormat="1" ht="11.25">
      <c r="A119" s="370">
        <v>80</v>
      </c>
      <c r="B119" s="385" t="s">
        <v>743</v>
      </c>
      <c r="C119" s="391" t="s">
        <v>216</v>
      </c>
      <c r="D119" s="387" t="s">
        <v>166</v>
      </c>
      <c r="E119" s="375">
        <v>11622980</v>
      </c>
      <c r="F119" s="375">
        <v>7335433.520144629</v>
      </c>
      <c r="G119" s="375">
        <v>1375989.9680800843</v>
      </c>
      <c r="H119" s="375">
        <v>1174586.041756443</v>
      </c>
      <c r="I119" s="375">
        <v>619086.8746635617</v>
      </c>
      <c r="J119" s="375">
        <v>675251.353160538</v>
      </c>
      <c r="K119" s="375">
        <v>98298.02138417262</v>
      </c>
      <c r="L119" s="375">
        <v>104217.63466405815</v>
      </c>
      <c r="M119" s="375">
        <v>222429.49970288566</v>
      </c>
      <c r="N119" s="375">
        <v>17687.086443625692</v>
      </c>
      <c r="O119" s="375">
        <v>7335433.520144629</v>
      </c>
      <c r="P119" s="375">
        <v>1375989.9680800843</v>
      </c>
      <c r="Q119" s="375">
        <v>1174586.041756443</v>
      </c>
      <c r="R119" s="375">
        <v>619086.8746635617</v>
      </c>
      <c r="S119" s="375">
        <v>528360.969523921</v>
      </c>
      <c r="T119" s="375">
        <v>3102.8682460400246</v>
      </c>
      <c r="U119" s="376">
        <v>143787.51539057703</v>
      </c>
      <c r="V119" s="376">
        <v>14749.027338782871</v>
      </c>
      <c r="W119" s="376">
        <v>104217.63466405815</v>
      </c>
      <c r="X119" s="377">
        <v>83548.99404538976</v>
      </c>
      <c r="Y119" s="377">
        <v>222429.49970288566</v>
      </c>
      <c r="Z119" s="377">
        <v>11188.521997935257</v>
      </c>
      <c r="AA119" s="374">
        <v>6498.564445690436</v>
      </c>
    </row>
    <row r="120" spans="1:26" s="374" customFormat="1" ht="11.25">
      <c r="A120" s="370"/>
      <c r="B120" s="385"/>
      <c r="C120" s="386"/>
      <c r="D120" s="387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6"/>
      <c r="V120" s="376"/>
      <c r="W120" s="376"/>
      <c r="X120" s="377"/>
      <c r="Y120" s="377"/>
      <c r="Z120" s="377"/>
    </row>
    <row r="121" spans="1:27" s="374" customFormat="1" ht="21">
      <c r="A121" s="370">
        <v>81</v>
      </c>
      <c r="B121" s="385" t="s">
        <v>744</v>
      </c>
      <c r="C121" s="391" t="s">
        <v>745</v>
      </c>
      <c r="D121" s="387" t="s">
        <v>153</v>
      </c>
      <c r="E121" s="375">
        <f aca="true" t="shared" si="18" ref="E121:AA121">(E$113+E$115+E$116+E$117+E$118+E$119)</f>
        <v>114488641.99999991</v>
      </c>
      <c r="F121" s="375">
        <f t="shared" si="18"/>
        <v>68491741.44302326</v>
      </c>
      <c r="G121" s="375">
        <f t="shared" si="18"/>
        <v>13785636.905748233</v>
      </c>
      <c r="H121" s="375">
        <f t="shared" si="18"/>
        <v>13231570.109057052</v>
      </c>
      <c r="I121" s="375">
        <f t="shared" si="18"/>
        <v>7233901.03319555</v>
      </c>
      <c r="J121" s="375">
        <f t="shared" si="18"/>
        <v>7660445.019909967</v>
      </c>
      <c r="K121" s="375">
        <f t="shared" si="18"/>
        <v>1156996.7617701595</v>
      </c>
      <c r="L121" s="375">
        <f t="shared" si="18"/>
        <v>1286799.958395312</v>
      </c>
      <c r="M121" s="375">
        <f t="shared" si="18"/>
        <v>1448334.7928221307</v>
      </c>
      <c r="N121" s="375">
        <f t="shared" si="18"/>
        <v>193215.9760782579</v>
      </c>
      <c r="O121" s="375">
        <f t="shared" si="18"/>
        <v>68491741.44302326</v>
      </c>
      <c r="P121" s="375">
        <f t="shared" si="18"/>
        <v>13785636.905748233</v>
      </c>
      <c r="Q121" s="375">
        <f t="shared" si="18"/>
        <v>13231570.109057052</v>
      </c>
      <c r="R121" s="375">
        <f t="shared" si="18"/>
        <v>7233901.03319555</v>
      </c>
      <c r="S121" s="375">
        <f t="shared" si="18"/>
        <v>6118932.983105196</v>
      </c>
      <c r="T121" s="375">
        <f t="shared" si="18"/>
        <v>33458.61352137902</v>
      </c>
      <c r="U121" s="376">
        <f t="shared" si="18"/>
        <v>1508053.423283393</v>
      </c>
      <c r="V121" s="376">
        <f t="shared" si="18"/>
        <v>153221.44734789556</v>
      </c>
      <c r="W121" s="376">
        <f t="shared" si="18"/>
        <v>1286799.958395312</v>
      </c>
      <c r="X121" s="377">
        <f t="shared" si="18"/>
        <v>1003775.3144222638</v>
      </c>
      <c r="Y121" s="377">
        <f t="shared" si="18"/>
        <v>1448334.7928221307</v>
      </c>
      <c r="Z121" s="377">
        <f t="shared" si="18"/>
        <v>124030.57084313105</v>
      </c>
      <c r="AA121" s="390">
        <f t="shared" si="18"/>
        <v>69185.40523512683</v>
      </c>
    </row>
    <row r="122" spans="1:26" s="374" customFormat="1" ht="11.25">
      <c r="A122" s="370"/>
      <c r="B122" s="385"/>
      <c r="C122" s="386"/>
      <c r="D122" s="387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6"/>
      <c r="V122" s="376"/>
      <c r="W122" s="376"/>
      <c r="X122" s="377"/>
      <c r="Y122" s="377"/>
      <c r="Z122" s="377"/>
    </row>
    <row r="123" spans="1:27" s="374" customFormat="1" ht="11.25">
      <c r="A123" s="370">
        <v>82</v>
      </c>
      <c r="B123" s="385" t="s">
        <v>746</v>
      </c>
      <c r="C123" s="387" t="s">
        <v>747</v>
      </c>
      <c r="D123" s="387" t="s">
        <v>322</v>
      </c>
      <c r="E123" s="375">
        <v>269626</v>
      </c>
      <c r="F123" s="375">
        <v>139020.05364791516</v>
      </c>
      <c r="G123" s="375">
        <v>34431.499333838154</v>
      </c>
      <c r="H123" s="375">
        <v>40766.97078487862</v>
      </c>
      <c r="I123" s="375">
        <v>25155.780138111466</v>
      </c>
      <c r="J123" s="375">
        <v>23251.42113975002</v>
      </c>
      <c r="K123" s="375">
        <v>0</v>
      </c>
      <c r="L123" s="375">
        <v>5840.675700186238</v>
      </c>
      <c r="M123" s="375">
        <v>1037.9970062960124</v>
      </c>
      <c r="N123" s="375">
        <v>121.6022490243235</v>
      </c>
      <c r="O123" s="375">
        <v>139020.05364791516</v>
      </c>
      <c r="P123" s="375">
        <v>34431.499333838154</v>
      </c>
      <c r="Q123" s="375">
        <v>40766.97078487862</v>
      </c>
      <c r="R123" s="375">
        <v>25155.780138111466</v>
      </c>
      <c r="S123" s="375">
        <v>20812.22997498683</v>
      </c>
      <c r="T123" s="375">
        <v>61.152503284582</v>
      </c>
      <c r="U123" s="376">
        <v>2378.0386614786094</v>
      </c>
      <c r="V123" s="376">
        <v>0</v>
      </c>
      <c r="W123" s="376">
        <v>5840.675700186238</v>
      </c>
      <c r="X123" s="377">
        <v>0</v>
      </c>
      <c r="Y123" s="377">
        <v>1037.9970062960124</v>
      </c>
      <c r="Z123" s="377">
        <v>0</v>
      </c>
      <c r="AA123" s="374">
        <v>121.6022490243235</v>
      </c>
    </row>
    <row r="124" spans="1:27" s="374" customFormat="1" ht="11.25">
      <c r="A124" s="370">
        <v>83</v>
      </c>
      <c r="B124" s="385" t="s">
        <v>748</v>
      </c>
      <c r="C124" s="387" t="s">
        <v>749</v>
      </c>
      <c r="D124" s="387" t="s">
        <v>533</v>
      </c>
      <c r="E124" s="375">
        <v>62894</v>
      </c>
      <c r="F124" s="375">
        <v>32428.353549479565</v>
      </c>
      <c r="G124" s="375">
        <v>8031.624246557887</v>
      </c>
      <c r="H124" s="375">
        <v>9509.460736517087</v>
      </c>
      <c r="I124" s="375">
        <v>5867.934234852658</v>
      </c>
      <c r="J124" s="375">
        <v>5423.716114779131</v>
      </c>
      <c r="K124" s="375">
        <v>0</v>
      </c>
      <c r="L124" s="375">
        <v>1362.4185259860446</v>
      </c>
      <c r="M124" s="375">
        <v>242.12718251942098</v>
      </c>
      <c r="N124" s="375">
        <v>28.365409308211376</v>
      </c>
      <c r="O124" s="375">
        <v>32428.353549479565</v>
      </c>
      <c r="P124" s="375">
        <v>8031.624246557887</v>
      </c>
      <c r="Q124" s="375">
        <v>9509.460736517087</v>
      </c>
      <c r="R124" s="375">
        <v>5867.934234852658</v>
      </c>
      <c r="S124" s="375">
        <v>4854.740982126434</v>
      </c>
      <c r="T124" s="375">
        <v>14.264668620906368</v>
      </c>
      <c r="U124" s="376">
        <v>554.7104640317909</v>
      </c>
      <c r="V124" s="376">
        <v>0</v>
      </c>
      <c r="W124" s="376">
        <v>1362.4185259860446</v>
      </c>
      <c r="X124" s="377">
        <v>0</v>
      </c>
      <c r="Y124" s="377">
        <v>242.12718251942098</v>
      </c>
      <c r="Z124" s="377">
        <v>0</v>
      </c>
      <c r="AA124" s="374">
        <v>28.365409308211376</v>
      </c>
    </row>
    <row r="125" spans="1:27" s="374" customFormat="1" ht="11.25">
      <c r="A125" s="370">
        <v>84</v>
      </c>
      <c r="B125" s="385" t="s">
        <v>750</v>
      </c>
      <c r="C125" s="387" t="s">
        <v>751</v>
      </c>
      <c r="D125" s="387" t="s">
        <v>166</v>
      </c>
      <c r="E125" s="375">
        <v>17713725</v>
      </c>
      <c r="F125" s="375">
        <v>11179392.215389162</v>
      </c>
      <c r="G125" s="375">
        <v>2097044.6389247328</v>
      </c>
      <c r="H125" s="375">
        <v>1790099.7964818098</v>
      </c>
      <c r="I125" s="375">
        <v>943504.5615582062</v>
      </c>
      <c r="J125" s="375">
        <v>1029100.6932614229</v>
      </c>
      <c r="K125" s="375">
        <v>149808.75118458032</v>
      </c>
      <c r="L125" s="375">
        <v>158830.3963862618</v>
      </c>
      <c r="M125" s="375">
        <v>338988.3652578339</v>
      </c>
      <c r="N125" s="375">
        <v>26955.581555987665</v>
      </c>
      <c r="O125" s="375">
        <v>11179392.215389162</v>
      </c>
      <c r="P125" s="375">
        <v>2097044.6389247328</v>
      </c>
      <c r="Q125" s="375">
        <v>1790099.7964818098</v>
      </c>
      <c r="R125" s="375">
        <v>943504.5615582062</v>
      </c>
      <c r="S125" s="375">
        <v>805235.9132408485</v>
      </c>
      <c r="T125" s="375">
        <v>4728.852223920659</v>
      </c>
      <c r="U125" s="376">
        <v>219135.92779665365</v>
      </c>
      <c r="V125" s="376">
        <v>22477.90276647483</v>
      </c>
      <c r="W125" s="376">
        <v>158830.3963862618</v>
      </c>
      <c r="X125" s="377">
        <v>127330.84841810551</v>
      </c>
      <c r="Y125" s="377">
        <v>338988.3652578339</v>
      </c>
      <c r="Z125" s="377">
        <v>17051.599661005675</v>
      </c>
      <c r="AA125" s="374">
        <v>9903.981894981993</v>
      </c>
    </row>
    <row r="126" spans="1:27" s="374" customFormat="1" ht="11.25">
      <c r="A126" s="370">
        <v>85</v>
      </c>
      <c r="B126" s="385" t="s">
        <v>752</v>
      </c>
      <c r="C126" s="389" t="s">
        <v>753</v>
      </c>
      <c r="D126" s="387" t="s">
        <v>153</v>
      </c>
      <c r="E126" s="375">
        <f aca="true" t="shared" si="19" ref="E126:AA126">(E$123+E$124+E$125)</f>
        <v>18046245</v>
      </c>
      <c r="F126" s="375">
        <f t="shared" si="19"/>
        <v>11350840.622586558</v>
      </c>
      <c r="G126" s="375">
        <f t="shared" si="19"/>
        <v>2139507.762505129</v>
      </c>
      <c r="H126" s="375">
        <f t="shared" si="19"/>
        <v>1840376.2280032055</v>
      </c>
      <c r="I126" s="375">
        <f t="shared" si="19"/>
        <v>974528.2759311703</v>
      </c>
      <c r="J126" s="375">
        <f t="shared" si="19"/>
        <v>1057775.830515952</v>
      </c>
      <c r="K126" s="375">
        <f t="shared" si="19"/>
        <v>149808.75118458032</v>
      </c>
      <c r="L126" s="375">
        <f t="shared" si="19"/>
        <v>166033.49061243408</v>
      </c>
      <c r="M126" s="375">
        <f t="shared" si="19"/>
        <v>340268.4894466493</v>
      </c>
      <c r="N126" s="375">
        <f t="shared" si="19"/>
        <v>27105.5492143202</v>
      </c>
      <c r="O126" s="375">
        <f t="shared" si="19"/>
        <v>11350840.622586558</v>
      </c>
      <c r="P126" s="375">
        <f t="shared" si="19"/>
        <v>2139507.762505129</v>
      </c>
      <c r="Q126" s="375">
        <f t="shared" si="19"/>
        <v>1840376.2280032055</v>
      </c>
      <c r="R126" s="375">
        <f t="shared" si="19"/>
        <v>974528.2759311703</v>
      </c>
      <c r="S126" s="375">
        <f t="shared" si="19"/>
        <v>830902.8841979618</v>
      </c>
      <c r="T126" s="375">
        <f t="shared" si="19"/>
        <v>4804.269395826147</v>
      </c>
      <c r="U126" s="376">
        <f t="shared" si="19"/>
        <v>222068.67692216404</v>
      </c>
      <c r="V126" s="376">
        <f t="shared" si="19"/>
        <v>22477.90276647483</v>
      </c>
      <c r="W126" s="376">
        <f t="shared" si="19"/>
        <v>166033.49061243408</v>
      </c>
      <c r="X126" s="377">
        <f t="shared" si="19"/>
        <v>127330.84841810551</v>
      </c>
      <c r="Y126" s="377">
        <f t="shared" si="19"/>
        <v>340268.4894466493</v>
      </c>
      <c r="Z126" s="377">
        <f t="shared" si="19"/>
        <v>17051.599661005675</v>
      </c>
      <c r="AA126" s="390">
        <f t="shared" si="19"/>
        <v>10053.949553314527</v>
      </c>
    </row>
    <row r="127" spans="1:26" s="374" customFormat="1" ht="11.25">
      <c r="A127" s="370"/>
      <c r="B127" s="385"/>
      <c r="C127" s="387"/>
      <c r="D127" s="387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6"/>
      <c r="V127" s="376"/>
      <c r="W127" s="376"/>
      <c r="X127" s="377"/>
      <c r="Y127" s="377"/>
      <c r="Z127" s="377"/>
    </row>
    <row r="128" spans="1:27" s="374" customFormat="1" ht="11.25">
      <c r="A128" s="370">
        <v>86</v>
      </c>
      <c r="B128" s="392" t="s">
        <v>754</v>
      </c>
      <c r="C128" s="387" t="s">
        <v>755</v>
      </c>
      <c r="D128" s="387" t="s">
        <v>295</v>
      </c>
      <c r="E128" s="375">
        <v>47687</v>
      </c>
      <c r="F128" s="375">
        <v>24587.574263268863</v>
      </c>
      <c r="G128" s="375">
        <v>6089.675731319457</v>
      </c>
      <c r="H128" s="375">
        <v>7210.189432096706</v>
      </c>
      <c r="I128" s="375">
        <v>4449.139502296222</v>
      </c>
      <c r="J128" s="375">
        <v>4112.327890823804</v>
      </c>
      <c r="K128" s="375">
        <v>0</v>
      </c>
      <c r="L128" s="375">
        <v>1033.0023889193963</v>
      </c>
      <c r="M128" s="375">
        <v>183.5837910262287</v>
      </c>
      <c r="N128" s="375">
        <v>21.507000249319105</v>
      </c>
      <c r="O128" s="375">
        <v>24587.574263268863</v>
      </c>
      <c r="P128" s="375">
        <v>6089.675731319457</v>
      </c>
      <c r="Q128" s="375">
        <v>7210.189432096706</v>
      </c>
      <c r="R128" s="375">
        <v>4449.139502296222</v>
      </c>
      <c r="S128" s="375">
        <v>3680.92398662294</v>
      </c>
      <c r="T128" s="375">
        <v>10.815646206715458</v>
      </c>
      <c r="U128" s="376">
        <v>420.588257994149</v>
      </c>
      <c r="V128" s="376">
        <v>0</v>
      </c>
      <c r="W128" s="376">
        <v>1033.0023889193963</v>
      </c>
      <c r="X128" s="377">
        <v>0</v>
      </c>
      <c r="Y128" s="377">
        <v>183.5837910262287</v>
      </c>
      <c r="Z128" s="377">
        <v>0</v>
      </c>
      <c r="AA128" s="374">
        <v>21.507000249319105</v>
      </c>
    </row>
    <row r="129" spans="1:27" s="374" customFormat="1" ht="11.25">
      <c r="A129" s="370">
        <v>87</v>
      </c>
      <c r="B129" s="392" t="s">
        <v>756</v>
      </c>
      <c r="C129" s="387" t="s">
        <v>757</v>
      </c>
      <c r="D129" s="387" t="s">
        <v>257</v>
      </c>
      <c r="E129" s="375">
        <v>182.0000000000026</v>
      </c>
      <c r="F129" s="375">
        <v>93.83979944041347</v>
      </c>
      <c r="G129" s="375">
        <v>23.241574917695743</v>
      </c>
      <c r="H129" s="375">
        <v>27.518075715428093</v>
      </c>
      <c r="I129" s="375">
        <v>16.9803801752663</v>
      </c>
      <c r="J129" s="375">
        <v>15.694920547108081</v>
      </c>
      <c r="K129" s="375">
        <v>0</v>
      </c>
      <c r="L129" s="375">
        <v>3.942509169864592</v>
      </c>
      <c r="M129" s="375">
        <v>0.7006574111765073</v>
      </c>
      <c r="N129" s="375">
        <v>0.08208262304980672</v>
      </c>
      <c r="O129" s="375">
        <v>93.83979944041347</v>
      </c>
      <c r="P129" s="375">
        <v>23.241574917695743</v>
      </c>
      <c r="Q129" s="375">
        <v>27.518075715428093</v>
      </c>
      <c r="R129" s="375">
        <v>16.9803801752663</v>
      </c>
      <c r="S129" s="375">
        <v>14.048444346790209</v>
      </c>
      <c r="T129" s="375">
        <v>0.041278495389146755</v>
      </c>
      <c r="U129" s="376">
        <v>1.6051977049287274</v>
      </c>
      <c r="V129" s="376">
        <v>0</v>
      </c>
      <c r="W129" s="376">
        <v>3.942509169864592</v>
      </c>
      <c r="X129" s="377">
        <v>0</v>
      </c>
      <c r="Y129" s="377">
        <v>0.7006574111765073</v>
      </c>
      <c r="Z129" s="377">
        <v>0</v>
      </c>
      <c r="AA129" s="374">
        <v>0.08208262304980672</v>
      </c>
    </row>
    <row r="130" spans="1:27" s="374" customFormat="1" ht="11.25">
      <c r="A130" s="370">
        <v>88</v>
      </c>
      <c r="B130" s="385" t="s">
        <v>758</v>
      </c>
      <c r="C130" s="387" t="s">
        <v>759</v>
      </c>
      <c r="D130" s="387" t="s">
        <v>168</v>
      </c>
      <c r="E130" s="375">
        <v>976916</v>
      </c>
      <c r="F130" s="375">
        <v>580879.2411048573</v>
      </c>
      <c r="G130" s="375">
        <v>117714.96160965336</v>
      </c>
      <c r="H130" s="375">
        <v>114187.21877220504</v>
      </c>
      <c r="I130" s="375">
        <v>62577.29942469527</v>
      </c>
      <c r="J130" s="375">
        <v>66163.06201273674</v>
      </c>
      <c r="K130" s="375">
        <v>10832.421806122597</v>
      </c>
      <c r="L130" s="375">
        <v>11153.945494440513</v>
      </c>
      <c r="M130" s="375">
        <v>11687.387305708198</v>
      </c>
      <c r="N130" s="375">
        <v>1720.4624695807945</v>
      </c>
      <c r="O130" s="375">
        <v>580879.2411048573</v>
      </c>
      <c r="P130" s="375">
        <v>117714.96160965336</v>
      </c>
      <c r="Q130" s="375">
        <v>114187.21877220504</v>
      </c>
      <c r="R130" s="375">
        <v>62577.29942469527</v>
      </c>
      <c r="S130" s="375">
        <v>52898.73361927736</v>
      </c>
      <c r="T130" s="375">
        <v>288.5140649305728</v>
      </c>
      <c r="U130" s="376">
        <v>12975.814328528815</v>
      </c>
      <c r="V130" s="376">
        <v>1360.0436570034603</v>
      </c>
      <c r="W130" s="376">
        <v>11153.945494440513</v>
      </c>
      <c r="X130" s="377">
        <v>9472.378149119137</v>
      </c>
      <c r="Y130" s="377">
        <v>11687.387305708198</v>
      </c>
      <c r="Z130" s="377">
        <v>1124.527723834052</v>
      </c>
      <c r="AA130" s="374">
        <v>595.9347457467424</v>
      </c>
    </row>
    <row r="131" spans="1:27" s="374" customFormat="1" ht="11.25">
      <c r="A131" s="370">
        <v>89</v>
      </c>
      <c r="B131" s="388" t="s">
        <v>760</v>
      </c>
      <c r="C131" s="389" t="s">
        <v>761</v>
      </c>
      <c r="D131" s="387" t="s">
        <v>153</v>
      </c>
      <c r="E131" s="375">
        <f aca="true" t="shared" si="20" ref="E131:AA131">(E$128+E$129+E$130)</f>
        <v>1024785</v>
      </c>
      <c r="F131" s="375">
        <f t="shared" si="20"/>
        <v>605560.6551675666</v>
      </c>
      <c r="G131" s="375">
        <f t="shared" si="20"/>
        <v>123827.87891589051</v>
      </c>
      <c r="H131" s="375">
        <f t="shared" si="20"/>
        <v>121424.92628001719</v>
      </c>
      <c r="I131" s="375">
        <f t="shared" si="20"/>
        <v>67043.41930716677</v>
      </c>
      <c r="J131" s="375">
        <f t="shared" si="20"/>
        <v>70291.08482410766</v>
      </c>
      <c r="K131" s="375">
        <f t="shared" si="20"/>
        <v>10832.421806122597</v>
      </c>
      <c r="L131" s="375">
        <f t="shared" si="20"/>
        <v>12190.890392529775</v>
      </c>
      <c r="M131" s="375">
        <f t="shared" si="20"/>
        <v>11871.671754145604</v>
      </c>
      <c r="N131" s="375">
        <f t="shared" si="20"/>
        <v>1742.0515524531634</v>
      </c>
      <c r="O131" s="375">
        <f t="shared" si="20"/>
        <v>605560.6551675666</v>
      </c>
      <c r="P131" s="375">
        <f t="shared" si="20"/>
        <v>123827.87891589051</v>
      </c>
      <c r="Q131" s="375">
        <f t="shared" si="20"/>
        <v>121424.92628001719</v>
      </c>
      <c r="R131" s="375">
        <f t="shared" si="20"/>
        <v>67043.41930716677</v>
      </c>
      <c r="S131" s="375">
        <f t="shared" si="20"/>
        <v>56593.706050247085</v>
      </c>
      <c r="T131" s="375">
        <f t="shared" si="20"/>
        <v>299.3709896326774</v>
      </c>
      <c r="U131" s="376">
        <f t="shared" si="20"/>
        <v>13398.007784227893</v>
      </c>
      <c r="V131" s="376">
        <f t="shared" si="20"/>
        <v>1360.0436570034603</v>
      </c>
      <c r="W131" s="376">
        <f t="shared" si="20"/>
        <v>12190.890392529775</v>
      </c>
      <c r="X131" s="377">
        <f t="shared" si="20"/>
        <v>9472.378149119137</v>
      </c>
      <c r="Y131" s="377">
        <f t="shared" si="20"/>
        <v>11871.671754145604</v>
      </c>
      <c r="Z131" s="377">
        <f t="shared" si="20"/>
        <v>1124.527723834052</v>
      </c>
      <c r="AA131" s="390">
        <f t="shared" si="20"/>
        <v>617.5238286191112</v>
      </c>
    </row>
    <row r="132" spans="1:26" s="374" customFormat="1" ht="11.25">
      <c r="A132" s="370"/>
      <c r="B132" s="392"/>
      <c r="C132" s="387"/>
      <c r="D132" s="387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6"/>
      <c r="V132" s="376"/>
      <c r="W132" s="376"/>
      <c r="X132" s="377"/>
      <c r="Y132" s="377"/>
      <c r="Z132" s="377"/>
    </row>
    <row r="133" spans="1:27" s="374" customFormat="1" ht="11.25">
      <c r="A133" s="370">
        <v>90</v>
      </c>
      <c r="B133" s="392" t="s">
        <v>762</v>
      </c>
      <c r="C133" s="389" t="s">
        <v>763</v>
      </c>
      <c r="D133" s="387" t="s">
        <v>381</v>
      </c>
      <c r="E133" s="375">
        <v>25799.999999999545</v>
      </c>
      <c r="F133" s="375">
        <v>12081.812212412196</v>
      </c>
      <c r="G133" s="375">
        <v>2990.1734115425866</v>
      </c>
      <c r="H133" s="375">
        <v>3538.3422767439006</v>
      </c>
      <c r="I133" s="375">
        <v>2184.150105142326</v>
      </c>
      <c r="J133" s="375">
        <v>2017.3471296437697</v>
      </c>
      <c r="K133" s="375">
        <v>2236.0630022176265</v>
      </c>
      <c r="L133" s="375">
        <v>506.8444343259822</v>
      </c>
      <c r="M133" s="375">
        <v>90.11462851597837</v>
      </c>
      <c r="N133" s="375">
        <v>155.15279945517975</v>
      </c>
      <c r="O133" s="375">
        <v>12081.812212412196</v>
      </c>
      <c r="P133" s="375">
        <v>2990.1734115425866</v>
      </c>
      <c r="Q133" s="375">
        <v>3538.3422767439006</v>
      </c>
      <c r="R133" s="375">
        <v>2184.150105142326</v>
      </c>
      <c r="S133" s="375">
        <v>1806.3800312954836</v>
      </c>
      <c r="T133" s="375">
        <v>5.289346942970793</v>
      </c>
      <c r="U133" s="376">
        <v>205.6777514053152</v>
      </c>
      <c r="V133" s="376">
        <v>115.34235695543912</v>
      </c>
      <c r="W133" s="376">
        <v>506.8444343259822</v>
      </c>
      <c r="X133" s="377">
        <v>2120.720645262187</v>
      </c>
      <c r="Y133" s="377">
        <v>90.11462851597837</v>
      </c>
      <c r="Z133" s="377">
        <v>144.58772665718277</v>
      </c>
      <c r="AA133" s="374">
        <v>10.56507279799697</v>
      </c>
    </row>
    <row r="134" spans="1:27" s="374" customFormat="1" ht="11.25">
      <c r="A134" s="370">
        <v>91</v>
      </c>
      <c r="B134" s="392" t="s">
        <v>764</v>
      </c>
      <c r="C134" s="389" t="s">
        <v>765</v>
      </c>
      <c r="D134" s="387" t="s">
        <v>172</v>
      </c>
      <c r="E134" s="375">
        <v>11200</v>
      </c>
      <c r="F134" s="375">
        <v>7507.985589496733</v>
      </c>
      <c r="G134" s="375">
        <v>1303.9122422456344</v>
      </c>
      <c r="H134" s="375">
        <v>1008.730785770482</v>
      </c>
      <c r="I134" s="375">
        <v>454.86219253999184</v>
      </c>
      <c r="J134" s="375">
        <v>597.4111995896995</v>
      </c>
      <c r="K134" s="375">
        <v>59.627726378109095</v>
      </c>
      <c r="L134" s="375">
        <v>33.903182130944955</v>
      </c>
      <c r="M134" s="375">
        <v>212.26516853792094</v>
      </c>
      <c r="N134" s="375">
        <v>21.30191331048185</v>
      </c>
      <c r="O134" s="375">
        <v>7507.985589496733</v>
      </c>
      <c r="P134" s="375">
        <v>1303.9122422456344</v>
      </c>
      <c r="Q134" s="375">
        <v>1008.730785770482</v>
      </c>
      <c r="R134" s="375">
        <v>454.86219253999184</v>
      </c>
      <c r="S134" s="375">
        <v>400.309144171274</v>
      </c>
      <c r="T134" s="375">
        <v>4.005739819500656</v>
      </c>
      <c r="U134" s="376">
        <v>193.09631559892492</v>
      </c>
      <c r="V134" s="376">
        <v>20.10365067012843</v>
      </c>
      <c r="W134" s="376">
        <v>33.903182130944955</v>
      </c>
      <c r="X134" s="377">
        <v>39.524075707980664</v>
      </c>
      <c r="Y134" s="377">
        <v>212.26516853792094</v>
      </c>
      <c r="Z134" s="377">
        <v>12.86782273185495</v>
      </c>
      <c r="AA134" s="374">
        <v>8.434090578626899</v>
      </c>
    </row>
    <row r="135" spans="1:27" s="374" customFormat="1" ht="11.25">
      <c r="A135" s="370">
        <v>92</v>
      </c>
      <c r="B135" s="388" t="s">
        <v>766</v>
      </c>
      <c r="C135" s="389" t="s">
        <v>767</v>
      </c>
      <c r="D135" s="387" t="s">
        <v>153</v>
      </c>
      <c r="E135" s="375">
        <f aca="true" t="shared" si="21" ref="E135:AA135">(E$133+E$134)</f>
        <v>36999.99999999955</v>
      </c>
      <c r="F135" s="375">
        <f t="shared" si="21"/>
        <v>19589.797801908928</v>
      </c>
      <c r="G135" s="375">
        <f t="shared" si="21"/>
        <v>4294.085653788221</v>
      </c>
      <c r="H135" s="375">
        <f t="shared" si="21"/>
        <v>4547.073062514382</v>
      </c>
      <c r="I135" s="375">
        <f t="shared" si="21"/>
        <v>2639.0122976823177</v>
      </c>
      <c r="J135" s="375">
        <f t="shared" si="21"/>
        <v>2614.7583292334693</v>
      </c>
      <c r="K135" s="375">
        <f t="shared" si="21"/>
        <v>2295.6907285957354</v>
      </c>
      <c r="L135" s="375">
        <f t="shared" si="21"/>
        <v>540.7476164569272</v>
      </c>
      <c r="M135" s="375">
        <f t="shared" si="21"/>
        <v>302.3797970538993</v>
      </c>
      <c r="N135" s="375">
        <f t="shared" si="21"/>
        <v>176.4547127656616</v>
      </c>
      <c r="O135" s="375">
        <f t="shared" si="21"/>
        <v>19589.797801908928</v>
      </c>
      <c r="P135" s="375">
        <f t="shared" si="21"/>
        <v>4294.085653788221</v>
      </c>
      <c r="Q135" s="375">
        <f t="shared" si="21"/>
        <v>4547.073062514382</v>
      </c>
      <c r="R135" s="375">
        <f t="shared" si="21"/>
        <v>2639.0122976823177</v>
      </c>
      <c r="S135" s="375">
        <f t="shared" si="21"/>
        <v>2206.6891754667577</v>
      </c>
      <c r="T135" s="375">
        <f t="shared" si="21"/>
        <v>9.295086762471449</v>
      </c>
      <c r="U135" s="376">
        <f t="shared" si="21"/>
        <v>398.7740670042401</v>
      </c>
      <c r="V135" s="376">
        <f t="shared" si="21"/>
        <v>135.44600762556755</v>
      </c>
      <c r="W135" s="376">
        <f t="shared" si="21"/>
        <v>540.7476164569272</v>
      </c>
      <c r="X135" s="377">
        <f t="shared" si="21"/>
        <v>2160.2447209701677</v>
      </c>
      <c r="Y135" s="377">
        <f t="shared" si="21"/>
        <v>302.3797970538993</v>
      </c>
      <c r="Z135" s="377">
        <f t="shared" si="21"/>
        <v>157.4555493890377</v>
      </c>
      <c r="AA135" s="390">
        <f t="shared" si="21"/>
        <v>18.99916337662387</v>
      </c>
    </row>
    <row r="136" spans="1:26" s="374" customFormat="1" ht="11.25">
      <c r="A136" s="370"/>
      <c r="B136" s="392"/>
      <c r="C136" s="387"/>
      <c r="D136" s="387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6"/>
      <c r="V136" s="376"/>
      <c r="W136" s="376"/>
      <c r="X136" s="377"/>
      <c r="Y136" s="377"/>
      <c r="Z136" s="377"/>
    </row>
    <row r="137" spans="1:27" s="374" customFormat="1" ht="11.25">
      <c r="A137" s="370">
        <v>93</v>
      </c>
      <c r="B137" s="388" t="s">
        <v>768</v>
      </c>
      <c r="C137" s="389" t="s">
        <v>769</v>
      </c>
      <c r="D137" s="387" t="s">
        <v>295</v>
      </c>
      <c r="E137" s="375">
        <v>445944</v>
      </c>
      <c r="F137" s="375">
        <v>229930.1951739294</v>
      </c>
      <c r="G137" s="375">
        <v>56947.47739064156</v>
      </c>
      <c r="H137" s="375">
        <v>67425.93822439939</v>
      </c>
      <c r="I137" s="375">
        <v>41606.0365762574</v>
      </c>
      <c r="J137" s="375">
        <v>38456.349716810255</v>
      </c>
      <c r="K137" s="375">
        <v>0</v>
      </c>
      <c r="L137" s="375">
        <v>9660.100600253136</v>
      </c>
      <c r="M137" s="375">
        <v>1716.7800470862192</v>
      </c>
      <c r="N137" s="375">
        <v>201.122270622651</v>
      </c>
      <c r="O137" s="375">
        <v>229930.1951739294</v>
      </c>
      <c r="P137" s="375">
        <v>56947.47739064156</v>
      </c>
      <c r="Q137" s="375">
        <v>67425.93822439939</v>
      </c>
      <c r="R137" s="375">
        <v>41606.0365762574</v>
      </c>
      <c r="S137" s="375">
        <v>34422.08497684024</v>
      </c>
      <c r="T137" s="375">
        <v>101.14229311987582</v>
      </c>
      <c r="U137" s="376">
        <v>3933.1224468501437</v>
      </c>
      <c r="V137" s="376">
        <v>0</v>
      </c>
      <c r="W137" s="376">
        <v>9660.100600253136</v>
      </c>
      <c r="X137" s="377">
        <v>0</v>
      </c>
      <c r="Y137" s="377">
        <v>1716.7800470862192</v>
      </c>
      <c r="Z137" s="377">
        <v>0</v>
      </c>
      <c r="AA137" s="374">
        <v>201.122270622651</v>
      </c>
    </row>
    <row r="138" spans="1:27" s="374" customFormat="1" ht="11.25">
      <c r="A138" s="370">
        <v>94</v>
      </c>
      <c r="B138" s="388" t="s">
        <v>770</v>
      </c>
      <c r="C138" s="389" t="s">
        <v>771</v>
      </c>
      <c r="D138" s="387" t="s">
        <v>257</v>
      </c>
      <c r="E138" s="375">
        <v>248124.00000000352</v>
      </c>
      <c r="F138" s="375">
        <v>127933.55162831402</v>
      </c>
      <c r="G138" s="375">
        <v>31685.6732685623</v>
      </c>
      <c r="H138" s="375">
        <v>37515.90669678506</v>
      </c>
      <c r="I138" s="375">
        <v>23149.669508833933</v>
      </c>
      <c r="J138" s="375">
        <v>21397.178383684866</v>
      </c>
      <c r="K138" s="375">
        <v>0</v>
      </c>
      <c r="L138" s="375">
        <v>5374.896402546604</v>
      </c>
      <c r="M138" s="375">
        <v>955.219337861317</v>
      </c>
      <c r="N138" s="375">
        <v>111.9047734154409</v>
      </c>
      <c r="O138" s="375">
        <v>127933.55162831402</v>
      </c>
      <c r="P138" s="375">
        <v>31685.6732685623</v>
      </c>
      <c r="Q138" s="375">
        <v>37515.90669678506</v>
      </c>
      <c r="R138" s="375">
        <v>23149.669508833933</v>
      </c>
      <c r="S138" s="375">
        <v>19152.50662144491</v>
      </c>
      <c r="T138" s="375">
        <v>56.27574390075082</v>
      </c>
      <c r="U138" s="376">
        <v>2188.3960183392064</v>
      </c>
      <c r="V138" s="376">
        <v>0</v>
      </c>
      <c r="W138" s="376">
        <v>5374.896402546604</v>
      </c>
      <c r="X138" s="377">
        <v>0</v>
      </c>
      <c r="Y138" s="377">
        <v>955.219337861317</v>
      </c>
      <c r="Z138" s="377">
        <v>0</v>
      </c>
      <c r="AA138" s="374">
        <v>111.9047734154409</v>
      </c>
    </row>
    <row r="139" spans="1:27" s="374" customFormat="1" ht="11.25">
      <c r="A139" s="370">
        <v>95</v>
      </c>
      <c r="B139" s="388" t="s">
        <v>772</v>
      </c>
      <c r="C139" s="389" t="s">
        <v>773</v>
      </c>
      <c r="D139" s="387" t="s">
        <v>166</v>
      </c>
      <c r="E139" s="375">
        <v>8180</v>
      </c>
      <c r="F139" s="375">
        <v>5162.51823497787</v>
      </c>
      <c r="G139" s="375">
        <v>968.3917496971594</v>
      </c>
      <c r="H139" s="375">
        <v>826.6480559690976</v>
      </c>
      <c r="I139" s="375">
        <v>435.6998493284799</v>
      </c>
      <c r="J139" s="375">
        <v>475.2271851842816</v>
      </c>
      <c r="K139" s="375">
        <v>69.18000503507122</v>
      </c>
      <c r="L139" s="375">
        <v>73.34609984289705</v>
      </c>
      <c r="M139" s="375">
        <v>156.5410340179201</v>
      </c>
      <c r="N139" s="375">
        <v>12.44778594722336</v>
      </c>
      <c r="O139" s="375">
        <v>5162.51823497787</v>
      </c>
      <c r="P139" s="375">
        <v>968.3917496971594</v>
      </c>
      <c r="Q139" s="375">
        <v>826.6480559690976</v>
      </c>
      <c r="R139" s="375">
        <v>435.6998493284799</v>
      </c>
      <c r="S139" s="375">
        <v>371.8489346712869</v>
      </c>
      <c r="T139" s="375">
        <v>2.1837310442423035</v>
      </c>
      <c r="U139" s="376">
        <v>101.19451946875245</v>
      </c>
      <c r="V139" s="376">
        <v>10.380043984524097</v>
      </c>
      <c r="W139" s="376">
        <v>73.34609984289705</v>
      </c>
      <c r="X139" s="377">
        <v>58.79996105054713</v>
      </c>
      <c r="Y139" s="377">
        <v>156.5410340179201</v>
      </c>
      <c r="Z139" s="377">
        <v>7.874237927202008</v>
      </c>
      <c r="AA139" s="374">
        <v>4.573548020021351</v>
      </c>
    </row>
    <row r="140" spans="1:27" s="374" customFormat="1" ht="11.25">
      <c r="A140" s="370">
        <v>96</v>
      </c>
      <c r="B140" s="388" t="s">
        <v>774</v>
      </c>
      <c r="C140" s="389" t="s">
        <v>775</v>
      </c>
      <c r="D140" s="387" t="s">
        <v>153</v>
      </c>
      <c r="E140" s="375">
        <f aca="true" t="shared" si="22" ref="E140:AA140">(E$137+E$138+E$139)</f>
        <v>702248.0000000035</v>
      </c>
      <c r="F140" s="375">
        <f t="shared" si="22"/>
        <v>363026.26503722125</v>
      </c>
      <c r="G140" s="375">
        <f t="shared" si="22"/>
        <v>89601.542408901</v>
      </c>
      <c r="H140" s="375">
        <f t="shared" si="22"/>
        <v>105768.49297715354</v>
      </c>
      <c r="I140" s="375">
        <f t="shared" si="22"/>
        <v>65191.40593441981</v>
      </c>
      <c r="J140" s="375">
        <f t="shared" si="22"/>
        <v>60328.75528567941</v>
      </c>
      <c r="K140" s="375">
        <f t="shared" si="22"/>
        <v>69.18000503507122</v>
      </c>
      <c r="L140" s="375">
        <f t="shared" si="22"/>
        <v>15108.343102642637</v>
      </c>
      <c r="M140" s="375">
        <f t="shared" si="22"/>
        <v>2828.540418965456</v>
      </c>
      <c r="N140" s="375">
        <f t="shared" si="22"/>
        <v>325.47482998531524</v>
      </c>
      <c r="O140" s="375">
        <f t="shared" si="22"/>
        <v>363026.26503722125</v>
      </c>
      <c r="P140" s="375">
        <f t="shared" si="22"/>
        <v>89601.542408901</v>
      </c>
      <c r="Q140" s="375">
        <f t="shared" si="22"/>
        <v>105768.49297715354</v>
      </c>
      <c r="R140" s="375">
        <f t="shared" si="22"/>
        <v>65191.40593441981</v>
      </c>
      <c r="S140" s="375">
        <f t="shared" si="22"/>
        <v>53946.44053295644</v>
      </c>
      <c r="T140" s="375">
        <f t="shared" si="22"/>
        <v>159.60176806486893</v>
      </c>
      <c r="U140" s="376">
        <f t="shared" si="22"/>
        <v>6222.712984658103</v>
      </c>
      <c r="V140" s="376">
        <f t="shared" si="22"/>
        <v>10.380043984524097</v>
      </c>
      <c r="W140" s="376">
        <f t="shared" si="22"/>
        <v>15108.343102642637</v>
      </c>
      <c r="X140" s="377">
        <f t="shared" si="22"/>
        <v>58.79996105054713</v>
      </c>
      <c r="Y140" s="377">
        <f t="shared" si="22"/>
        <v>2828.540418965456</v>
      </c>
      <c r="Z140" s="377">
        <f t="shared" si="22"/>
        <v>7.874237927202008</v>
      </c>
      <c r="AA140" s="390">
        <f t="shared" si="22"/>
        <v>317.60059205811325</v>
      </c>
    </row>
    <row r="141" spans="1:26" s="374" customFormat="1" ht="11.25">
      <c r="A141" s="370"/>
      <c r="B141" s="388"/>
      <c r="C141" s="389"/>
      <c r="D141" s="387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6"/>
      <c r="V141" s="376"/>
      <c r="W141" s="376"/>
      <c r="X141" s="377"/>
      <c r="Y141" s="377"/>
      <c r="Z141" s="377"/>
    </row>
    <row r="142" spans="1:27" s="374" customFormat="1" ht="11.25">
      <c r="A142" s="370">
        <v>97</v>
      </c>
      <c r="B142" s="388" t="s">
        <v>776</v>
      </c>
      <c r="C142" s="389" t="s">
        <v>777</v>
      </c>
      <c r="D142" s="387" t="s">
        <v>295</v>
      </c>
      <c r="E142" s="375">
        <v>8505944</v>
      </c>
      <c r="F142" s="375">
        <v>4385692.741820752</v>
      </c>
      <c r="G142" s="375">
        <v>1086217.223745724</v>
      </c>
      <c r="H142" s="375">
        <v>1286083.5770504829</v>
      </c>
      <c r="I142" s="375">
        <v>793594.301480897</v>
      </c>
      <c r="J142" s="375">
        <v>733517.1168030153</v>
      </c>
      <c r="K142" s="375">
        <v>0</v>
      </c>
      <c r="L142" s="375">
        <v>184256.93526568258</v>
      </c>
      <c r="M142" s="375">
        <v>32745.89397061681</v>
      </c>
      <c r="N142" s="375">
        <v>3836.209862828325</v>
      </c>
      <c r="O142" s="375">
        <v>4385692.741820752</v>
      </c>
      <c r="P142" s="375">
        <v>1086217.223745724</v>
      </c>
      <c r="Q142" s="375">
        <v>1286083.5770504829</v>
      </c>
      <c r="R142" s="375">
        <v>793594.301480897</v>
      </c>
      <c r="S142" s="375">
        <v>656567.4774775406</v>
      </c>
      <c r="T142" s="375">
        <v>1929.189946067777</v>
      </c>
      <c r="U142" s="376">
        <v>75020.44937940704</v>
      </c>
      <c r="V142" s="376">
        <v>0</v>
      </c>
      <c r="W142" s="376">
        <v>184256.93526568258</v>
      </c>
      <c r="X142" s="377">
        <v>0</v>
      </c>
      <c r="Y142" s="377">
        <v>32745.89397061681</v>
      </c>
      <c r="Z142" s="377">
        <v>0</v>
      </c>
      <c r="AA142" s="374">
        <v>3836.209862828325</v>
      </c>
    </row>
    <row r="143" spans="1:26" s="374" customFormat="1" ht="11.25">
      <c r="A143" s="370"/>
      <c r="B143" s="388"/>
      <c r="C143" s="389"/>
      <c r="D143" s="387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6"/>
      <c r="V143" s="376"/>
      <c r="W143" s="376"/>
      <c r="X143" s="377"/>
      <c r="Y143" s="377"/>
      <c r="Z143" s="377"/>
    </row>
    <row r="144" spans="1:27" s="374" customFormat="1" ht="11.25">
      <c r="A144" s="370">
        <v>98</v>
      </c>
      <c r="B144" s="388" t="s">
        <v>778</v>
      </c>
      <c r="C144" s="389" t="s">
        <v>779</v>
      </c>
      <c r="D144" s="387" t="s">
        <v>153</v>
      </c>
      <c r="E144" s="375">
        <f aca="true" t="shared" si="23" ref="E144:AA144">(E$135+E$140+E$142)</f>
        <v>9245192.000000004</v>
      </c>
      <c r="F144" s="375">
        <f t="shared" si="23"/>
        <v>4768308.804659882</v>
      </c>
      <c r="G144" s="375">
        <f t="shared" si="23"/>
        <v>1180112.8518084132</v>
      </c>
      <c r="H144" s="375">
        <f t="shared" si="23"/>
        <v>1396399.1430901508</v>
      </c>
      <c r="I144" s="375">
        <f t="shared" si="23"/>
        <v>861424.7197129992</v>
      </c>
      <c r="J144" s="375">
        <f t="shared" si="23"/>
        <v>796460.6304179282</v>
      </c>
      <c r="K144" s="375">
        <f t="shared" si="23"/>
        <v>2364.8707336308066</v>
      </c>
      <c r="L144" s="375">
        <f t="shared" si="23"/>
        <v>199906.02598478214</v>
      </c>
      <c r="M144" s="375">
        <f t="shared" si="23"/>
        <v>35876.81418663616</v>
      </c>
      <c r="N144" s="375">
        <f t="shared" si="23"/>
        <v>4338.139405579302</v>
      </c>
      <c r="O144" s="375">
        <f t="shared" si="23"/>
        <v>4768308.804659882</v>
      </c>
      <c r="P144" s="375">
        <f t="shared" si="23"/>
        <v>1180112.8518084132</v>
      </c>
      <c r="Q144" s="375">
        <f t="shared" si="23"/>
        <v>1396399.1430901508</v>
      </c>
      <c r="R144" s="375">
        <f t="shared" si="23"/>
        <v>861424.7197129992</v>
      </c>
      <c r="S144" s="375">
        <f t="shared" si="23"/>
        <v>712720.6071859638</v>
      </c>
      <c r="T144" s="375">
        <f t="shared" si="23"/>
        <v>2098.0868008951174</v>
      </c>
      <c r="U144" s="376">
        <f t="shared" si="23"/>
        <v>81641.93643106939</v>
      </c>
      <c r="V144" s="376">
        <f t="shared" si="23"/>
        <v>145.82605161009164</v>
      </c>
      <c r="W144" s="376">
        <f t="shared" si="23"/>
        <v>199906.02598478214</v>
      </c>
      <c r="X144" s="377">
        <f t="shared" si="23"/>
        <v>2219.044682020715</v>
      </c>
      <c r="Y144" s="377">
        <f t="shared" si="23"/>
        <v>35876.81418663616</v>
      </c>
      <c r="Z144" s="377">
        <f t="shared" si="23"/>
        <v>165.32978731623973</v>
      </c>
      <c r="AA144" s="390">
        <f t="shared" si="23"/>
        <v>4172.8096182630625</v>
      </c>
    </row>
    <row r="145" spans="1:26" s="374" customFormat="1" ht="11.25">
      <c r="A145" s="370"/>
      <c r="B145" s="392"/>
      <c r="C145" s="387"/>
      <c r="D145" s="387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6"/>
      <c r="V145" s="376"/>
      <c r="W145" s="376"/>
      <c r="X145" s="377"/>
      <c r="Y145" s="377"/>
      <c r="Z145" s="377"/>
    </row>
    <row r="146" spans="1:27" s="374" customFormat="1" ht="11.25">
      <c r="A146" s="370">
        <v>99</v>
      </c>
      <c r="B146" s="385" t="s">
        <v>780</v>
      </c>
      <c r="C146" s="387" t="s">
        <v>781</v>
      </c>
      <c r="D146" s="387" t="s">
        <v>295</v>
      </c>
      <c r="E146" s="375">
        <v>-488899</v>
      </c>
      <c r="F146" s="375">
        <v>-252077.93465174752</v>
      </c>
      <c r="G146" s="375">
        <v>-62432.872174100936</v>
      </c>
      <c r="H146" s="375">
        <v>-73920.65768789497</v>
      </c>
      <c r="I146" s="375">
        <v>-45613.6861939967</v>
      </c>
      <c r="J146" s="375">
        <v>-42160.60967340926</v>
      </c>
      <c r="K146" s="375">
        <v>0</v>
      </c>
      <c r="L146" s="375">
        <v>-10590.597750756053</v>
      </c>
      <c r="M146" s="375">
        <v>-1882.146745421859</v>
      </c>
      <c r="N146" s="375">
        <v>-220.49512267267517</v>
      </c>
      <c r="O146" s="375">
        <v>-252077.93465174752</v>
      </c>
      <c r="P146" s="375">
        <v>-62432.872174100936</v>
      </c>
      <c r="Q146" s="375">
        <v>-73920.65768789497</v>
      </c>
      <c r="R146" s="375">
        <v>-45613.6861939967</v>
      </c>
      <c r="S146" s="375">
        <v>-37737.74941044664</v>
      </c>
      <c r="T146" s="375">
        <v>-110.88469844647346</v>
      </c>
      <c r="U146" s="376">
        <v>-4311.975564516146</v>
      </c>
      <c r="V146" s="376">
        <v>0</v>
      </c>
      <c r="W146" s="376">
        <v>-10590.597750756053</v>
      </c>
      <c r="X146" s="377">
        <v>0</v>
      </c>
      <c r="Y146" s="377">
        <v>-1882.146745421859</v>
      </c>
      <c r="Z146" s="377">
        <v>0</v>
      </c>
      <c r="AA146" s="374">
        <v>-220.49512267267517</v>
      </c>
    </row>
    <row r="147" spans="1:26" s="374" customFormat="1" ht="11.25">
      <c r="A147" s="370"/>
      <c r="B147" s="393"/>
      <c r="C147" s="370"/>
      <c r="D147" s="370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6"/>
      <c r="V147" s="376"/>
      <c r="W147" s="376"/>
      <c r="X147" s="377"/>
      <c r="Y147" s="377"/>
      <c r="Z147" s="377"/>
    </row>
    <row r="148" spans="1:27" s="374" customFormat="1" ht="11.25">
      <c r="A148" s="370">
        <v>100</v>
      </c>
      <c r="B148" s="385" t="s">
        <v>782</v>
      </c>
      <c r="C148" s="391" t="s">
        <v>783</v>
      </c>
      <c r="D148" s="386" t="s">
        <v>153</v>
      </c>
      <c r="E148" s="375">
        <f aca="true" t="shared" si="24" ref="E148:AA148">(E$126+E$131+E$144+E$146)</f>
        <v>27827323.000000004</v>
      </c>
      <c r="F148" s="375">
        <f t="shared" si="24"/>
        <v>16472632.147762258</v>
      </c>
      <c r="G148" s="375">
        <f t="shared" si="24"/>
        <v>3381015.621055332</v>
      </c>
      <c r="H148" s="375">
        <f t="shared" si="24"/>
        <v>3284279.6396854785</v>
      </c>
      <c r="I148" s="375">
        <f t="shared" si="24"/>
        <v>1857382.7287573395</v>
      </c>
      <c r="J148" s="375">
        <f t="shared" si="24"/>
        <v>1882366.9360845787</v>
      </c>
      <c r="K148" s="375">
        <f t="shared" si="24"/>
        <v>163006.04372433372</v>
      </c>
      <c r="L148" s="375">
        <f t="shared" si="24"/>
        <v>367539.80923898995</v>
      </c>
      <c r="M148" s="375">
        <f t="shared" si="24"/>
        <v>386134.82864200923</v>
      </c>
      <c r="N148" s="375">
        <f t="shared" si="24"/>
        <v>32965.24504967999</v>
      </c>
      <c r="O148" s="375">
        <f t="shared" si="24"/>
        <v>16472632.147762258</v>
      </c>
      <c r="P148" s="375">
        <f t="shared" si="24"/>
        <v>3381015.621055332</v>
      </c>
      <c r="Q148" s="375">
        <f t="shared" si="24"/>
        <v>3284279.6396854785</v>
      </c>
      <c r="R148" s="375">
        <f t="shared" si="24"/>
        <v>1857382.7287573395</v>
      </c>
      <c r="S148" s="375">
        <f t="shared" si="24"/>
        <v>1562479.4480237258</v>
      </c>
      <c r="T148" s="375">
        <f t="shared" si="24"/>
        <v>7090.842487907468</v>
      </c>
      <c r="U148" s="376">
        <f t="shared" si="24"/>
        <v>312796.6455729452</v>
      </c>
      <c r="V148" s="376">
        <f t="shared" si="24"/>
        <v>23983.772475088383</v>
      </c>
      <c r="W148" s="376">
        <f t="shared" si="24"/>
        <v>367539.80923898995</v>
      </c>
      <c r="X148" s="377">
        <f t="shared" si="24"/>
        <v>139022.2712492454</v>
      </c>
      <c r="Y148" s="377">
        <f t="shared" si="24"/>
        <v>386134.82864200923</v>
      </c>
      <c r="Z148" s="377">
        <f t="shared" si="24"/>
        <v>18341.45717215597</v>
      </c>
      <c r="AA148" s="390">
        <f t="shared" si="24"/>
        <v>14623.787877524026</v>
      </c>
    </row>
    <row r="149" spans="1:26" s="374" customFormat="1" ht="11.25">
      <c r="A149" s="370"/>
      <c r="B149" s="385"/>
      <c r="C149" s="386"/>
      <c r="D149" s="386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6"/>
      <c r="V149" s="376"/>
      <c r="W149" s="376"/>
      <c r="X149" s="377"/>
      <c r="Y149" s="377"/>
      <c r="Z149" s="377"/>
    </row>
    <row r="150" spans="1:27" s="374" customFormat="1" ht="11.25">
      <c r="A150" s="370">
        <v>101</v>
      </c>
      <c r="B150" s="385" t="s">
        <v>784</v>
      </c>
      <c r="C150" s="391" t="s">
        <v>785</v>
      </c>
      <c r="D150" s="386" t="s">
        <v>153</v>
      </c>
      <c r="E150" s="375">
        <f aca="true" t="shared" si="25" ref="E150:AA150">(E$121+E$148)</f>
        <v>142315964.9999999</v>
      </c>
      <c r="F150" s="375">
        <f t="shared" si="25"/>
        <v>84964373.59078552</v>
      </c>
      <c r="G150" s="375">
        <f t="shared" si="25"/>
        <v>17166652.526803564</v>
      </c>
      <c r="H150" s="375">
        <f t="shared" si="25"/>
        <v>16515849.74874253</v>
      </c>
      <c r="I150" s="375">
        <f t="shared" si="25"/>
        <v>9091283.761952888</v>
      </c>
      <c r="J150" s="375">
        <f t="shared" si="25"/>
        <v>9542811.955994546</v>
      </c>
      <c r="K150" s="375">
        <f t="shared" si="25"/>
        <v>1320002.805494493</v>
      </c>
      <c r="L150" s="375">
        <f t="shared" si="25"/>
        <v>1654339.767634302</v>
      </c>
      <c r="M150" s="375">
        <f t="shared" si="25"/>
        <v>1834469.62146414</v>
      </c>
      <c r="N150" s="375">
        <f t="shared" si="25"/>
        <v>226181.2211279379</v>
      </c>
      <c r="O150" s="375">
        <f t="shared" si="25"/>
        <v>84964373.59078552</v>
      </c>
      <c r="P150" s="375">
        <f t="shared" si="25"/>
        <v>17166652.526803564</v>
      </c>
      <c r="Q150" s="375">
        <f t="shared" si="25"/>
        <v>16515849.74874253</v>
      </c>
      <c r="R150" s="375">
        <f t="shared" si="25"/>
        <v>9091283.761952888</v>
      </c>
      <c r="S150" s="375">
        <f t="shared" si="25"/>
        <v>7681412.431128921</v>
      </c>
      <c r="T150" s="375">
        <f t="shared" si="25"/>
        <v>40549.456009286485</v>
      </c>
      <c r="U150" s="376">
        <f t="shared" si="25"/>
        <v>1820850.0688563383</v>
      </c>
      <c r="V150" s="376">
        <f t="shared" si="25"/>
        <v>177205.21982298396</v>
      </c>
      <c r="W150" s="376">
        <f t="shared" si="25"/>
        <v>1654339.767634302</v>
      </c>
      <c r="X150" s="377">
        <f t="shared" si="25"/>
        <v>1142797.5856715092</v>
      </c>
      <c r="Y150" s="377">
        <f t="shared" si="25"/>
        <v>1834469.62146414</v>
      </c>
      <c r="Z150" s="377">
        <f t="shared" si="25"/>
        <v>142372.028015287</v>
      </c>
      <c r="AA150" s="390">
        <f t="shared" si="25"/>
        <v>83809.19311265086</v>
      </c>
    </row>
    <row r="151" spans="1:26" s="374" customFormat="1" ht="11.25">
      <c r="A151" s="370"/>
      <c r="B151" s="372"/>
      <c r="C151" s="370"/>
      <c r="D151" s="370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6"/>
      <c r="V151" s="376"/>
      <c r="W151" s="376"/>
      <c r="X151" s="377"/>
      <c r="Y151" s="377"/>
      <c r="Z151" s="377"/>
    </row>
    <row r="152" spans="1:26" s="374" customFormat="1" ht="11.25">
      <c r="A152" s="370"/>
      <c r="B152" s="370" t="s">
        <v>786</v>
      </c>
      <c r="C152" s="370"/>
      <c r="D152" s="370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6"/>
      <c r="V152" s="376"/>
      <c r="W152" s="376"/>
      <c r="X152" s="377"/>
      <c r="Y152" s="377"/>
      <c r="Z152" s="377"/>
    </row>
    <row r="153" spans="1:27" s="374" customFormat="1" ht="11.25">
      <c r="A153" s="370">
        <v>102</v>
      </c>
      <c r="B153" s="388" t="s">
        <v>787</v>
      </c>
      <c r="C153" s="391" t="s">
        <v>224</v>
      </c>
      <c r="D153" s="383" t="s">
        <v>504</v>
      </c>
      <c r="E153" s="375">
        <v>33084766</v>
      </c>
      <c r="F153" s="375">
        <v>19754902.90882389</v>
      </c>
      <c r="G153" s="375">
        <v>3981826.0991516905</v>
      </c>
      <c r="H153" s="375">
        <v>3831345.5945925685</v>
      </c>
      <c r="I153" s="375">
        <v>2094880.889967532</v>
      </c>
      <c r="J153" s="375">
        <v>2218944.360320049</v>
      </c>
      <c r="K153" s="375">
        <v>360908.73517841485</v>
      </c>
      <c r="L153" s="375">
        <v>372204.94139319204</v>
      </c>
      <c r="M153" s="375">
        <v>412027.4944943464</v>
      </c>
      <c r="N153" s="375">
        <v>57724.97607831696</v>
      </c>
      <c r="O153" s="375">
        <v>19754902.90882389</v>
      </c>
      <c r="P153" s="375">
        <v>3981826.0991516905</v>
      </c>
      <c r="Q153" s="375">
        <v>3831345.5945925685</v>
      </c>
      <c r="R153" s="375">
        <v>2094880.889967532</v>
      </c>
      <c r="S153" s="375">
        <v>1771851.9768005458</v>
      </c>
      <c r="T153" s="375">
        <v>9706.837513395643</v>
      </c>
      <c r="U153" s="376">
        <v>437385.54600610747</v>
      </c>
      <c r="V153" s="376">
        <v>45781.413157270945</v>
      </c>
      <c r="W153" s="376">
        <v>372204.94139319204</v>
      </c>
      <c r="X153" s="377">
        <v>315127.3220211439</v>
      </c>
      <c r="Y153" s="377">
        <v>412027.4944943464</v>
      </c>
      <c r="Z153" s="377">
        <v>37657.79653993137</v>
      </c>
      <c r="AA153" s="374">
        <v>20067.179538385593</v>
      </c>
    </row>
    <row r="154" spans="1:26" s="374" customFormat="1" ht="11.25">
      <c r="A154" s="370"/>
      <c r="B154" s="385"/>
      <c r="C154" s="386"/>
      <c r="D154" s="387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6"/>
      <c r="V154" s="376"/>
      <c r="W154" s="376"/>
      <c r="X154" s="377"/>
      <c r="Y154" s="377"/>
      <c r="Z154" s="377"/>
    </row>
    <row r="155" spans="1:27" s="374" customFormat="1" ht="11.25">
      <c r="A155" s="370">
        <v>103</v>
      </c>
      <c r="B155" s="388" t="s">
        <v>788</v>
      </c>
      <c r="C155" s="389" t="s">
        <v>789</v>
      </c>
      <c r="D155" s="387" t="s">
        <v>440</v>
      </c>
      <c r="E155" s="375">
        <v>5774754.000000001</v>
      </c>
      <c r="F155" s="375">
        <v>3657708.7512793075</v>
      </c>
      <c r="G155" s="375">
        <v>682699.5221850848</v>
      </c>
      <c r="H155" s="375">
        <v>576147.5312347717</v>
      </c>
      <c r="I155" s="375">
        <v>303774.0185886402</v>
      </c>
      <c r="J155" s="375">
        <v>330505.31358927046</v>
      </c>
      <c r="K155" s="375">
        <v>48597.04033255166</v>
      </c>
      <c r="L155" s="375">
        <v>51655.19474605873</v>
      </c>
      <c r="M155" s="375">
        <v>115079.65615563044</v>
      </c>
      <c r="N155" s="375">
        <v>8586.971888683565</v>
      </c>
      <c r="O155" s="375">
        <v>3657708.7512793075</v>
      </c>
      <c r="P155" s="375">
        <v>682699.5221850848</v>
      </c>
      <c r="Q155" s="375">
        <v>576147.5312347717</v>
      </c>
      <c r="R155" s="375">
        <v>303774.0185886402</v>
      </c>
      <c r="S155" s="375">
        <v>259324.55912772694</v>
      </c>
      <c r="T155" s="375">
        <v>1501.6095954899022</v>
      </c>
      <c r="U155" s="376">
        <v>69679.14486605363</v>
      </c>
      <c r="V155" s="376">
        <v>7156.905757255914</v>
      </c>
      <c r="W155" s="376">
        <v>51655.19474605873</v>
      </c>
      <c r="X155" s="377">
        <v>41440.13457529574</v>
      </c>
      <c r="Y155" s="377">
        <v>115079.65615563044</v>
      </c>
      <c r="Z155" s="377">
        <v>5437.598373580494</v>
      </c>
      <c r="AA155" s="374">
        <v>3149.373515103071</v>
      </c>
    </row>
    <row r="156" spans="1:26" s="374" customFormat="1" ht="11.25">
      <c r="A156" s="370"/>
      <c r="B156" s="385"/>
      <c r="C156" s="387"/>
      <c r="D156" s="387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6"/>
      <c r="V156" s="376"/>
      <c r="W156" s="376"/>
      <c r="X156" s="377"/>
      <c r="Y156" s="377"/>
      <c r="Z156" s="377"/>
    </row>
    <row r="157" spans="1:27" s="374" customFormat="1" ht="11.25">
      <c r="A157" s="370">
        <v>104</v>
      </c>
      <c r="B157" s="394" t="s">
        <v>790</v>
      </c>
      <c r="C157" s="395" t="s">
        <v>791</v>
      </c>
      <c r="D157" s="396" t="s">
        <v>792</v>
      </c>
      <c r="E157" s="375">
        <v>49272789.99999999</v>
      </c>
      <c r="F157" s="375">
        <v>26693845.015435006</v>
      </c>
      <c r="G157" s="375">
        <v>6080267.267767484</v>
      </c>
      <c r="H157" s="375">
        <v>7511546.238903837</v>
      </c>
      <c r="I157" s="375">
        <v>4073617.451268588</v>
      </c>
      <c r="J157" s="375">
        <v>3526012.449077561</v>
      </c>
      <c r="K157" s="375">
        <v>244718.6328241607</v>
      </c>
      <c r="L157" s="375">
        <v>724396.5207818131</v>
      </c>
      <c r="M157" s="375">
        <v>418386.4239415411</v>
      </c>
      <c r="N157" s="375">
        <v>0</v>
      </c>
      <c r="O157" s="375">
        <v>26693845.015435006</v>
      </c>
      <c r="P157" s="375">
        <v>6080267.267767484</v>
      </c>
      <c r="Q157" s="375">
        <v>7511546.238903837</v>
      </c>
      <c r="R157" s="375">
        <v>4073617.451268588</v>
      </c>
      <c r="S157" s="375">
        <v>3059381.897029502</v>
      </c>
      <c r="T157" s="375">
        <v>7183.209861901847</v>
      </c>
      <c r="U157" s="376">
        <v>459447.34218615765</v>
      </c>
      <c r="V157" s="376">
        <v>34095.2091777864</v>
      </c>
      <c r="W157" s="376">
        <v>724396.5207818131</v>
      </c>
      <c r="X157" s="377">
        <v>210623.42364637434</v>
      </c>
      <c r="Y157" s="377">
        <v>418386.4239415411</v>
      </c>
      <c r="Z157" s="377">
        <v>0</v>
      </c>
      <c r="AA157" s="374">
        <v>0</v>
      </c>
    </row>
    <row r="158" spans="1:27" s="374" customFormat="1" ht="11.25">
      <c r="A158" s="370">
        <v>105</v>
      </c>
      <c r="B158" s="397" t="s">
        <v>793</v>
      </c>
      <c r="C158" s="395" t="s">
        <v>794</v>
      </c>
      <c r="D158" s="395" t="s">
        <v>795</v>
      </c>
      <c r="E158" s="375">
        <v>5544.00000000008</v>
      </c>
      <c r="F158" s="375">
        <v>0</v>
      </c>
      <c r="G158" s="375">
        <v>0</v>
      </c>
      <c r="H158" s="375">
        <v>0</v>
      </c>
      <c r="I158" s="375">
        <v>0</v>
      </c>
      <c r="J158" s="375">
        <v>0</v>
      </c>
      <c r="K158" s="375">
        <v>0</v>
      </c>
      <c r="L158" s="375">
        <v>0</v>
      </c>
      <c r="M158" s="375">
        <v>0</v>
      </c>
      <c r="N158" s="375">
        <v>5544.00000000008</v>
      </c>
      <c r="O158" s="375">
        <v>0</v>
      </c>
      <c r="P158" s="375">
        <v>0</v>
      </c>
      <c r="Q158" s="375">
        <v>0</v>
      </c>
      <c r="R158" s="375">
        <v>0</v>
      </c>
      <c r="S158" s="375">
        <v>0</v>
      </c>
      <c r="T158" s="375">
        <v>0</v>
      </c>
      <c r="U158" s="376">
        <v>0</v>
      </c>
      <c r="V158" s="376">
        <v>0</v>
      </c>
      <c r="W158" s="376">
        <v>0</v>
      </c>
      <c r="X158" s="377">
        <v>0</v>
      </c>
      <c r="Y158" s="377">
        <v>0</v>
      </c>
      <c r="Z158" s="377">
        <v>0</v>
      </c>
      <c r="AA158" s="374">
        <v>5544.00000000008</v>
      </c>
    </row>
    <row r="159" spans="1:27" s="374" customFormat="1" ht="11.25">
      <c r="A159" s="370">
        <v>106</v>
      </c>
      <c r="B159" s="398" t="s">
        <v>796</v>
      </c>
      <c r="C159" s="395" t="s">
        <v>797</v>
      </c>
      <c r="D159" s="396" t="s">
        <v>798</v>
      </c>
      <c r="E159" s="375">
        <v>1601255</v>
      </c>
      <c r="F159" s="375">
        <v>895351.0674187995</v>
      </c>
      <c r="G159" s="375">
        <v>199046.6133115308</v>
      </c>
      <c r="H159" s="375">
        <v>210931.9541823066</v>
      </c>
      <c r="I159" s="375">
        <v>124393.05752674058</v>
      </c>
      <c r="J159" s="375">
        <v>121701.51225766727</v>
      </c>
      <c r="K159" s="375">
        <v>6114.931710986131</v>
      </c>
      <c r="L159" s="375">
        <v>26731.11732620607</v>
      </c>
      <c r="M159" s="375">
        <v>15561.759485855368</v>
      </c>
      <c r="N159" s="375">
        <v>1422.9867799076305</v>
      </c>
      <c r="O159" s="375">
        <v>895351.0674187995</v>
      </c>
      <c r="P159" s="375">
        <v>199046.6133115308</v>
      </c>
      <c r="Q159" s="375">
        <v>210931.9541823066</v>
      </c>
      <c r="R159" s="375">
        <v>124393.05752674058</v>
      </c>
      <c r="S159" s="375">
        <v>104630.8781139765</v>
      </c>
      <c r="T159" s="375">
        <v>409.9276499269293</v>
      </c>
      <c r="U159" s="376">
        <v>16660.70649376385</v>
      </c>
      <c r="V159" s="376">
        <v>863.302943857096</v>
      </c>
      <c r="W159" s="376">
        <v>26731.11732620607</v>
      </c>
      <c r="X159" s="377">
        <v>5251.6287671290365</v>
      </c>
      <c r="Y159" s="377">
        <v>15561.759485855368</v>
      </c>
      <c r="Z159" s="377">
        <v>633.0749552066774</v>
      </c>
      <c r="AA159" s="374">
        <v>789.9118247009532</v>
      </c>
    </row>
    <row r="160" spans="1:27" s="374" customFormat="1" ht="11.25">
      <c r="A160" s="370">
        <v>107</v>
      </c>
      <c r="B160" s="398" t="s">
        <v>799</v>
      </c>
      <c r="C160" s="395" t="s">
        <v>800</v>
      </c>
      <c r="D160" s="396" t="s">
        <v>801</v>
      </c>
      <c r="E160" s="375">
        <v>1680291</v>
      </c>
      <c r="F160" s="375">
        <v>763507.2997729318</v>
      </c>
      <c r="G160" s="375">
        <v>195406.91877198647</v>
      </c>
      <c r="H160" s="375">
        <v>237277.35792959883</v>
      </c>
      <c r="I160" s="375">
        <v>144168.58638864587</v>
      </c>
      <c r="J160" s="375">
        <v>137501.0909731007</v>
      </c>
      <c r="K160" s="375">
        <v>151742.33506561906</v>
      </c>
      <c r="L160" s="375">
        <v>34266.16280994162</v>
      </c>
      <c r="M160" s="375">
        <v>5976.308523156604</v>
      </c>
      <c r="N160" s="375">
        <v>10444.939765019008</v>
      </c>
      <c r="O160" s="375">
        <v>763507.2997729318</v>
      </c>
      <c r="P160" s="375">
        <v>195406.91877198647</v>
      </c>
      <c r="Q160" s="375">
        <v>237277.35792959883</v>
      </c>
      <c r="R160" s="375">
        <v>144168.58638864587</v>
      </c>
      <c r="S160" s="375">
        <v>121144.92687204375</v>
      </c>
      <c r="T160" s="375">
        <v>409.39063360640415</v>
      </c>
      <c r="U160" s="376">
        <v>15946.773467450557</v>
      </c>
      <c r="V160" s="376">
        <v>7912.392776661453</v>
      </c>
      <c r="W160" s="376">
        <v>34266.16280994162</v>
      </c>
      <c r="X160" s="377">
        <v>143829.9422889576</v>
      </c>
      <c r="Y160" s="377">
        <v>5976.308523156604</v>
      </c>
      <c r="Z160" s="377">
        <v>9768.3176797846</v>
      </c>
      <c r="AA160" s="374">
        <v>676.6220852344075</v>
      </c>
    </row>
    <row r="161" spans="1:27" s="374" customFormat="1" ht="21">
      <c r="A161" s="370">
        <v>108</v>
      </c>
      <c r="B161" s="385" t="s">
        <v>802</v>
      </c>
      <c r="C161" s="391" t="s">
        <v>803</v>
      </c>
      <c r="D161" s="387" t="s">
        <v>153</v>
      </c>
      <c r="E161" s="375">
        <f aca="true" t="shared" si="26" ref="E161:AA161">(E$157+E$158+E$159+E$160)</f>
        <v>52559879.99999999</v>
      </c>
      <c r="F161" s="375">
        <f t="shared" si="26"/>
        <v>28352703.38262674</v>
      </c>
      <c r="G161" s="375">
        <f t="shared" si="26"/>
        <v>6474720.799851002</v>
      </c>
      <c r="H161" s="375">
        <f t="shared" si="26"/>
        <v>7959755.551015742</v>
      </c>
      <c r="I161" s="375">
        <f t="shared" si="26"/>
        <v>4342179.095183974</v>
      </c>
      <c r="J161" s="375">
        <f t="shared" si="26"/>
        <v>3785215.052308329</v>
      </c>
      <c r="K161" s="375">
        <f t="shared" si="26"/>
        <v>402575.8996007659</v>
      </c>
      <c r="L161" s="375">
        <f t="shared" si="26"/>
        <v>785393.8009179607</v>
      </c>
      <c r="M161" s="375">
        <f t="shared" si="26"/>
        <v>439924.4919505531</v>
      </c>
      <c r="N161" s="375">
        <f t="shared" si="26"/>
        <v>17411.92654492672</v>
      </c>
      <c r="O161" s="375">
        <f t="shared" si="26"/>
        <v>28352703.38262674</v>
      </c>
      <c r="P161" s="375">
        <f t="shared" si="26"/>
        <v>6474720.799851002</v>
      </c>
      <c r="Q161" s="375">
        <f t="shared" si="26"/>
        <v>7959755.551015742</v>
      </c>
      <c r="R161" s="375">
        <f t="shared" si="26"/>
        <v>4342179.095183974</v>
      </c>
      <c r="S161" s="375">
        <f t="shared" si="26"/>
        <v>3285157.7020155224</v>
      </c>
      <c r="T161" s="375">
        <f t="shared" si="26"/>
        <v>8002.52814543518</v>
      </c>
      <c r="U161" s="376">
        <f t="shared" si="26"/>
        <v>492054.82214737206</v>
      </c>
      <c r="V161" s="376">
        <f t="shared" si="26"/>
        <v>42870.90489830494</v>
      </c>
      <c r="W161" s="376">
        <f t="shared" si="26"/>
        <v>785393.8009179607</v>
      </c>
      <c r="X161" s="377">
        <f t="shared" si="26"/>
        <v>359704.99470246094</v>
      </c>
      <c r="Y161" s="377">
        <f t="shared" si="26"/>
        <v>439924.4919505531</v>
      </c>
      <c r="Z161" s="377">
        <f t="shared" si="26"/>
        <v>10401.392634991278</v>
      </c>
      <c r="AA161" s="390">
        <f t="shared" si="26"/>
        <v>7010.5339099354405</v>
      </c>
    </row>
    <row r="162" spans="1:26" s="374" customFormat="1" ht="11.25">
      <c r="A162" s="370"/>
      <c r="B162" s="385"/>
      <c r="C162" s="387"/>
      <c r="D162" s="370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6"/>
      <c r="V162" s="376"/>
      <c r="W162" s="376"/>
      <c r="X162" s="377"/>
      <c r="Y162" s="377"/>
      <c r="Z162" s="377"/>
    </row>
    <row r="163" spans="1:27" s="374" customFormat="1" ht="11.25">
      <c r="A163" s="370">
        <v>109</v>
      </c>
      <c r="B163" s="399" t="s">
        <v>804</v>
      </c>
      <c r="C163" s="389" t="s">
        <v>805</v>
      </c>
      <c r="D163" s="370" t="s">
        <v>153</v>
      </c>
      <c r="E163" s="375">
        <f aca="true" t="shared" si="27" ref="E163:AA163">(E$153+E$155+E$161)</f>
        <v>91419400</v>
      </c>
      <c r="F163" s="375">
        <f t="shared" si="27"/>
        <v>51765315.04272993</v>
      </c>
      <c r="G163" s="375">
        <f t="shared" si="27"/>
        <v>11139246.421187777</v>
      </c>
      <c r="H163" s="375">
        <f t="shared" si="27"/>
        <v>12367248.676843083</v>
      </c>
      <c r="I163" s="375">
        <f t="shared" si="27"/>
        <v>6740834.003740147</v>
      </c>
      <c r="J163" s="375">
        <f t="shared" si="27"/>
        <v>6334664.726217648</v>
      </c>
      <c r="K163" s="375">
        <f t="shared" si="27"/>
        <v>812081.6751117324</v>
      </c>
      <c r="L163" s="375">
        <f t="shared" si="27"/>
        <v>1209253.9370572115</v>
      </c>
      <c r="M163" s="375">
        <f t="shared" si="27"/>
        <v>967031.6426005298</v>
      </c>
      <c r="N163" s="375">
        <f t="shared" si="27"/>
        <v>83723.87451192725</v>
      </c>
      <c r="O163" s="375">
        <f t="shared" si="27"/>
        <v>51765315.04272993</v>
      </c>
      <c r="P163" s="375">
        <f t="shared" si="27"/>
        <v>11139246.421187777</v>
      </c>
      <c r="Q163" s="375">
        <f t="shared" si="27"/>
        <v>12367248.676843083</v>
      </c>
      <c r="R163" s="375">
        <f t="shared" si="27"/>
        <v>6740834.003740147</v>
      </c>
      <c r="S163" s="375">
        <f t="shared" si="27"/>
        <v>5316334.237943795</v>
      </c>
      <c r="T163" s="375">
        <f t="shared" si="27"/>
        <v>19210.975254320725</v>
      </c>
      <c r="U163" s="376">
        <f t="shared" si="27"/>
        <v>999119.5130195331</v>
      </c>
      <c r="V163" s="376">
        <f t="shared" si="27"/>
        <v>95809.2238128318</v>
      </c>
      <c r="W163" s="376">
        <f t="shared" si="27"/>
        <v>1209253.9370572115</v>
      </c>
      <c r="X163" s="377">
        <f t="shared" si="27"/>
        <v>716272.4512989006</v>
      </c>
      <c r="Y163" s="377">
        <f t="shared" si="27"/>
        <v>967031.6426005298</v>
      </c>
      <c r="Z163" s="377">
        <f t="shared" si="27"/>
        <v>53496.78754850314</v>
      </c>
      <c r="AA163" s="390">
        <f t="shared" si="27"/>
        <v>30227.086963424103</v>
      </c>
    </row>
    <row r="164" spans="1:26" s="374" customFormat="1" ht="11.25">
      <c r="A164" s="370"/>
      <c r="B164" s="372"/>
      <c r="C164" s="370"/>
      <c r="D164" s="370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6"/>
      <c r="V164" s="376"/>
      <c r="W164" s="376"/>
      <c r="X164" s="377"/>
      <c r="Y164" s="377"/>
      <c r="Z164" s="377"/>
    </row>
    <row r="165" spans="1:26" s="374" customFormat="1" ht="11.25">
      <c r="A165" s="370"/>
      <c r="B165" s="370" t="s">
        <v>806</v>
      </c>
      <c r="C165" s="370"/>
      <c r="D165" s="370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6"/>
      <c r="V165" s="376"/>
      <c r="W165" s="376"/>
      <c r="X165" s="377"/>
      <c r="Y165" s="377"/>
      <c r="Z165" s="377"/>
    </row>
    <row r="166" spans="1:27" s="374" customFormat="1" ht="11.25">
      <c r="A166" s="370">
        <v>110</v>
      </c>
      <c r="B166" s="399" t="s">
        <v>807</v>
      </c>
      <c r="C166" s="387" t="s">
        <v>84</v>
      </c>
      <c r="D166" s="387" t="s">
        <v>808</v>
      </c>
      <c r="E166" s="375">
        <v>39797669.000000075</v>
      </c>
      <c r="F166" s="375">
        <v>16838734.868187096</v>
      </c>
      <c r="G166" s="375">
        <v>4923321.03359196</v>
      </c>
      <c r="H166" s="375">
        <v>10807584.732395988</v>
      </c>
      <c r="I166" s="375">
        <v>4141153.9678386534</v>
      </c>
      <c r="J166" s="375">
        <v>1678974.9854464212</v>
      </c>
      <c r="K166" s="375">
        <v>1055039.6499878038</v>
      </c>
      <c r="L166" s="375">
        <v>108430.00135049767</v>
      </c>
      <c r="M166" s="375">
        <v>109046.50190344095</v>
      </c>
      <c r="N166" s="375">
        <v>135383.25929821498</v>
      </c>
      <c r="O166" s="375">
        <v>16838734.868187096</v>
      </c>
      <c r="P166" s="375">
        <v>4923321.03359196</v>
      </c>
      <c r="Q166" s="375">
        <v>10807584.732395988</v>
      </c>
      <c r="R166" s="375">
        <v>4141153.9678386534</v>
      </c>
      <c r="S166" s="375">
        <v>1452840.074149994</v>
      </c>
      <c r="T166" s="375">
        <v>-19211.722796574486</v>
      </c>
      <c r="U166" s="376">
        <v>245346.63409300306</v>
      </c>
      <c r="V166" s="376">
        <v>103070.55402329062</v>
      </c>
      <c r="W166" s="376">
        <v>108430.00135049767</v>
      </c>
      <c r="X166" s="377">
        <v>951969.0959645128</v>
      </c>
      <c r="Y166" s="377">
        <v>109046.50190344095</v>
      </c>
      <c r="Z166" s="377">
        <v>165017.6607571527</v>
      </c>
      <c r="AA166" s="374">
        <v>-29634.401458937697</v>
      </c>
    </row>
    <row r="167" spans="1:27" s="374" customFormat="1" ht="11.25">
      <c r="A167" s="370">
        <v>111</v>
      </c>
      <c r="B167" s="385" t="s">
        <v>809</v>
      </c>
      <c r="C167" s="386" t="s">
        <v>86</v>
      </c>
      <c r="D167" s="386" t="s">
        <v>118</v>
      </c>
      <c r="E167" s="375">
        <v>24096968</v>
      </c>
      <c r="F167" s="375">
        <v>14134186.95811639</v>
      </c>
      <c r="G167" s="375">
        <v>2927215.0874965102</v>
      </c>
      <c r="H167" s="375">
        <v>2886020.374307931</v>
      </c>
      <c r="I167" s="375">
        <v>1602651.9071004763</v>
      </c>
      <c r="J167" s="375">
        <v>1669772.219098488</v>
      </c>
      <c r="K167" s="375">
        <v>249021.67940698477</v>
      </c>
      <c r="L167" s="375">
        <v>296321.5200842097</v>
      </c>
      <c r="M167" s="375">
        <v>291814.31263205106</v>
      </c>
      <c r="N167" s="375">
        <v>39963.941756959335</v>
      </c>
      <c r="O167" s="375">
        <v>14134186.95811639</v>
      </c>
      <c r="P167" s="375">
        <v>2927215.0874965102</v>
      </c>
      <c r="Q167" s="375">
        <v>2886020.374307931</v>
      </c>
      <c r="R167" s="375">
        <v>1602651.9071004763</v>
      </c>
      <c r="S167" s="375">
        <v>1352020.5180825572</v>
      </c>
      <c r="T167" s="375">
        <v>6924.043593359769</v>
      </c>
      <c r="U167" s="376">
        <v>310827.6574225711</v>
      </c>
      <c r="V167" s="376">
        <v>30924.333441639053</v>
      </c>
      <c r="W167" s="376">
        <v>296321.5200842097</v>
      </c>
      <c r="X167" s="377">
        <v>218097.3459653457</v>
      </c>
      <c r="Y167" s="377">
        <v>291814.31263205106</v>
      </c>
      <c r="Z167" s="377">
        <v>25603.153509353277</v>
      </c>
      <c r="AA167" s="374">
        <v>14360.788247606064</v>
      </c>
    </row>
    <row r="168" spans="1:27" s="374" customFormat="1" ht="11.25">
      <c r="A168" s="370">
        <v>112</v>
      </c>
      <c r="B168" s="399" t="s">
        <v>810</v>
      </c>
      <c r="C168" s="387" t="s">
        <v>88</v>
      </c>
      <c r="D168" s="387" t="s">
        <v>118</v>
      </c>
      <c r="E168" s="375">
        <v>-21037550</v>
      </c>
      <c r="F168" s="375">
        <v>-12339671.31635488</v>
      </c>
      <c r="G168" s="375">
        <v>-2555567.7280213092</v>
      </c>
      <c r="H168" s="375">
        <v>-2519603.2100603613</v>
      </c>
      <c r="I168" s="375">
        <v>-1399174.7687186883</v>
      </c>
      <c r="J168" s="375">
        <v>-1457773.2994414652</v>
      </c>
      <c r="K168" s="375">
        <v>-217405.1951933709</v>
      </c>
      <c r="L168" s="375">
        <v>-258699.71669662197</v>
      </c>
      <c r="M168" s="375">
        <v>-254764.75682386287</v>
      </c>
      <c r="N168" s="375">
        <v>-34890.00868943844</v>
      </c>
      <c r="O168" s="375">
        <v>-12339671.31635488</v>
      </c>
      <c r="P168" s="375">
        <v>-2555567.7280213092</v>
      </c>
      <c r="Q168" s="375">
        <v>-2519603.2100603613</v>
      </c>
      <c r="R168" s="375">
        <v>-1399174.7687186883</v>
      </c>
      <c r="S168" s="375">
        <v>-1180364.23711845</v>
      </c>
      <c r="T168" s="375">
        <v>-6044.947783367842</v>
      </c>
      <c r="U168" s="376">
        <v>-271364.11453964707</v>
      </c>
      <c r="V168" s="376">
        <v>-26998.09415836688</v>
      </c>
      <c r="W168" s="376">
        <v>-258699.71669662197</v>
      </c>
      <c r="X168" s="377">
        <v>-190407.10103500402</v>
      </c>
      <c r="Y168" s="377">
        <v>-254764.75682386287</v>
      </c>
      <c r="Z168" s="377">
        <v>-22352.506012818496</v>
      </c>
      <c r="AA168" s="374">
        <v>-12537.502676619935</v>
      </c>
    </row>
    <row r="169" spans="1:27" s="374" customFormat="1" ht="11.25">
      <c r="A169" s="370">
        <v>113</v>
      </c>
      <c r="B169" s="385" t="s">
        <v>91</v>
      </c>
      <c r="C169" s="391" t="s">
        <v>811</v>
      </c>
      <c r="D169" s="386" t="s">
        <v>153</v>
      </c>
      <c r="E169" s="375">
        <f aca="true" t="shared" si="28" ref="E169:AA169">(E$166+E$167+E$168)</f>
        <v>42857087.000000075</v>
      </c>
      <c r="F169" s="375">
        <f t="shared" si="28"/>
        <v>18633250.509948604</v>
      </c>
      <c r="G169" s="375">
        <f t="shared" si="28"/>
        <v>5294968.393067161</v>
      </c>
      <c r="H169" s="375">
        <f t="shared" si="28"/>
        <v>11174001.896643557</v>
      </c>
      <c r="I169" s="375">
        <f t="shared" si="28"/>
        <v>4344631.106220441</v>
      </c>
      <c r="J169" s="375">
        <f t="shared" si="28"/>
        <v>1890973.9051034441</v>
      </c>
      <c r="K169" s="375">
        <f t="shared" si="28"/>
        <v>1086656.1342014177</v>
      </c>
      <c r="L169" s="375">
        <f t="shared" si="28"/>
        <v>146051.80473808537</v>
      </c>
      <c r="M169" s="375">
        <f t="shared" si="28"/>
        <v>146096.0577116291</v>
      </c>
      <c r="N169" s="375">
        <f t="shared" si="28"/>
        <v>140457.1923657359</v>
      </c>
      <c r="O169" s="375">
        <f t="shared" si="28"/>
        <v>18633250.509948604</v>
      </c>
      <c r="P169" s="375">
        <f t="shared" si="28"/>
        <v>5294968.393067161</v>
      </c>
      <c r="Q169" s="375">
        <f t="shared" si="28"/>
        <v>11174001.896643557</v>
      </c>
      <c r="R169" s="375">
        <f t="shared" si="28"/>
        <v>4344631.106220441</v>
      </c>
      <c r="S169" s="375">
        <f t="shared" si="28"/>
        <v>1624496.3551141014</v>
      </c>
      <c r="T169" s="375">
        <f t="shared" si="28"/>
        <v>-18332.62698658256</v>
      </c>
      <c r="U169" s="376">
        <f t="shared" si="28"/>
        <v>284810.176975927</v>
      </c>
      <c r="V169" s="376">
        <f t="shared" si="28"/>
        <v>106996.79330656279</v>
      </c>
      <c r="W169" s="376">
        <f t="shared" si="28"/>
        <v>146051.80473808537</v>
      </c>
      <c r="X169" s="377">
        <f t="shared" si="28"/>
        <v>979659.3408948544</v>
      </c>
      <c r="Y169" s="377">
        <f t="shared" si="28"/>
        <v>146096.0577116291</v>
      </c>
      <c r="Z169" s="377">
        <f t="shared" si="28"/>
        <v>168268.30825368752</v>
      </c>
      <c r="AA169" s="390">
        <f t="shared" si="28"/>
        <v>-27811.115887951568</v>
      </c>
    </row>
    <row r="170" spans="1:26" s="374" customFormat="1" ht="11.25">
      <c r="A170" s="370"/>
      <c r="B170" s="385"/>
      <c r="C170" s="386"/>
      <c r="D170" s="386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6"/>
      <c r="V170" s="376"/>
      <c r="W170" s="376"/>
      <c r="X170" s="377"/>
      <c r="Y170" s="377"/>
      <c r="Z170" s="377"/>
    </row>
    <row r="171" spans="1:27" s="374" customFormat="1" ht="21">
      <c r="A171" s="370">
        <v>114</v>
      </c>
      <c r="B171" s="372" t="s">
        <v>128</v>
      </c>
      <c r="C171" s="379" t="s">
        <v>812</v>
      </c>
      <c r="D171" s="370" t="s">
        <v>153</v>
      </c>
      <c r="E171" s="375">
        <f aca="true" t="shared" si="29" ref="E171:AA171">(E$107+E$150+E$163+E$169)</f>
        <v>1245467465.0000105</v>
      </c>
      <c r="F171" s="375">
        <f t="shared" si="29"/>
        <v>684089193.5340655</v>
      </c>
      <c r="G171" s="375">
        <f t="shared" si="29"/>
        <v>155351613.78045362</v>
      </c>
      <c r="H171" s="375">
        <f t="shared" si="29"/>
        <v>173252337.04251674</v>
      </c>
      <c r="I171" s="375">
        <f t="shared" si="29"/>
        <v>100523781.20782526</v>
      </c>
      <c r="J171" s="375">
        <f t="shared" si="29"/>
        <v>94551025.32394254</v>
      </c>
      <c r="K171" s="375">
        <f t="shared" si="29"/>
        <v>4325841.4986304</v>
      </c>
      <c r="L171" s="375">
        <f t="shared" si="29"/>
        <v>21131117.772762716</v>
      </c>
      <c r="M171" s="375">
        <f t="shared" si="29"/>
        <v>11245496.863707604</v>
      </c>
      <c r="N171" s="375">
        <f t="shared" si="29"/>
        <v>997057.9761063341</v>
      </c>
      <c r="O171" s="375">
        <f t="shared" si="29"/>
        <v>684089193.5340655</v>
      </c>
      <c r="P171" s="375">
        <f t="shared" si="29"/>
        <v>155351613.78045362</v>
      </c>
      <c r="Q171" s="375">
        <f t="shared" si="29"/>
        <v>173252337.04251674</v>
      </c>
      <c r="R171" s="375">
        <f t="shared" si="29"/>
        <v>100523781.20782526</v>
      </c>
      <c r="S171" s="375">
        <f t="shared" si="29"/>
        <v>82124140.27903992</v>
      </c>
      <c r="T171" s="375">
        <f t="shared" si="29"/>
        <v>276611.49243472004</v>
      </c>
      <c r="U171" s="376">
        <f t="shared" si="29"/>
        <v>12150273.552467909</v>
      </c>
      <c r="V171" s="376">
        <f t="shared" si="29"/>
        <v>594428.924162246</v>
      </c>
      <c r="W171" s="376">
        <f t="shared" si="29"/>
        <v>21131117.772762716</v>
      </c>
      <c r="X171" s="377">
        <f t="shared" si="29"/>
        <v>3731412.5744681535</v>
      </c>
      <c r="Y171" s="377">
        <f t="shared" si="29"/>
        <v>11245496.863707604</v>
      </c>
      <c r="Z171" s="377">
        <f t="shared" si="29"/>
        <v>475099.7535612319</v>
      </c>
      <c r="AA171" s="390">
        <f t="shared" si="29"/>
        <v>521958.22254510224</v>
      </c>
    </row>
    <row r="172" spans="5:20" ht="11.25">
      <c r="E172" s="401"/>
      <c r="H172" s="402"/>
      <c r="I172" s="402"/>
      <c r="J172" s="402"/>
      <c r="K172" s="402"/>
      <c r="L172" s="402"/>
      <c r="M172" s="402"/>
      <c r="N172" s="402"/>
      <c r="O172" s="402"/>
      <c r="P172" s="402"/>
      <c r="Q172" s="402"/>
      <c r="R172" s="402"/>
      <c r="S172" s="402"/>
      <c r="T172" s="402"/>
    </row>
    <row r="173" spans="5:20" ht="11.25">
      <c r="E173" s="401"/>
      <c r="H173" s="402"/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</row>
    <row r="174" spans="3:20" ht="11.25">
      <c r="C174" s="403"/>
      <c r="E174" s="401"/>
      <c r="H174" s="402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</row>
    <row r="175" spans="5:20" ht="11.25">
      <c r="E175" s="401"/>
      <c r="H175" s="402"/>
      <c r="I175" s="402"/>
      <c r="J175" s="402"/>
      <c r="K175" s="402"/>
      <c r="L175" s="402"/>
      <c r="M175" s="402"/>
      <c r="N175" s="402"/>
      <c r="O175" s="402"/>
      <c r="P175" s="402"/>
      <c r="Q175" s="402"/>
      <c r="R175" s="402"/>
      <c r="S175" s="402"/>
      <c r="T175" s="402"/>
    </row>
    <row r="176" spans="4:20" ht="11.25">
      <c r="D176" s="404"/>
      <c r="E176" s="405"/>
      <c r="F176" s="404"/>
      <c r="G176" s="404"/>
      <c r="H176" s="402"/>
      <c r="I176" s="402"/>
      <c r="J176" s="402"/>
      <c r="K176" s="402"/>
      <c r="L176" s="402"/>
      <c r="M176" s="402"/>
      <c r="N176" s="402"/>
      <c r="O176" s="402"/>
      <c r="P176" s="402"/>
      <c r="Q176" s="402"/>
      <c r="R176" s="402"/>
      <c r="S176" s="402"/>
      <c r="T176" s="402"/>
    </row>
    <row r="177" spans="5:20" ht="11.25">
      <c r="E177" s="401"/>
      <c r="H177" s="402"/>
      <c r="I177" s="402"/>
      <c r="J177" s="402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</row>
    <row r="178" spans="5:20" ht="11.25">
      <c r="E178" s="401"/>
      <c r="H178" s="402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</row>
    <row r="179" spans="5:20" ht="11.25">
      <c r="E179" s="401"/>
      <c r="H179" s="402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</row>
    <row r="180" spans="5:20" ht="11.25">
      <c r="E180" s="401"/>
      <c r="H180" s="402"/>
      <c r="I180" s="402"/>
      <c r="J180" s="402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</row>
    <row r="181" spans="5:20" ht="11.25">
      <c r="E181" s="401"/>
      <c r="H181" s="402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</row>
    <row r="182" spans="5:20" ht="11.25">
      <c r="E182" s="401"/>
      <c r="H182" s="402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</row>
    <row r="183" spans="5:20" ht="11.25">
      <c r="E183" s="401"/>
      <c r="H183" s="402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</row>
    <row r="184" spans="5:20" ht="11.25">
      <c r="E184" s="401"/>
      <c r="H184" s="402"/>
      <c r="I184" s="402"/>
      <c r="J184" s="402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</row>
    <row r="185" spans="5:20" ht="11.25">
      <c r="E185" s="401"/>
      <c r="H185" s="402"/>
      <c r="I185" s="402"/>
      <c r="J185" s="402"/>
      <c r="K185" s="402"/>
      <c r="L185" s="402"/>
      <c r="M185" s="402"/>
      <c r="N185" s="402"/>
      <c r="O185" s="402"/>
      <c r="P185" s="402"/>
      <c r="Q185" s="402"/>
      <c r="R185" s="402"/>
      <c r="S185" s="402"/>
      <c r="T185" s="402"/>
    </row>
    <row r="186" spans="5:20" ht="11.25">
      <c r="E186" s="401"/>
      <c r="H186" s="402"/>
      <c r="I186" s="402"/>
      <c r="J186" s="402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</row>
    <row r="187" spans="5:20" ht="11.25">
      <c r="E187" s="401"/>
      <c r="H187" s="402"/>
      <c r="I187" s="402"/>
      <c r="J187" s="402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</row>
    <row r="188" spans="5:20" ht="11.25">
      <c r="E188" s="401"/>
      <c r="H188" s="402"/>
      <c r="I188" s="402"/>
      <c r="J188" s="402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</row>
    <row r="189" spans="3:20" ht="11.25">
      <c r="C189" s="403"/>
      <c r="E189" s="401"/>
      <c r="H189" s="402"/>
      <c r="I189" s="402"/>
      <c r="J189" s="402"/>
      <c r="K189" s="402"/>
      <c r="L189" s="402"/>
      <c r="M189" s="402"/>
      <c r="N189" s="402"/>
      <c r="O189" s="402"/>
      <c r="P189" s="402"/>
      <c r="Q189" s="402"/>
      <c r="R189" s="402"/>
      <c r="S189" s="402"/>
      <c r="T189" s="402"/>
    </row>
    <row r="190" spans="3:20" ht="11.25">
      <c r="C190" s="403"/>
      <c r="E190" s="401"/>
      <c r="H190" s="402"/>
      <c r="I190" s="402"/>
      <c r="J190" s="402"/>
      <c r="K190" s="402"/>
      <c r="L190" s="402"/>
      <c r="M190" s="402"/>
      <c r="N190" s="402"/>
      <c r="O190" s="402"/>
      <c r="P190" s="402"/>
      <c r="Q190" s="402"/>
      <c r="R190" s="402"/>
      <c r="S190" s="402"/>
      <c r="T190" s="402"/>
    </row>
    <row r="191" spans="4:20" ht="11.25">
      <c r="D191" s="404"/>
      <c r="E191" s="405"/>
      <c r="F191" s="404"/>
      <c r="G191" s="404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</row>
    <row r="192" spans="3:20" ht="11.25">
      <c r="C192" s="403"/>
      <c r="D192" s="404"/>
      <c r="E192" s="401"/>
      <c r="H192" s="402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</row>
    <row r="193" spans="5:20" ht="11.25">
      <c r="E193" s="401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</row>
    <row r="194" spans="5:20" ht="11.25">
      <c r="E194" s="401"/>
      <c r="H194" s="402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</row>
    <row r="195" spans="5:20" ht="11.25">
      <c r="E195" s="401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</row>
    <row r="196" spans="5:20" ht="11.25">
      <c r="E196" s="401"/>
      <c r="H196" s="402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</row>
    <row r="197" spans="5:20" ht="11.25">
      <c r="E197" s="401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</row>
    <row r="198" spans="5:20" ht="11.25">
      <c r="E198" s="401"/>
      <c r="H198" s="402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</row>
    <row r="199" spans="5:20" ht="11.25">
      <c r="E199" s="401"/>
      <c r="H199" s="402"/>
      <c r="I199" s="402"/>
      <c r="J199" s="402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</row>
    <row r="200" spans="5:20" ht="11.25">
      <c r="E200" s="401"/>
      <c r="H200" s="402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</row>
    <row r="201" spans="5:20" ht="11.25">
      <c r="E201" s="401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</row>
    <row r="202" ht="11.25">
      <c r="E202" s="401"/>
    </row>
    <row r="203" ht="11.25">
      <c r="E203" s="401"/>
    </row>
    <row r="204" ht="11.25">
      <c r="E204" s="401"/>
    </row>
    <row r="205" ht="11.25">
      <c r="E205" s="401"/>
    </row>
    <row r="206" ht="11.25">
      <c r="E206" s="401"/>
    </row>
    <row r="207" ht="11.25">
      <c r="E207" s="401"/>
    </row>
    <row r="208" ht="11.25">
      <c r="E208" s="401"/>
    </row>
    <row r="209" ht="11.25">
      <c r="E209" s="401"/>
    </row>
    <row r="210" ht="11.25">
      <c r="E210" s="401"/>
    </row>
    <row r="211" ht="11.25">
      <c r="E211" s="401"/>
    </row>
    <row r="212" ht="11.25">
      <c r="E212" s="401"/>
    </row>
    <row r="213" ht="11.25">
      <c r="E213" s="401"/>
    </row>
    <row r="214" ht="11.25">
      <c r="E214" s="401"/>
    </row>
    <row r="215" ht="11.25">
      <c r="E215" s="401"/>
    </row>
    <row r="216" ht="11.25">
      <c r="E216" s="401"/>
    </row>
    <row r="217" ht="11.25">
      <c r="E217" s="401"/>
    </row>
    <row r="218" ht="11.25">
      <c r="E218" s="401"/>
    </row>
    <row r="219" ht="11.25">
      <c r="E219" s="401"/>
    </row>
    <row r="220" ht="11.25">
      <c r="E220" s="401"/>
    </row>
    <row r="221" ht="11.25">
      <c r="E221" s="401"/>
    </row>
    <row r="222" ht="11.25">
      <c r="E222" s="401"/>
    </row>
    <row r="223" ht="11.25">
      <c r="E223" s="401"/>
    </row>
    <row r="224" ht="11.25">
      <c r="E224" s="401"/>
    </row>
    <row r="225" ht="11.25">
      <c r="E225" s="401"/>
    </row>
    <row r="226" ht="11.25">
      <c r="E226" s="401"/>
    </row>
    <row r="227" ht="11.25">
      <c r="E227" s="401"/>
    </row>
    <row r="228" ht="11.25">
      <c r="E228" s="401"/>
    </row>
    <row r="229" ht="11.25">
      <c r="E229" s="401"/>
    </row>
    <row r="230" ht="11.25">
      <c r="E230" s="401"/>
    </row>
    <row r="231" ht="11.25">
      <c r="E231" s="401"/>
    </row>
    <row r="232" ht="11.25">
      <c r="E232" s="401"/>
    </row>
    <row r="233" ht="11.25">
      <c r="E233" s="401"/>
    </row>
    <row r="234" ht="11.25">
      <c r="E234" s="401"/>
    </row>
    <row r="235" ht="11.25">
      <c r="E235" s="401"/>
    </row>
    <row r="236" ht="11.25">
      <c r="E236" s="401"/>
    </row>
    <row r="237" ht="11.25">
      <c r="E237" s="401"/>
    </row>
    <row r="238" ht="11.25">
      <c r="E238" s="401"/>
    </row>
    <row r="239" ht="11.25">
      <c r="E239" s="401"/>
    </row>
    <row r="240" ht="11.25">
      <c r="E240" s="401"/>
    </row>
    <row r="241" ht="11.25">
      <c r="E241" s="401"/>
    </row>
    <row r="242" ht="11.25">
      <c r="E242" s="401"/>
    </row>
    <row r="243" ht="11.25">
      <c r="E243" s="401"/>
    </row>
    <row r="244" ht="11.25">
      <c r="E244" s="401"/>
    </row>
    <row r="245" ht="11.25">
      <c r="E245" s="401"/>
    </row>
    <row r="246" ht="11.25">
      <c r="E246" s="401"/>
    </row>
    <row r="247" ht="11.25">
      <c r="E247" s="401"/>
    </row>
    <row r="248" ht="11.25">
      <c r="E248" s="401"/>
    </row>
    <row r="249" ht="11.25">
      <c r="E249" s="401"/>
    </row>
    <row r="250" ht="11.25">
      <c r="E250" s="401"/>
    </row>
    <row r="251" ht="11.25">
      <c r="E251" s="401"/>
    </row>
    <row r="252" ht="11.25">
      <c r="E252" s="401"/>
    </row>
    <row r="253" ht="11.25">
      <c r="E253" s="401"/>
    </row>
    <row r="254" ht="11.25">
      <c r="E254" s="401"/>
    </row>
    <row r="255" ht="11.25">
      <c r="E255" s="401"/>
    </row>
    <row r="256" ht="11.25">
      <c r="E256" s="401"/>
    </row>
    <row r="257" ht="11.25">
      <c r="E257" s="401"/>
    </row>
    <row r="258" ht="11.25">
      <c r="E258" s="401"/>
    </row>
    <row r="259" ht="11.25">
      <c r="E259" s="401"/>
    </row>
    <row r="260" ht="11.25">
      <c r="E260" s="401"/>
    </row>
    <row r="261" ht="11.25">
      <c r="E261" s="401"/>
    </row>
    <row r="262" ht="11.25">
      <c r="E262" s="401"/>
    </row>
    <row r="263" ht="11.25">
      <c r="E263" s="401"/>
    </row>
    <row r="264" ht="11.25">
      <c r="E264" s="401"/>
    </row>
    <row r="265" ht="11.25">
      <c r="E265" s="401"/>
    </row>
    <row r="266" ht="11.25">
      <c r="E266" s="401"/>
    </row>
    <row r="267" ht="11.25">
      <c r="E267" s="401"/>
    </row>
    <row r="268" ht="11.25">
      <c r="E268" s="401"/>
    </row>
    <row r="269" ht="11.25">
      <c r="E269" s="401"/>
    </row>
    <row r="270" ht="11.25">
      <c r="E270" s="401"/>
    </row>
    <row r="271" ht="11.25">
      <c r="E271" s="401"/>
    </row>
    <row r="272" ht="11.25">
      <c r="E272" s="401"/>
    </row>
    <row r="273" ht="11.25">
      <c r="E273" s="401"/>
    </row>
    <row r="274" ht="11.25">
      <c r="E274" s="401"/>
    </row>
    <row r="275" ht="11.25">
      <c r="E275" s="401"/>
    </row>
    <row r="276" ht="11.25">
      <c r="E276" s="401"/>
    </row>
    <row r="277" ht="11.25">
      <c r="E277" s="401"/>
    </row>
    <row r="278" ht="11.25">
      <c r="E278" s="401"/>
    </row>
    <row r="279" ht="11.25">
      <c r="E279" s="401"/>
    </row>
    <row r="280" ht="11.25">
      <c r="E280" s="401"/>
    </row>
    <row r="281" ht="11.25">
      <c r="E281" s="401"/>
    </row>
    <row r="282" ht="11.25">
      <c r="E282" s="401"/>
    </row>
    <row r="283" ht="11.25">
      <c r="E283" s="401"/>
    </row>
    <row r="284" ht="11.25">
      <c r="E284" s="401"/>
    </row>
    <row r="285" ht="11.25">
      <c r="E285" s="401"/>
    </row>
    <row r="286" ht="11.25">
      <c r="E286" s="401"/>
    </row>
    <row r="287" ht="11.25">
      <c r="E287" s="401"/>
    </row>
    <row r="288" ht="11.25">
      <c r="E288" s="401"/>
    </row>
    <row r="289" ht="11.25">
      <c r="E289" s="401"/>
    </row>
    <row r="290" ht="11.25">
      <c r="E290" s="401"/>
    </row>
    <row r="291" ht="11.25">
      <c r="E291" s="401"/>
    </row>
    <row r="292" ht="11.25">
      <c r="E292" s="401"/>
    </row>
    <row r="293" ht="11.25">
      <c r="E293" s="401"/>
    </row>
    <row r="294" ht="11.25">
      <c r="E294" s="401"/>
    </row>
    <row r="295" ht="11.25">
      <c r="E295" s="401"/>
    </row>
    <row r="296" ht="11.25">
      <c r="E296" s="401"/>
    </row>
    <row r="297" ht="11.25">
      <c r="E297" s="401"/>
    </row>
    <row r="298" ht="11.25">
      <c r="E298" s="401"/>
    </row>
    <row r="299" ht="11.25">
      <c r="E299" s="401"/>
    </row>
    <row r="300" ht="11.25">
      <c r="E300" s="401"/>
    </row>
    <row r="301" ht="11.25">
      <c r="E301" s="401"/>
    </row>
    <row r="302" ht="11.25">
      <c r="E302" s="401"/>
    </row>
    <row r="303" ht="11.25">
      <c r="E303" s="401"/>
    </row>
    <row r="304" ht="11.25">
      <c r="E304" s="401"/>
    </row>
    <row r="305" ht="11.25">
      <c r="E305" s="401"/>
    </row>
    <row r="306" ht="11.25">
      <c r="E306" s="401"/>
    </row>
    <row r="307" ht="11.25">
      <c r="E307" s="401"/>
    </row>
    <row r="308" ht="11.25">
      <c r="E308" s="401"/>
    </row>
    <row r="309" ht="11.25">
      <c r="E309" s="401"/>
    </row>
    <row r="310" ht="11.25">
      <c r="E310" s="401"/>
    </row>
    <row r="311" ht="11.25">
      <c r="E311" s="401"/>
    </row>
    <row r="312" ht="11.25">
      <c r="E312" s="401"/>
    </row>
    <row r="313" ht="11.25">
      <c r="E313" s="401"/>
    </row>
    <row r="314" ht="11.25">
      <c r="E314" s="401"/>
    </row>
    <row r="315" ht="11.25">
      <c r="E315" s="401"/>
    </row>
    <row r="316" ht="11.25">
      <c r="E316" s="401"/>
    </row>
    <row r="317" ht="11.25">
      <c r="E317" s="401"/>
    </row>
    <row r="318" ht="11.25">
      <c r="E318" s="401"/>
    </row>
    <row r="319" ht="11.25">
      <c r="E319" s="401"/>
    </row>
    <row r="320" ht="11.25">
      <c r="E320" s="401"/>
    </row>
    <row r="321" ht="11.25">
      <c r="E321" s="401"/>
    </row>
    <row r="322" ht="11.25">
      <c r="E322" s="401"/>
    </row>
    <row r="323" ht="11.25">
      <c r="E323" s="401"/>
    </row>
    <row r="324" ht="11.25">
      <c r="E324" s="401"/>
    </row>
    <row r="325" ht="11.25">
      <c r="E325" s="401"/>
    </row>
    <row r="326" ht="11.25">
      <c r="E326" s="401"/>
    </row>
    <row r="327" ht="11.25">
      <c r="E327" s="401"/>
    </row>
    <row r="328" ht="11.25">
      <c r="E328" s="401"/>
    </row>
    <row r="329" ht="11.25">
      <c r="E329" s="401"/>
    </row>
    <row r="330" ht="11.25">
      <c r="E330" s="401"/>
    </row>
    <row r="331" ht="11.25">
      <c r="E331" s="401"/>
    </row>
    <row r="332" ht="11.25">
      <c r="E332" s="401"/>
    </row>
    <row r="333" ht="11.25">
      <c r="E333" s="401"/>
    </row>
    <row r="334" ht="11.25">
      <c r="E334" s="401"/>
    </row>
    <row r="335" ht="11.25">
      <c r="E335" s="401"/>
    </row>
    <row r="336" ht="11.25">
      <c r="E336" s="401"/>
    </row>
    <row r="337" ht="11.25">
      <c r="E337" s="401"/>
    </row>
    <row r="338" ht="11.25">
      <c r="E338" s="401"/>
    </row>
    <row r="339" ht="11.25">
      <c r="E339" s="401"/>
    </row>
    <row r="340" ht="11.25">
      <c r="E340" s="401"/>
    </row>
    <row r="341" ht="11.25">
      <c r="E341" s="401"/>
    </row>
    <row r="342" ht="11.25">
      <c r="E342" s="401"/>
    </row>
    <row r="343" ht="11.25">
      <c r="E343" s="401"/>
    </row>
    <row r="344" ht="11.25">
      <c r="E344" s="401"/>
    </row>
    <row r="345" ht="11.25">
      <c r="E345" s="401"/>
    </row>
    <row r="346" ht="11.25">
      <c r="E346" s="401"/>
    </row>
    <row r="347" ht="11.25">
      <c r="E347" s="401"/>
    </row>
    <row r="348" ht="11.25">
      <c r="E348" s="401"/>
    </row>
    <row r="349" ht="11.25">
      <c r="E349" s="401"/>
    </row>
    <row r="350" ht="11.25">
      <c r="E350" s="401"/>
    </row>
    <row r="351" ht="11.25">
      <c r="E351" s="401"/>
    </row>
    <row r="352" ht="11.25">
      <c r="E352" s="401"/>
    </row>
    <row r="353" ht="11.25">
      <c r="E353" s="401"/>
    </row>
    <row r="354" ht="11.25">
      <c r="E354" s="401"/>
    </row>
    <row r="355" ht="11.25">
      <c r="E355" s="401"/>
    </row>
    <row r="356" ht="11.25">
      <c r="E356" s="401"/>
    </row>
    <row r="357" ht="11.25">
      <c r="E357" s="401"/>
    </row>
    <row r="358" ht="11.25">
      <c r="E358" s="401"/>
    </row>
    <row r="359" ht="11.25">
      <c r="E359" s="401"/>
    </row>
    <row r="360" ht="11.25">
      <c r="E360" s="401"/>
    </row>
    <row r="361" ht="11.25">
      <c r="E361" s="401"/>
    </row>
    <row r="362" ht="11.25">
      <c r="E362" s="401"/>
    </row>
    <row r="363" ht="11.25">
      <c r="E363" s="401"/>
    </row>
    <row r="364" ht="11.25">
      <c r="E364" s="401"/>
    </row>
    <row r="365" ht="11.25">
      <c r="E365" s="401"/>
    </row>
    <row r="366" ht="11.25">
      <c r="E366" s="401"/>
    </row>
    <row r="367" ht="11.25">
      <c r="E367" s="401"/>
    </row>
    <row r="368" ht="11.25">
      <c r="E368" s="401"/>
    </row>
    <row r="369" ht="11.25">
      <c r="E369" s="401"/>
    </row>
    <row r="370" ht="11.25">
      <c r="E370" s="401"/>
    </row>
    <row r="371" ht="11.25">
      <c r="E371" s="401"/>
    </row>
    <row r="372" ht="11.25">
      <c r="E372" s="401"/>
    </row>
    <row r="373" ht="11.25">
      <c r="E373" s="401"/>
    </row>
    <row r="374" ht="11.25">
      <c r="E374" s="401"/>
    </row>
    <row r="375" ht="11.25">
      <c r="E375" s="401"/>
    </row>
    <row r="376" ht="11.25">
      <c r="E376" s="401"/>
    </row>
    <row r="377" ht="11.25">
      <c r="E377" s="401"/>
    </row>
    <row r="378" ht="11.25">
      <c r="E378" s="401"/>
    </row>
    <row r="379" ht="11.25">
      <c r="E379" s="401"/>
    </row>
    <row r="380" ht="11.25">
      <c r="E380" s="401"/>
    </row>
    <row r="381" ht="11.25">
      <c r="E381" s="401"/>
    </row>
    <row r="382" ht="11.25">
      <c r="E382" s="401"/>
    </row>
    <row r="383" ht="11.25">
      <c r="E383" s="401"/>
    </row>
    <row r="384" ht="11.25">
      <c r="E384" s="401"/>
    </row>
    <row r="385" ht="11.25">
      <c r="E385" s="401"/>
    </row>
    <row r="386" ht="11.25">
      <c r="E386" s="401"/>
    </row>
    <row r="387" ht="11.25">
      <c r="E387" s="401"/>
    </row>
    <row r="388" ht="11.25">
      <c r="E388" s="401"/>
    </row>
    <row r="389" ht="11.25">
      <c r="E389" s="401"/>
    </row>
    <row r="390" ht="11.25">
      <c r="E390" s="401"/>
    </row>
    <row r="391" ht="11.25">
      <c r="E391" s="401"/>
    </row>
    <row r="392" ht="11.25">
      <c r="E392" s="401"/>
    </row>
    <row r="393" ht="11.25">
      <c r="E393" s="401"/>
    </row>
    <row r="394" ht="11.25">
      <c r="E394" s="401"/>
    </row>
    <row r="395" ht="11.25">
      <c r="E395" s="401"/>
    </row>
    <row r="396" ht="11.25">
      <c r="E396" s="401"/>
    </row>
    <row r="397" ht="11.25">
      <c r="E397" s="401"/>
    </row>
    <row r="398" ht="11.25">
      <c r="E398" s="401"/>
    </row>
    <row r="399" ht="11.25">
      <c r="E399" s="401"/>
    </row>
    <row r="400" ht="11.25">
      <c r="E400" s="401"/>
    </row>
    <row r="401" ht="11.25">
      <c r="E401" s="401"/>
    </row>
    <row r="402" ht="11.25">
      <c r="E402" s="401"/>
    </row>
    <row r="403" ht="11.25">
      <c r="E403" s="401"/>
    </row>
    <row r="404" ht="11.25">
      <c r="E404" s="401"/>
    </row>
    <row r="405" ht="11.25">
      <c r="E405" s="401"/>
    </row>
    <row r="406" ht="11.25">
      <c r="E406" s="401"/>
    </row>
    <row r="407" ht="11.25">
      <c r="E407" s="401"/>
    </row>
    <row r="408" ht="11.25">
      <c r="E408" s="401"/>
    </row>
    <row r="409" ht="11.25">
      <c r="E409" s="401"/>
    </row>
    <row r="410" ht="11.25">
      <c r="E410" s="401"/>
    </row>
    <row r="411" ht="11.25">
      <c r="E411" s="401"/>
    </row>
    <row r="412" ht="11.25">
      <c r="E412" s="401"/>
    </row>
    <row r="413" ht="11.25">
      <c r="E413" s="401"/>
    </row>
    <row r="414" ht="11.25">
      <c r="E414" s="401"/>
    </row>
    <row r="415" ht="11.25">
      <c r="E415" s="401"/>
    </row>
    <row r="416" ht="11.25">
      <c r="E416" s="401"/>
    </row>
    <row r="417" ht="11.25">
      <c r="E417" s="401"/>
    </row>
    <row r="418" ht="11.25">
      <c r="E418" s="401"/>
    </row>
    <row r="419" ht="11.25">
      <c r="E419" s="401"/>
    </row>
    <row r="420" ht="11.25">
      <c r="E420" s="401"/>
    </row>
    <row r="421" ht="11.25">
      <c r="E421" s="401"/>
    </row>
    <row r="422" ht="11.25">
      <c r="E422" s="401"/>
    </row>
    <row r="423" ht="11.25">
      <c r="E423" s="401"/>
    </row>
    <row r="424" ht="11.25">
      <c r="E424" s="401"/>
    </row>
    <row r="425" ht="11.25">
      <c r="E425" s="401"/>
    </row>
    <row r="426" ht="11.25">
      <c r="E426" s="401"/>
    </row>
    <row r="427" ht="11.25">
      <c r="E427" s="401"/>
    </row>
    <row r="428" ht="11.25">
      <c r="E428" s="401"/>
    </row>
    <row r="429" ht="11.25">
      <c r="E429" s="401"/>
    </row>
    <row r="430" ht="11.25">
      <c r="E430" s="401"/>
    </row>
    <row r="431" ht="11.25">
      <c r="E431" s="401"/>
    </row>
    <row r="432" ht="11.25">
      <c r="E432" s="401"/>
    </row>
    <row r="433" ht="11.25">
      <c r="E433" s="401"/>
    </row>
    <row r="434" ht="11.25">
      <c r="E434" s="401"/>
    </row>
    <row r="435" ht="11.25">
      <c r="E435" s="401"/>
    </row>
    <row r="436" ht="11.25">
      <c r="E436" s="401"/>
    </row>
    <row r="437" ht="11.25">
      <c r="E437" s="401"/>
    </row>
    <row r="438" ht="11.25">
      <c r="E438" s="401"/>
    </row>
    <row r="439" ht="11.25">
      <c r="E439" s="401"/>
    </row>
    <row r="440" ht="11.25">
      <c r="E440" s="401"/>
    </row>
    <row r="441" ht="11.25">
      <c r="E441" s="401"/>
    </row>
    <row r="442" ht="11.25">
      <c r="E442" s="401"/>
    </row>
    <row r="443" ht="11.25">
      <c r="E443" s="401"/>
    </row>
    <row r="444" ht="11.25">
      <c r="E444" s="401"/>
    </row>
  </sheetData>
  <printOptions horizontalCentered="1"/>
  <pageMargins left="0.25" right="0.25" top="1.25" bottom="1" header="0.5" footer="0.5"/>
  <pageSetup fitToHeight="6" fitToWidth="1" orientation="landscape" scale="81" r:id="rId1"/>
  <headerFooter alignWithMargins="0">
    <oddHeader>&amp;CPuget Sound Energy
Cost of Service Report
Allocation of Operation and Maintenance Expense
Test Year Twelve Months Ended June 30, 2001&amp;RGeneral Rate Case Filing
Exhibit No. _____ JAH-2</oddHeader>
    <oddFooter>&amp;L&amp;F, &amp;A&amp;CPage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tabSelected="1" workbookViewId="0" topLeftCell="A7">
      <selection activeCell="H3" sqref="G3:H3"/>
    </sheetView>
  </sheetViews>
  <sheetFormatPr defaultColWidth="9.140625" defaultRowHeight="12.75"/>
  <cols>
    <col min="1" max="1" width="8.00390625" style="419" customWidth="1"/>
    <col min="2" max="2" width="30.140625" style="446" customWidth="1"/>
    <col min="3" max="3" width="16.8515625" style="454" customWidth="1"/>
    <col min="4" max="4" width="11.00390625" style="454" customWidth="1"/>
    <col min="5" max="5" width="12.421875" style="419" customWidth="1"/>
    <col min="6" max="6" width="13.7109375" style="419" customWidth="1"/>
    <col min="7" max="7" width="12.57421875" style="419" customWidth="1"/>
    <col min="8" max="9" width="11.00390625" style="419" customWidth="1"/>
    <col min="10" max="10" width="11.7109375" style="419" customWidth="1"/>
    <col min="11" max="11" width="10.28125" style="419" customWidth="1"/>
    <col min="12" max="12" width="10.140625" style="419" customWidth="1"/>
    <col min="13" max="14" width="9.421875" style="419" customWidth="1"/>
    <col min="15" max="15" width="11.421875" style="419" hidden="1" customWidth="1"/>
    <col min="16" max="18" width="10.140625" style="419" hidden="1" customWidth="1"/>
    <col min="19" max="19" width="12.140625" style="419" hidden="1" customWidth="1"/>
    <col min="20" max="20" width="7.421875" style="419" hidden="1" customWidth="1"/>
    <col min="21" max="21" width="9.57421875" style="419" hidden="1" customWidth="1"/>
    <col min="22" max="22" width="11.8515625" style="419" hidden="1" customWidth="1"/>
    <col min="23" max="23" width="9.7109375" style="419" hidden="1" customWidth="1"/>
    <col min="24" max="24" width="14.28125" style="419" hidden="1" customWidth="1"/>
    <col min="25" max="25" width="10.8515625" style="419" hidden="1" customWidth="1"/>
    <col min="26" max="26" width="10.421875" style="419" hidden="1" customWidth="1"/>
    <col min="27" max="27" width="10.8515625" style="419" hidden="1" customWidth="1"/>
    <col min="28" max="16384" width="7.7109375" style="419" customWidth="1"/>
  </cols>
  <sheetData>
    <row r="1" spans="1:33" ht="11.25">
      <c r="A1" s="417">
        <v>40</v>
      </c>
      <c r="B1" s="418"/>
      <c r="C1" s="418"/>
      <c r="D1" s="418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</row>
    <row r="2" spans="1:33" ht="11.25">
      <c r="A2" s="417"/>
      <c r="B2" s="420"/>
      <c r="C2" s="418"/>
      <c r="D2" s="418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</row>
    <row r="3" spans="1:33" ht="11.25">
      <c r="A3" s="417"/>
      <c r="B3" s="421"/>
      <c r="C3" s="418"/>
      <c r="D3" s="418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</row>
    <row r="4" spans="1:33" ht="11.25">
      <c r="A4" s="417" t="s">
        <v>122</v>
      </c>
      <c r="B4" s="418" t="s">
        <v>35</v>
      </c>
      <c r="C4" s="418"/>
      <c r="D4" s="422"/>
      <c r="E4" s="423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</row>
    <row r="5" spans="1:33" ht="21">
      <c r="A5" s="417"/>
      <c r="B5" s="424" t="s">
        <v>813</v>
      </c>
      <c r="C5" s="418"/>
      <c r="D5" s="425"/>
      <c r="E5" s="423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</row>
    <row r="6" spans="1:33" ht="12" thickBot="1">
      <c r="A6" s="417"/>
      <c r="B6" s="426">
        <v>37214.48550509259</v>
      </c>
      <c r="C6" s="418"/>
      <c r="D6" s="418"/>
      <c r="E6" s="417"/>
      <c r="F6" s="42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</row>
    <row r="7" spans="1:33" s="432" customFormat="1" ht="11.25">
      <c r="A7" s="463"/>
      <c r="B7" s="464"/>
      <c r="C7" s="465" t="s">
        <v>37</v>
      </c>
      <c r="D7" s="465" t="s">
        <v>37</v>
      </c>
      <c r="E7" s="466" t="s">
        <v>122</v>
      </c>
      <c r="F7" s="467" t="s">
        <v>38</v>
      </c>
      <c r="G7" s="467" t="s">
        <v>38</v>
      </c>
      <c r="H7" s="467" t="s">
        <v>38</v>
      </c>
      <c r="I7" s="467" t="s">
        <v>38</v>
      </c>
      <c r="J7" s="467" t="s">
        <v>38</v>
      </c>
      <c r="K7" s="467" t="s">
        <v>38</v>
      </c>
      <c r="L7" s="467" t="s">
        <v>38</v>
      </c>
      <c r="M7" s="467" t="s">
        <v>38</v>
      </c>
      <c r="N7" s="468" t="s">
        <v>38</v>
      </c>
      <c r="O7" s="429" t="s">
        <v>39</v>
      </c>
      <c r="P7" s="429" t="s">
        <v>40</v>
      </c>
      <c r="Q7" s="429" t="s">
        <v>41</v>
      </c>
      <c r="R7" s="429" t="s">
        <v>42</v>
      </c>
      <c r="S7" s="429" t="s">
        <v>43</v>
      </c>
      <c r="T7" s="429" t="s">
        <v>43</v>
      </c>
      <c r="U7" s="429" t="s">
        <v>43</v>
      </c>
      <c r="V7" s="429" t="s">
        <v>44</v>
      </c>
      <c r="W7" s="429" t="s">
        <v>45</v>
      </c>
      <c r="X7" s="429" t="s">
        <v>44</v>
      </c>
      <c r="Y7" s="429" t="s">
        <v>46</v>
      </c>
      <c r="Z7" s="429" t="s">
        <v>47</v>
      </c>
      <c r="AA7" s="430" t="s">
        <v>47</v>
      </c>
      <c r="AB7" s="428"/>
      <c r="AC7" s="428"/>
      <c r="AD7" s="428"/>
      <c r="AE7" s="428"/>
      <c r="AF7" s="428"/>
      <c r="AG7" s="431"/>
    </row>
    <row r="8" spans="1:33" s="432" customFormat="1" ht="11.25">
      <c r="A8" s="469"/>
      <c r="B8" s="433"/>
      <c r="C8" s="434" t="s">
        <v>48</v>
      </c>
      <c r="D8" s="434"/>
      <c r="E8" s="435" t="s">
        <v>49</v>
      </c>
      <c r="F8" s="436" t="s">
        <v>50</v>
      </c>
      <c r="G8" s="436" t="s">
        <v>50</v>
      </c>
      <c r="H8" s="436" t="s">
        <v>50</v>
      </c>
      <c r="I8" s="436" t="s">
        <v>50</v>
      </c>
      <c r="J8" s="436" t="s">
        <v>50</v>
      </c>
      <c r="K8" s="436" t="s">
        <v>50</v>
      </c>
      <c r="L8" s="436" t="s">
        <v>50</v>
      </c>
      <c r="M8" s="436" t="s">
        <v>50</v>
      </c>
      <c r="N8" s="470" t="s">
        <v>50</v>
      </c>
      <c r="O8" s="436">
        <v>7</v>
      </c>
      <c r="P8" s="436">
        <v>24</v>
      </c>
      <c r="Q8" s="436" t="s">
        <v>51</v>
      </c>
      <c r="R8" s="436">
        <v>26</v>
      </c>
      <c r="S8" s="436">
        <v>31</v>
      </c>
      <c r="T8" s="436">
        <v>35</v>
      </c>
      <c r="U8" s="436">
        <v>43</v>
      </c>
      <c r="V8" s="436">
        <v>449</v>
      </c>
      <c r="W8" s="436">
        <v>49</v>
      </c>
      <c r="X8" s="436">
        <v>449</v>
      </c>
      <c r="Y8" s="436" t="s">
        <v>52</v>
      </c>
      <c r="Z8" s="436" t="s">
        <v>53</v>
      </c>
      <c r="AA8" s="437" t="s">
        <v>53</v>
      </c>
      <c r="AB8" s="438"/>
      <c r="AC8" s="438"/>
      <c r="AD8" s="438"/>
      <c r="AE8" s="438"/>
      <c r="AF8" s="438"/>
      <c r="AG8" s="439"/>
    </row>
    <row r="9" spans="1:33" s="432" customFormat="1" ht="23.25" thickBot="1">
      <c r="A9" s="471"/>
      <c r="B9" s="472" t="s">
        <v>54</v>
      </c>
      <c r="C9" s="472" t="s">
        <v>55</v>
      </c>
      <c r="D9" s="472" t="s">
        <v>149</v>
      </c>
      <c r="E9" s="472" t="s">
        <v>56</v>
      </c>
      <c r="F9" s="473" t="s">
        <v>39</v>
      </c>
      <c r="G9" s="473" t="s">
        <v>40</v>
      </c>
      <c r="H9" s="473" t="s">
        <v>41</v>
      </c>
      <c r="I9" s="473" t="s">
        <v>42</v>
      </c>
      <c r="J9" s="473" t="s">
        <v>43</v>
      </c>
      <c r="K9" s="473" t="s">
        <v>44</v>
      </c>
      <c r="L9" s="473" t="s">
        <v>45</v>
      </c>
      <c r="M9" s="473" t="s">
        <v>46</v>
      </c>
      <c r="N9" s="474" t="s">
        <v>47</v>
      </c>
      <c r="O9" s="440" t="s">
        <v>57</v>
      </c>
      <c r="P9" s="440" t="s">
        <v>58</v>
      </c>
      <c r="Q9" s="440" t="s">
        <v>59</v>
      </c>
      <c r="R9" s="440" t="s">
        <v>60</v>
      </c>
      <c r="S9" s="440" t="s">
        <v>61</v>
      </c>
      <c r="T9" s="440" t="s">
        <v>62</v>
      </c>
      <c r="U9" s="440" t="s">
        <v>63</v>
      </c>
      <c r="V9" s="440" t="s">
        <v>64</v>
      </c>
      <c r="W9" s="440" t="s">
        <v>65</v>
      </c>
      <c r="X9" s="440" t="s">
        <v>45</v>
      </c>
      <c r="Y9" s="440" t="s">
        <v>66</v>
      </c>
      <c r="Z9" s="440" t="s">
        <v>67</v>
      </c>
      <c r="AA9" s="441" t="s">
        <v>68</v>
      </c>
      <c r="AB9" s="442"/>
      <c r="AC9" s="442"/>
      <c r="AD9" s="442"/>
      <c r="AE9" s="442"/>
      <c r="AF9" s="442"/>
      <c r="AG9" s="443"/>
    </row>
    <row r="10" spans="1:33" s="446" customFormat="1" ht="11.25">
      <c r="A10" s="418"/>
      <c r="B10" s="421" t="s">
        <v>71</v>
      </c>
      <c r="C10" s="418"/>
      <c r="D10" s="418"/>
      <c r="E10" s="444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21"/>
      <c r="AB10" s="421"/>
      <c r="AC10" s="421"/>
      <c r="AD10" s="421"/>
      <c r="AE10" s="421"/>
      <c r="AF10" s="421"/>
      <c r="AG10" s="421"/>
    </row>
    <row r="11" spans="1:39" s="446" customFormat="1" ht="11.25">
      <c r="A11" s="418">
        <v>1</v>
      </c>
      <c r="B11" s="421" t="s">
        <v>72</v>
      </c>
      <c r="C11" s="418" t="s">
        <v>73</v>
      </c>
      <c r="D11" s="424" t="s">
        <v>814</v>
      </c>
      <c r="E11" s="447">
        <v>203610576.64131343</v>
      </c>
      <c r="F11" s="447">
        <v>124013840.66423863</v>
      </c>
      <c r="G11" s="447">
        <v>24647575.06729306</v>
      </c>
      <c r="H11" s="447">
        <v>23641456.09908605</v>
      </c>
      <c r="I11" s="447">
        <v>14483253.410776172</v>
      </c>
      <c r="J11" s="447">
        <v>13083847.027139401</v>
      </c>
      <c r="K11" s="447">
        <v>450096.6697487082</v>
      </c>
      <c r="L11" s="447">
        <v>2415027.667789988</v>
      </c>
      <c r="M11" s="447">
        <v>686754.7771376016</v>
      </c>
      <c r="N11" s="447">
        <v>188725.2581038369</v>
      </c>
      <c r="O11" s="447">
        <v>124013840.66423863</v>
      </c>
      <c r="P11" s="447">
        <v>24647575.06729306</v>
      </c>
      <c r="Q11" s="447">
        <v>23641456.09908605</v>
      </c>
      <c r="R11" s="447">
        <v>14483253.410776172</v>
      </c>
      <c r="S11" s="447">
        <v>11562218.43687594</v>
      </c>
      <c r="T11" s="447">
        <v>48014.8766309417</v>
      </c>
      <c r="U11" s="447">
        <v>1473613.7136325203</v>
      </c>
      <c r="V11" s="447">
        <v>172725.61079541862</v>
      </c>
      <c r="W11" s="447">
        <v>2415027.667789988</v>
      </c>
      <c r="X11" s="444">
        <v>277371.0589532896</v>
      </c>
      <c r="Y11" s="444">
        <v>686754.7771376016</v>
      </c>
      <c r="Z11" s="444">
        <v>68716.74970866182</v>
      </c>
      <c r="AA11" s="448">
        <v>120008.5083951751</v>
      </c>
      <c r="AB11" s="448"/>
      <c r="AC11" s="448"/>
      <c r="AD11" s="448"/>
      <c r="AE11" s="448"/>
      <c r="AF11" s="448"/>
      <c r="AG11" s="448"/>
      <c r="AH11" s="449"/>
      <c r="AI11" s="449"/>
      <c r="AJ11" s="449"/>
      <c r="AK11" s="449"/>
      <c r="AL11" s="449"/>
      <c r="AM11" s="449"/>
    </row>
    <row r="12" spans="1:39" s="446" customFormat="1" ht="11.25">
      <c r="A12" s="418">
        <v>2</v>
      </c>
      <c r="B12" s="448" t="s">
        <v>74</v>
      </c>
      <c r="C12" s="418" t="s">
        <v>75</v>
      </c>
      <c r="D12" s="424" t="s">
        <v>814</v>
      </c>
      <c r="E12" s="447">
        <v>73032387.26382832</v>
      </c>
      <c r="F12" s="447">
        <v>47528472.21230282</v>
      </c>
      <c r="G12" s="447">
        <v>8891208.673074644</v>
      </c>
      <c r="H12" s="447">
        <v>7496634.5682144</v>
      </c>
      <c r="I12" s="447">
        <v>3786304.1814782205</v>
      </c>
      <c r="J12" s="447">
        <v>4110960.4361655563</v>
      </c>
      <c r="K12" s="447">
        <v>473843.0619901282</v>
      </c>
      <c r="L12" s="447">
        <v>381648.690581396</v>
      </c>
      <c r="M12" s="447">
        <v>220311.9234024116</v>
      </c>
      <c r="N12" s="447">
        <v>143003.51661873725</v>
      </c>
      <c r="O12" s="447">
        <v>47528472.21230282</v>
      </c>
      <c r="P12" s="447">
        <v>8891208.673074644</v>
      </c>
      <c r="Q12" s="447">
        <v>7496634.5682144</v>
      </c>
      <c r="R12" s="447">
        <v>3786304.1814782205</v>
      </c>
      <c r="S12" s="447">
        <v>2975735.727799217</v>
      </c>
      <c r="T12" s="447">
        <v>25110.135136878645</v>
      </c>
      <c r="U12" s="447">
        <v>1110114.5732294607</v>
      </c>
      <c r="V12" s="447">
        <v>131912.86968804355</v>
      </c>
      <c r="W12" s="447">
        <v>381648.690581396</v>
      </c>
      <c r="X12" s="444">
        <v>341930.19230208464</v>
      </c>
      <c r="Y12" s="444">
        <v>220311.9234024116</v>
      </c>
      <c r="Z12" s="444">
        <v>86493.91627211594</v>
      </c>
      <c r="AA12" s="448">
        <v>56509.60034662132</v>
      </c>
      <c r="AB12" s="448"/>
      <c r="AC12" s="448"/>
      <c r="AD12" s="448"/>
      <c r="AE12" s="448"/>
      <c r="AF12" s="448"/>
      <c r="AG12" s="448"/>
      <c r="AH12" s="449"/>
      <c r="AI12" s="449"/>
      <c r="AJ12" s="449"/>
      <c r="AK12" s="449"/>
      <c r="AL12" s="449"/>
      <c r="AM12" s="449"/>
    </row>
    <row r="13" spans="1:39" s="446" customFormat="1" ht="11.25">
      <c r="A13" s="418">
        <v>3</v>
      </c>
      <c r="B13" s="421" t="s">
        <v>76</v>
      </c>
      <c r="C13" s="418" t="s">
        <v>77</v>
      </c>
      <c r="D13" s="424" t="s">
        <v>814</v>
      </c>
      <c r="E13" s="447">
        <v>36123577.868320934</v>
      </c>
      <c r="F13" s="447">
        <v>22971384.526912536</v>
      </c>
      <c r="G13" s="447">
        <v>4386625.2793001365</v>
      </c>
      <c r="H13" s="447">
        <v>4061548.176887029</v>
      </c>
      <c r="I13" s="447">
        <v>2066250.1881525882</v>
      </c>
      <c r="J13" s="447">
        <v>2038412.0883600833</v>
      </c>
      <c r="K13" s="447">
        <v>229720.75384402947</v>
      </c>
      <c r="L13" s="447">
        <v>219243.05015313884</v>
      </c>
      <c r="M13" s="447">
        <v>105694.64483980407</v>
      </c>
      <c r="N13" s="447">
        <v>44699.159871582844</v>
      </c>
      <c r="O13" s="447">
        <v>22971384.526912536</v>
      </c>
      <c r="P13" s="447">
        <v>4386625.2793001365</v>
      </c>
      <c r="Q13" s="447">
        <v>4061548.176887029</v>
      </c>
      <c r="R13" s="447">
        <v>2066250.1881525882</v>
      </c>
      <c r="S13" s="447">
        <v>1549664.9773839528</v>
      </c>
      <c r="T13" s="447">
        <v>9908.508783535206</v>
      </c>
      <c r="U13" s="447">
        <v>478838.60219259514</v>
      </c>
      <c r="V13" s="447">
        <v>64726.06872514147</v>
      </c>
      <c r="W13" s="447">
        <v>219243.05015313884</v>
      </c>
      <c r="X13" s="444">
        <v>164994.685118888</v>
      </c>
      <c r="Y13" s="444">
        <v>105694.64483980407</v>
      </c>
      <c r="Z13" s="444">
        <v>25791.372055810953</v>
      </c>
      <c r="AA13" s="448">
        <v>18907.78781577189</v>
      </c>
      <c r="AB13" s="448"/>
      <c r="AC13" s="448"/>
      <c r="AD13" s="448"/>
      <c r="AE13" s="448"/>
      <c r="AF13" s="448"/>
      <c r="AG13" s="448"/>
      <c r="AH13" s="449"/>
      <c r="AI13" s="449"/>
      <c r="AJ13" s="449"/>
      <c r="AK13" s="449"/>
      <c r="AL13" s="449"/>
      <c r="AM13" s="449"/>
    </row>
    <row r="14" spans="1:39" s="446" customFormat="1" ht="11.25">
      <c r="A14" s="418">
        <v>4</v>
      </c>
      <c r="B14" s="421" t="s">
        <v>815</v>
      </c>
      <c r="C14" s="418" t="s">
        <v>816</v>
      </c>
      <c r="D14" s="424" t="s">
        <v>814</v>
      </c>
      <c r="E14" s="447">
        <v>-63966667.83837489</v>
      </c>
      <c r="F14" s="447">
        <v>-40088184.41768339</v>
      </c>
      <c r="G14" s="447">
        <v>-7829934.220266047</v>
      </c>
      <c r="H14" s="447">
        <v>-7275272.59601513</v>
      </c>
      <c r="I14" s="447">
        <v>-4205502.01894022</v>
      </c>
      <c r="J14" s="447">
        <v>-3895789.543493572</v>
      </c>
      <c r="K14" s="447">
        <v>50601.12235346953</v>
      </c>
      <c r="L14" s="447">
        <v>-436696.5295986685</v>
      </c>
      <c r="M14" s="447">
        <v>-209004.8196237798</v>
      </c>
      <c r="N14" s="447">
        <v>-76884.81510755423</v>
      </c>
      <c r="O14" s="447">
        <v>-40088184.41768339</v>
      </c>
      <c r="P14" s="447">
        <v>-7829934.220266047</v>
      </c>
      <c r="Q14" s="447">
        <v>-7275272.59601513</v>
      </c>
      <c r="R14" s="447">
        <v>-4205502.01894022</v>
      </c>
      <c r="S14" s="447">
        <v>-3253892.5564319766</v>
      </c>
      <c r="T14" s="447">
        <v>-17086.311795751608</v>
      </c>
      <c r="U14" s="447">
        <v>-624810.6752658439</v>
      </c>
      <c r="V14" s="447">
        <v>-75794.685519006</v>
      </c>
      <c r="W14" s="447">
        <v>-436696.5295986685</v>
      </c>
      <c r="X14" s="444">
        <v>126395.80787247553</v>
      </c>
      <c r="Y14" s="444">
        <v>-209004.8196237798</v>
      </c>
      <c r="Z14" s="444">
        <v>-37928.029658028376</v>
      </c>
      <c r="AA14" s="448">
        <v>-38956.785449525865</v>
      </c>
      <c r="AB14" s="448"/>
      <c r="AC14" s="448"/>
      <c r="AD14" s="448"/>
      <c r="AE14" s="448"/>
      <c r="AF14" s="448"/>
      <c r="AG14" s="448"/>
      <c r="AH14" s="449"/>
      <c r="AI14" s="449"/>
      <c r="AJ14" s="449"/>
      <c r="AK14" s="449"/>
      <c r="AL14" s="449"/>
      <c r="AM14" s="449"/>
    </row>
    <row r="15" spans="1:39" s="446" customFormat="1" ht="11.25">
      <c r="A15" s="418">
        <v>5</v>
      </c>
      <c r="B15" s="421" t="s">
        <v>128</v>
      </c>
      <c r="C15" s="450" t="s">
        <v>364</v>
      </c>
      <c r="D15" s="450" t="s">
        <v>153</v>
      </c>
      <c r="E15" s="447">
        <f aca="true" t="shared" si="0" ref="E15:AA15">(E$11+E$12+E$13+E$14)</f>
        <v>248799873.93508783</v>
      </c>
      <c r="F15" s="447">
        <f t="shared" si="0"/>
        <v>154425512.98577058</v>
      </c>
      <c r="G15" s="447">
        <f t="shared" si="0"/>
        <v>30095474.799401794</v>
      </c>
      <c r="H15" s="447">
        <f t="shared" si="0"/>
        <v>27924366.248172347</v>
      </c>
      <c r="I15" s="447">
        <f t="shared" si="0"/>
        <v>16130305.761466762</v>
      </c>
      <c r="J15" s="447">
        <f t="shared" si="0"/>
        <v>15337430.008171469</v>
      </c>
      <c r="K15" s="447">
        <f t="shared" si="0"/>
        <v>1204261.6079363353</v>
      </c>
      <c r="L15" s="447">
        <f t="shared" si="0"/>
        <v>2579222.878925855</v>
      </c>
      <c r="M15" s="447">
        <f t="shared" si="0"/>
        <v>803756.5257560376</v>
      </c>
      <c r="N15" s="447">
        <f t="shared" si="0"/>
        <v>299543.11948660284</v>
      </c>
      <c r="O15" s="447">
        <f t="shared" si="0"/>
        <v>154425512.98577058</v>
      </c>
      <c r="P15" s="447">
        <f t="shared" si="0"/>
        <v>30095474.799401794</v>
      </c>
      <c r="Q15" s="447">
        <f t="shared" si="0"/>
        <v>27924366.248172347</v>
      </c>
      <c r="R15" s="447">
        <f t="shared" si="0"/>
        <v>16130305.761466762</v>
      </c>
      <c r="S15" s="447">
        <f t="shared" si="0"/>
        <v>12833726.585627133</v>
      </c>
      <c r="T15" s="447">
        <f t="shared" si="0"/>
        <v>65947.20875560393</v>
      </c>
      <c r="U15" s="447">
        <f t="shared" si="0"/>
        <v>2437756.2137887324</v>
      </c>
      <c r="V15" s="447">
        <f t="shared" si="0"/>
        <v>293569.86368959764</v>
      </c>
      <c r="W15" s="447">
        <f t="shared" si="0"/>
        <v>2579222.878925855</v>
      </c>
      <c r="X15" s="444">
        <f t="shared" si="0"/>
        <v>910691.7442467378</v>
      </c>
      <c r="Y15" s="444">
        <f t="shared" si="0"/>
        <v>803756.5257560376</v>
      </c>
      <c r="Z15" s="444">
        <f t="shared" si="0"/>
        <v>143074.00837856036</v>
      </c>
      <c r="AA15" s="448">
        <f t="shared" si="0"/>
        <v>156469.11110804245</v>
      </c>
      <c r="AB15" s="448"/>
      <c r="AC15" s="448"/>
      <c r="AD15" s="448"/>
      <c r="AE15" s="448"/>
      <c r="AF15" s="448"/>
      <c r="AG15" s="448"/>
      <c r="AH15" s="449"/>
      <c r="AI15" s="449"/>
      <c r="AJ15" s="449"/>
      <c r="AK15" s="449"/>
      <c r="AL15" s="449"/>
      <c r="AM15" s="449"/>
    </row>
    <row r="16" spans="1:39" s="446" customFormat="1" ht="11.25">
      <c r="A16" s="418"/>
      <c r="B16" s="421"/>
      <c r="C16" s="450"/>
      <c r="D16" s="450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4"/>
      <c r="Y16" s="444"/>
      <c r="Z16" s="444"/>
      <c r="AA16" s="448"/>
      <c r="AB16" s="448"/>
      <c r="AC16" s="448"/>
      <c r="AD16" s="448"/>
      <c r="AE16" s="448"/>
      <c r="AF16" s="448"/>
      <c r="AG16" s="448"/>
      <c r="AH16" s="449"/>
      <c r="AI16" s="449"/>
      <c r="AJ16" s="449"/>
      <c r="AK16" s="449"/>
      <c r="AL16" s="449"/>
      <c r="AM16" s="449"/>
    </row>
    <row r="17" spans="1:39" s="446" customFormat="1" ht="21">
      <c r="A17" s="418">
        <v>6</v>
      </c>
      <c r="B17" s="421" t="s">
        <v>130</v>
      </c>
      <c r="C17" s="418" t="s">
        <v>131</v>
      </c>
      <c r="D17" s="424" t="s">
        <v>814</v>
      </c>
      <c r="E17" s="447">
        <v>142076358.50524977</v>
      </c>
      <c r="F17" s="447">
        <v>92314157.08503368</v>
      </c>
      <c r="G17" s="447">
        <v>17291751.215769026</v>
      </c>
      <c r="H17" s="447">
        <v>14613056.39481972</v>
      </c>
      <c r="I17" s="447">
        <v>7422796.607790333</v>
      </c>
      <c r="J17" s="447">
        <v>8008550.388125029</v>
      </c>
      <c r="K17" s="447">
        <v>953498.5490467935</v>
      </c>
      <c r="L17" s="447">
        <v>764431.6249278147</v>
      </c>
      <c r="M17" s="447">
        <v>429425.2815351322</v>
      </c>
      <c r="N17" s="447">
        <v>278691.35820223176</v>
      </c>
      <c r="O17" s="447">
        <v>92314157.08503368</v>
      </c>
      <c r="P17" s="447">
        <v>17291751.215769026</v>
      </c>
      <c r="Q17" s="447">
        <v>14613056.39481972</v>
      </c>
      <c r="R17" s="447">
        <v>7422796.607790333</v>
      </c>
      <c r="S17" s="447">
        <v>5829605.7836303655</v>
      </c>
      <c r="T17" s="447">
        <v>48220.141779002806</v>
      </c>
      <c r="U17" s="447">
        <v>2130724.462715661</v>
      </c>
      <c r="V17" s="447">
        <v>255368.57961599226</v>
      </c>
      <c r="W17" s="447">
        <v>764431.6249278147</v>
      </c>
      <c r="X17" s="444">
        <v>698129.9694308012</v>
      </c>
      <c r="Y17" s="444">
        <v>429425.2815351322</v>
      </c>
      <c r="Z17" s="444">
        <v>169152.30680280202</v>
      </c>
      <c r="AA17" s="448">
        <v>109539.05139942974</v>
      </c>
      <c r="AB17" s="448"/>
      <c r="AC17" s="448"/>
      <c r="AD17" s="448"/>
      <c r="AE17" s="448"/>
      <c r="AF17" s="448"/>
      <c r="AG17" s="448"/>
      <c r="AH17" s="449"/>
      <c r="AI17" s="449"/>
      <c r="AJ17" s="449"/>
      <c r="AK17" s="449"/>
      <c r="AL17" s="449"/>
      <c r="AM17" s="449"/>
    </row>
    <row r="18" spans="1:39" s="446" customFormat="1" ht="11.25">
      <c r="A18" s="418"/>
      <c r="B18" s="421"/>
      <c r="C18" s="418"/>
      <c r="D18" s="418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4"/>
      <c r="Y18" s="444"/>
      <c r="Z18" s="444"/>
      <c r="AA18" s="448"/>
      <c r="AB18" s="448"/>
      <c r="AC18" s="448"/>
      <c r="AD18" s="448"/>
      <c r="AE18" s="448"/>
      <c r="AF18" s="448"/>
      <c r="AG18" s="448"/>
      <c r="AH18" s="449"/>
      <c r="AI18" s="449"/>
      <c r="AJ18" s="449"/>
      <c r="AK18" s="449"/>
      <c r="AL18" s="449"/>
      <c r="AM18" s="449"/>
    </row>
    <row r="19" spans="1:39" s="446" customFormat="1" ht="11.25">
      <c r="A19" s="418">
        <v>7</v>
      </c>
      <c r="B19" s="421" t="s">
        <v>132</v>
      </c>
      <c r="C19" s="418" t="s">
        <v>817</v>
      </c>
      <c r="D19" s="418" t="s">
        <v>153</v>
      </c>
      <c r="E19" s="447">
        <f aca="true" t="shared" si="1" ref="E19:AA19">(E$15+E$17)</f>
        <v>390876232.4403376</v>
      </c>
      <c r="F19" s="447">
        <f t="shared" si="1"/>
        <v>246739670.07080427</v>
      </c>
      <c r="G19" s="447">
        <f t="shared" si="1"/>
        <v>47387226.01517082</v>
      </c>
      <c r="H19" s="447">
        <f t="shared" si="1"/>
        <v>42537422.642992064</v>
      </c>
      <c r="I19" s="447">
        <f t="shared" si="1"/>
        <v>23553102.369257096</v>
      </c>
      <c r="J19" s="447">
        <f t="shared" si="1"/>
        <v>23345980.396296497</v>
      </c>
      <c r="K19" s="447">
        <f t="shared" si="1"/>
        <v>2157760.1569831287</v>
      </c>
      <c r="L19" s="447">
        <f t="shared" si="1"/>
        <v>3343654.5038536694</v>
      </c>
      <c r="M19" s="447">
        <f t="shared" si="1"/>
        <v>1233181.8072911697</v>
      </c>
      <c r="N19" s="447">
        <f t="shared" si="1"/>
        <v>578234.4776888345</v>
      </c>
      <c r="O19" s="447">
        <f t="shared" si="1"/>
        <v>246739670.07080427</v>
      </c>
      <c r="P19" s="447">
        <f t="shared" si="1"/>
        <v>47387226.01517082</v>
      </c>
      <c r="Q19" s="447">
        <f t="shared" si="1"/>
        <v>42537422.642992064</v>
      </c>
      <c r="R19" s="447">
        <f t="shared" si="1"/>
        <v>23553102.369257096</v>
      </c>
      <c r="S19" s="447">
        <f t="shared" si="1"/>
        <v>18663332.3692575</v>
      </c>
      <c r="T19" s="447">
        <f t="shared" si="1"/>
        <v>114167.35053460674</v>
      </c>
      <c r="U19" s="447">
        <f t="shared" si="1"/>
        <v>4568480.676504394</v>
      </c>
      <c r="V19" s="447">
        <f t="shared" si="1"/>
        <v>548938.44330559</v>
      </c>
      <c r="W19" s="447">
        <f t="shared" si="1"/>
        <v>3343654.5038536694</v>
      </c>
      <c r="X19" s="444">
        <f t="shared" si="1"/>
        <v>1608821.713677539</v>
      </c>
      <c r="Y19" s="444">
        <f t="shared" si="1"/>
        <v>1233181.8072911697</v>
      </c>
      <c r="Z19" s="444">
        <f t="shared" si="1"/>
        <v>312226.3151813624</v>
      </c>
      <c r="AA19" s="448">
        <f t="shared" si="1"/>
        <v>266008.1625074722</v>
      </c>
      <c r="AB19" s="448"/>
      <c r="AC19" s="448"/>
      <c r="AD19" s="448"/>
      <c r="AE19" s="448"/>
      <c r="AF19" s="448"/>
      <c r="AG19" s="448"/>
      <c r="AH19" s="449"/>
      <c r="AI19" s="449"/>
      <c r="AJ19" s="449"/>
      <c r="AK19" s="449"/>
      <c r="AL19" s="449"/>
      <c r="AM19" s="449"/>
    </row>
    <row r="20" spans="1:39" s="446" customFormat="1" ht="11.25">
      <c r="A20" s="418"/>
      <c r="B20" s="421"/>
      <c r="C20" s="418"/>
      <c r="D20" s="418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4"/>
      <c r="Y20" s="444"/>
      <c r="Z20" s="444"/>
      <c r="AA20" s="448"/>
      <c r="AB20" s="448"/>
      <c r="AC20" s="448"/>
      <c r="AD20" s="448"/>
      <c r="AE20" s="448"/>
      <c r="AF20" s="448"/>
      <c r="AG20" s="448"/>
      <c r="AH20" s="449"/>
      <c r="AI20" s="449"/>
      <c r="AJ20" s="449"/>
      <c r="AK20" s="449"/>
      <c r="AL20" s="449"/>
      <c r="AM20" s="449"/>
    </row>
    <row r="21" spans="1:33" s="446" customFormat="1" ht="11.25">
      <c r="A21" s="418">
        <v>8</v>
      </c>
      <c r="B21" s="421" t="s">
        <v>98</v>
      </c>
      <c r="C21" s="418" t="s">
        <v>99</v>
      </c>
      <c r="D21" s="424" t="s">
        <v>814</v>
      </c>
      <c r="E21" s="447">
        <v>2194365665.3789716</v>
      </c>
      <c r="F21" s="447">
        <v>1430451748.2557788</v>
      </c>
      <c r="G21" s="447">
        <v>267035986.99293408</v>
      </c>
      <c r="H21" s="447">
        <v>224232498.70014504</v>
      </c>
      <c r="I21" s="447">
        <v>112471277.89753117</v>
      </c>
      <c r="J21" s="447">
        <v>123217201.82894146</v>
      </c>
      <c r="K21" s="447">
        <v>14925925.472611222</v>
      </c>
      <c r="L21" s="447">
        <v>11033797.28417206</v>
      </c>
      <c r="M21" s="447">
        <v>6608556.437587917</v>
      </c>
      <c r="N21" s="447">
        <v>4388672.50926921</v>
      </c>
      <c r="O21" s="447">
        <v>1430451748.2557788</v>
      </c>
      <c r="P21" s="447">
        <v>267035986.99293408</v>
      </c>
      <c r="Q21" s="447">
        <v>224232498.70014504</v>
      </c>
      <c r="R21" s="447">
        <v>112471277.89753117</v>
      </c>
      <c r="S21" s="447">
        <v>88530049.36311652</v>
      </c>
      <c r="T21" s="447">
        <v>767531.5412424306</v>
      </c>
      <c r="U21" s="447">
        <v>33919620.92458252</v>
      </c>
      <c r="V21" s="447">
        <v>4053474.6887273784</v>
      </c>
      <c r="W21" s="447">
        <v>11033797.28417206</v>
      </c>
      <c r="X21" s="444">
        <v>10872450.783883844</v>
      </c>
      <c r="Y21" s="444">
        <v>6608556.437587917</v>
      </c>
      <c r="Z21" s="444">
        <v>2676528.1583806695</v>
      </c>
      <c r="AA21" s="448">
        <v>1712144.3508885396</v>
      </c>
      <c r="AB21" s="448"/>
      <c r="AC21" s="448"/>
      <c r="AD21" s="421"/>
      <c r="AE21" s="421"/>
      <c r="AF21" s="421"/>
      <c r="AG21" s="421"/>
    </row>
    <row r="22" spans="1:33" s="446" customFormat="1" ht="11.25">
      <c r="A22" s="418">
        <v>9</v>
      </c>
      <c r="B22" s="421" t="s">
        <v>100</v>
      </c>
      <c r="C22" s="418" t="s">
        <v>101</v>
      </c>
      <c r="D22" s="424" t="s">
        <v>814</v>
      </c>
      <c r="E22" s="447">
        <v>2448113.521496036</v>
      </c>
      <c r="F22" s="447">
        <v>1528001.683977977</v>
      </c>
      <c r="G22" s="447">
        <v>294392.70091342437</v>
      </c>
      <c r="H22" s="447">
        <v>261642.89878864598</v>
      </c>
      <c r="I22" s="447">
        <v>146042.3917686878</v>
      </c>
      <c r="J22" s="447">
        <v>140561.3976602655</v>
      </c>
      <c r="K22" s="447">
        <v>43899.45103539042</v>
      </c>
      <c r="L22" s="447">
        <v>20084.464071667877</v>
      </c>
      <c r="M22" s="447">
        <v>7534.015176610122</v>
      </c>
      <c r="N22" s="447">
        <v>5954.518103366789</v>
      </c>
      <c r="O22" s="447">
        <v>1528001.683977977</v>
      </c>
      <c r="P22" s="447">
        <v>294392.70091342437</v>
      </c>
      <c r="Q22" s="447">
        <v>261642.89878864598</v>
      </c>
      <c r="R22" s="447">
        <v>146042.3917686878</v>
      </c>
      <c r="S22" s="447">
        <v>112937.32597227988</v>
      </c>
      <c r="T22" s="447">
        <v>613.0604755598783</v>
      </c>
      <c r="U22" s="447">
        <v>27011.011212425743</v>
      </c>
      <c r="V22" s="447">
        <v>4754.345045876702</v>
      </c>
      <c r="W22" s="447">
        <v>20084.464071667877</v>
      </c>
      <c r="X22" s="444">
        <v>39145.105989513715</v>
      </c>
      <c r="Y22" s="444">
        <v>7534.015176610122</v>
      </c>
      <c r="Z22" s="444">
        <v>4268.724366209964</v>
      </c>
      <c r="AA22" s="448">
        <v>1685.7937371568255</v>
      </c>
      <c r="AB22" s="448"/>
      <c r="AC22" s="448"/>
      <c r="AD22" s="421"/>
      <c r="AE22" s="421"/>
      <c r="AF22" s="421"/>
      <c r="AG22" s="421"/>
    </row>
    <row r="23" spans="1:33" s="446" customFormat="1" ht="11.25">
      <c r="A23" s="418">
        <v>10</v>
      </c>
      <c r="B23" s="421" t="s">
        <v>821</v>
      </c>
      <c r="C23" s="418" t="s">
        <v>103</v>
      </c>
      <c r="D23" s="424" t="s">
        <v>814</v>
      </c>
      <c r="E23" s="447">
        <v>46788685.75999485</v>
      </c>
      <c r="F23" s="447">
        <v>27291317.706663568</v>
      </c>
      <c r="G23" s="447">
        <v>5739277.84855624</v>
      </c>
      <c r="H23" s="447">
        <v>5838630.280400239</v>
      </c>
      <c r="I23" s="447">
        <v>3966130.136368295</v>
      </c>
      <c r="J23" s="447">
        <v>2979082.599199503</v>
      </c>
      <c r="K23" s="447">
        <v>0</v>
      </c>
      <c r="L23" s="447">
        <v>792590.8848522253</v>
      </c>
      <c r="M23" s="447">
        <v>159203.46221462352</v>
      </c>
      <c r="N23" s="447">
        <v>22452.841740155123</v>
      </c>
      <c r="O23" s="447">
        <v>27291317.706663568</v>
      </c>
      <c r="P23" s="447">
        <v>5739277.84855624</v>
      </c>
      <c r="Q23" s="447">
        <v>5838630.280400239</v>
      </c>
      <c r="R23" s="447">
        <v>3966130.136368295</v>
      </c>
      <c r="S23" s="447">
        <v>2978971.1707045147</v>
      </c>
      <c r="T23" s="447">
        <v>111.42849498836291</v>
      </c>
      <c r="U23" s="447">
        <v>0</v>
      </c>
      <c r="V23" s="447">
        <v>0</v>
      </c>
      <c r="W23" s="447">
        <v>792590.8848522253</v>
      </c>
      <c r="X23" s="444">
        <v>0</v>
      </c>
      <c r="Y23" s="444">
        <v>159203.46221462352</v>
      </c>
      <c r="Z23" s="444">
        <v>0</v>
      </c>
      <c r="AA23" s="448">
        <v>22452.841740155123</v>
      </c>
      <c r="AB23" s="448"/>
      <c r="AC23" s="448"/>
      <c r="AD23" s="421"/>
      <c r="AE23" s="421"/>
      <c r="AF23" s="421"/>
      <c r="AG23" s="421"/>
    </row>
    <row r="24" spans="1:33" s="446" customFormat="1" ht="11.25">
      <c r="A24" s="418">
        <v>11</v>
      </c>
      <c r="B24" s="421" t="s">
        <v>104</v>
      </c>
      <c r="C24" s="418" t="s">
        <v>105</v>
      </c>
      <c r="D24" s="424" t="s">
        <v>814</v>
      </c>
      <c r="E24" s="447">
        <v>25465915.088220384</v>
      </c>
      <c r="F24" s="447">
        <v>16600567.471405841</v>
      </c>
      <c r="G24" s="447">
        <v>3098989.1042375513</v>
      </c>
      <c r="H24" s="447">
        <v>2602254.8073698822</v>
      </c>
      <c r="I24" s="447">
        <v>1305253.7410221417</v>
      </c>
      <c r="J24" s="447">
        <v>1429954.4260716827</v>
      </c>
      <c r="K24" s="447">
        <v>173219.23940895213</v>
      </c>
      <c r="L24" s="447">
        <v>128052.02732834098</v>
      </c>
      <c r="M24" s="447">
        <v>76693.30333756402</v>
      </c>
      <c r="N24" s="447">
        <v>50930.968038421575</v>
      </c>
      <c r="O24" s="447">
        <v>16600567.471405841</v>
      </c>
      <c r="P24" s="447">
        <v>3098989.1042375513</v>
      </c>
      <c r="Q24" s="447">
        <v>2602254.8073698822</v>
      </c>
      <c r="R24" s="447">
        <v>1305253.7410221417</v>
      </c>
      <c r="S24" s="447">
        <v>1027409.7121095624</v>
      </c>
      <c r="T24" s="447">
        <v>8907.211114844218</v>
      </c>
      <c r="U24" s="447">
        <v>393637.5028472762</v>
      </c>
      <c r="V24" s="447">
        <v>47040.78845886134</v>
      </c>
      <c r="W24" s="447">
        <v>128052.02732834098</v>
      </c>
      <c r="X24" s="444">
        <v>126178.4509500908</v>
      </c>
      <c r="Y24" s="444">
        <v>76693.30333756402</v>
      </c>
      <c r="Z24" s="444">
        <v>31061.38341829537</v>
      </c>
      <c r="AA24" s="448">
        <v>19869.58462012621</v>
      </c>
      <c r="AB24" s="448"/>
      <c r="AC24" s="448"/>
      <c r="AD24" s="421"/>
      <c r="AE24" s="421"/>
      <c r="AF24" s="421"/>
      <c r="AG24" s="421"/>
    </row>
    <row r="25" spans="1:33" s="446" customFormat="1" ht="11.25">
      <c r="A25" s="418">
        <v>12</v>
      </c>
      <c r="B25" s="421" t="s">
        <v>106</v>
      </c>
      <c r="C25" s="418" t="s">
        <v>107</v>
      </c>
      <c r="D25" s="424" t="s">
        <v>814</v>
      </c>
      <c r="E25" s="447">
        <v>28594163.107591867</v>
      </c>
      <c r="F25" s="447">
        <v>17523776.766716152</v>
      </c>
      <c r="G25" s="447">
        <v>3477150.1022191793</v>
      </c>
      <c r="H25" s="447">
        <v>3245229.336728496</v>
      </c>
      <c r="I25" s="447">
        <v>1959257.2047206946</v>
      </c>
      <c r="J25" s="447">
        <v>1710146.9723727796</v>
      </c>
      <c r="K25" s="447">
        <v>222990.35999265008</v>
      </c>
      <c r="L25" s="447">
        <v>321126.1096937014</v>
      </c>
      <c r="M25" s="447">
        <v>91544.80220271573</v>
      </c>
      <c r="N25" s="447">
        <v>42941.45294548973</v>
      </c>
      <c r="O25" s="447">
        <v>17523776.766716152</v>
      </c>
      <c r="P25" s="447">
        <v>3477150.1022191793</v>
      </c>
      <c r="Q25" s="447">
        <v>3245229.336728496</v>
      </c>
      <c r="R25" s="447">
        <v>1959257.2047206946</v>
      </c>
      <c r="S25" s="447">
        <v>1496587.5228720328</v>
      </c>
      <c r="T25" s="447">
        <v>4760.8663073489415</v>
      </c>
      <c r="U25" s="447">
        <v>208798.58319339785</v>
      </c>
      <c r="V25" s="447">
        <v>31201.439581309063</v>
      </c>
      <c r="W25" s="447">
        <v>321126.1096937014</v>
      </c>
      <c r="X25" s="444">
        <v>191788.920411341</v>
      </c>
      <c r="Y25" s="444">
        <v>91544.80220271573</v>
      </c>
      <c r="Z25" s="444">
        <v>25224.067116361963</v>
      </c>
      <c r="AA25" s="448">
        <v>17717.38582912777</v>
      </c>
      <c r="AB25" s="448"/>
      <c r="AC25" s="448"/>
      <c r="AD25" s="421"/>
      <c r="AE25" s="421"/>
      <c r="AF25" s="421"/>
      <c r="AG25" s="421"/>
    </row>
    <row r="26" spans="1:33" s="446" customFormat="1" ht="11.25">
      <c r="A26" s="418">
        <v>13</v>
      </c>
      <c r="B26" s="421" t="s">
        <v>108</v>
      </c>
      <c r="C26" s="418" t="s">
        <v>109</v>
      </c>
      <c r="D26" s="424" t="s">
        <v>814</v>
      </c>
      <c r="E26" s="447">
        <v>-807818608.8026961</v>
      </c>
      <c r="F26" s="447">
        <v>-525557249.15726984</v>
      </c>
      <c r="G26" s="447">
        <v>-98316695.05268168</v>
      </c>
      <c r="H26" s="447">
        <v>-82881237.06303634</v>
      </c>
      <c r="I26" s="447">
        <v>-41909486.7462874</v>
      </c>
      <c r="J26" s="447">
        <v>-45473479.86663709</v>
      </c>
      <c r="K26" s="447">
        <v>-5404961.252301358</v>
      </c>
      <c r="L26" s="447">
        <v>-4242693.518947298</v>
      </c>
      <c r="M26" s="447">
        <v>-2438961.583467269</v>
      </c>
      <c r="N26" s="447">
        <v>-1593844.5620676237</v>
      </c>
      <c r="O26" s="447">
        <v>-525557249.15726984</v>
      </c>
      <c r="P26" s="447">
        <v>-98316695.05268168</v>
      </c>
      <c r="Q26" s="447">
        <v>-82881237.06303634</v>
      </c>
      <c r="R26" s="447">
        <v>-41909486.7462874</v>
      </c>
      <c r="S26" s="447">
        <v>-32943495.41557535</v>
      </c>
      <c r="T26" s="447">
        <v>-277308.74504923343</v>
      </c>
      <c r="U26" s="447">
        <v>-12252675.706012504</v>
      </c>
      <c r="V26" s="447">
        <v>-1464938.3060375927</v>
      </c>
      <c r="W26" s="447">
        <v>-4242693.518947298</v>
      </c>
      <c r="X26" s="444">
        <v>-3940022.946263765</v>
      </c>
      <c r="Y26" s="444">
        <v>-2438961.583467269</v>
      </c>
      <c r="Z26" s="444">
        <v>-967922.1353059185</v>
      </c>
      <c r="AA26" s="448">
        <v>-625922.4267617051</v>
      </c>
      <c r="AB26" s="448"/>
      <c r="AC26" s="448"/>
      <c r="AD26" s="421"/>
      <c r="AE26" s="421"/>
      <c r="AF26" s="421"/>
      <c r="AG26" s="421"/>
    </row>
    <row r="27" spans="1:33" s="446" customFormat="1" ht="11.25">
      <c r="A27" s="418">
        <v>14</v>
      </c>
      <c r="B27" s="421" t="s">
        <v>110</v>
      </c>
      <c r="C27" s="418" t="s">
        <v>111</v>
      </c>
      <c r="D27" s="424" t="s">
        <v>814</v>
      </c>
      <c r="E27" s="447">
        <v>-132858657.01720354</v>
      </c>
      <c r="F27" s="447">
        <v>-86136566.8788322</v>
      </c>
      <c r="G27" s="447">
        <v>-16173884.73510095</v>
      </c>
      <c r="H27" s="447">
        <v>-13728279.754408456</v>
      </c>
      <c r="I27" s="447">
        <v>-7042613.996524769</v>
      </c>
      <c r="J27" s="447">
        <v>-7513014.748717632</v>
      </c>
      <c r="K27" s="447">
        <v>-854114.8270995636</v>
      </c>
      <c r="L27" s="447">
        <v>-751795.5994965556</v>
      </c>
      <c r="M27" s="447">
        <v>-403087.3278208468</v>
      </c>
      <c r="N27" s="447">
        <v>-255299.14920254843</v>
      </c>
      <c r="O27" s="447">
        <v>-86136566.8788322</v>
      </c>
      <c r="P27" s="447">
        <v>-16173884.73510095</v>
      </c>
      <c r="Q27" s="447">
        <v>-13728279.754408456</v>
      </c>
      <c r="R27" s="447">
        <v>-7042613.996524769</v>
      </c>
      <c r="S27" s="447">
        <v>-5523321.344441322</v>
      </c>
      <c r="T27" s="447">
        <v>-44060.04473342206</v>
      </c>
      <c r="U27" s="447">
        <v>-1945633.3595428881</v>
      </c>
      <c r="V27" s="447">
        <v>-232482.52963622773</v>
      </c>
      <c r="W27" s="447">
        <v>-751795.5994965556</v>
      </c>
      <c r="X27" s="444">
        <v>-621632.2974633358</v>
      </c>
      <c r="Y27" s="444">
        <v>-403087.3278208468</v>
      </c>
      <c r="Z27" s="444">
        <v>-153569.87511651547</v>
      </c>
      <c r="AA27" s="448">
        <v>-101729.27408603298</v>
      </c>
      <c r="AB27" s="448"/>
      <c r="AC27" s="448"/>
      <c r="AD27" s="421"/>
      <c r="AE27" s="421"/>
      <c r="AF27" s="421"/>
      <c r="AG27" s="421"/>
    </row>
    <row r="28" spans="1:33" s="446" customFormat="1" ht="11.25">
      <c r="A28" s="418">
        <v>15</v>
      </c>
      <c r="B28" s="421" t="s">
        <v>112</v>
      </c>
      <c r="C28" s="418" t="s">
        <v>113</v>
      </c>
      <c r="D28" s="424" t="s">
        <v>814</v>
      </c>
      <c r="E28" s="447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447">
        <v>0</v>
      </c>
      <c r="O28" s="447">
        <v>0</v>
      </c>
      <c r="P28" s="447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444">
        <v>0</v>
      </c>
      <c r="Y28" s="444">
        <v>0</v>
      </c>
      <c r="Z28" s="444">
        <v>0</v>
      </c>
      <c r="AA28" s="448">
        <v>0</v>
      </c>
      <c r="AB28" s="448"/>
      <c r="AC28" s="448"/>
      <c r="AD28" s="421"/>
      <c r="AE28" s="421"/>
      <c r="AF28" s="421"/>
      <c r="AG28" s="421"/>
    </row>
    <row r="29" spans="1:33" s="446" customFormat="1" ht="11.25">
      <c r="A29" s="418">
        <v>16</v>
      </c>
      <c r="B29" s="421" t="s">
        <v>114</v>
      </c>
      <c r="C29" s="418" t="s">
        <v>115</v>
      </c>
      <c r="D29" s="424" t="s">
        <v>814</v>
      </c>
      <c r="E29" s="447">
        <v>0</v>
      </c>
      <c r="F29" s="447">
        <v>0</v>
      </c>
      <c r="G29" s="447">
        <v>0</v>
      </c>
      <c r="H29" s="447">
        <v>0</v>
      </c>
      <c r="I29" s="447">
        <v>0</v>
      </c>
      <c r="J29" s="447">
        <v>0</v>
      </c>
      <c r="K29" s="447">
        <v>0</v>
      </c>
      <c r="L29" s="447">
        <v>0</v>
      </c>
      <c r="M29" s="447">
        <v>0</v>
      </c>
      <c r="N29" s="447">
        <v>0</v>
      </c>
      <c r="O29" s="447">
        <v>0</v>
      </c>
      <c r="P29" s="447">
        <v>0</v>
      </c>
      <c r="Q29" s="447">
        <v>0</v>
      </c>
      <c r="R29" s="447">
        <v>0</v>
      </c>
      <c r="S29" s="447">
        <v>0</v>
      </c>
      <c r="T29" s="447">
        <v>0</v>
      </c>
      <c r="U29" s="447">
        <v>0</v>
      </c>
      <c r="V29" s="447">
        <v>0</v>
      </c>
      <c r="W29" s="447">
        <v>0</v>
      </c>
      <c r="X29" s="444">
        <v>0</v>
      </c>
      <c r="Y29" s="444">
        <v>0</v>
      </c>
      <c r="Z29" s="444">
        <v>0</v>
      </c>
      <c r="AA29" s="448">
        <v>0</v>
      </c>
      <c r="AB29" s="448"/>
      <c r="AC29" s="448"/>
      <c r="AD29" s="421"/>
      <c r="AE29" s="421"/>
      <c r="AF29" s="421"/>
      <c r="AG29" s="421"/>
    </row>
    <row r="30" spans="1:33" s="446" customFormat="1" ht="11.25">
      <c r="A30" s="418">
        <v>17</v>
      </c>
      <c r="B30" s="421" t="s">
        <v>822</v>
      </c>
      <c r="C30" s="418" t="s">
        <v>823</v>
      </c>
      <c r="D30" s="424" t="s">
        <v>814</v>
      </c>
      <c r="E30" s="447">
        <v>0</v>
      </c>
      <c r="F30" s="447">
        <v>0</v>
      </c>
      <c r="G30" s="447">
        <v>0</v>
      </c>
      <c r="H30" s="447">
        <v>0</v>
      </c>
      <c r="I30" s="447">
        <v>0</v>
      </c>
      <c r="J30" s="447">
        <v>0</v>
      </c>
      <c r="K30" s="447">
        <v>0</v>
      </c>
      <c r="L30" s="447">
        <v>0</v>
      </c>
      <c r="M30" s="447">
        <v>0</v>
      </c>
      <c r="N30" s="447">
        <v>0</v>
      </c>
      <c r="O30" s="447">
        <v>0</v>
      </c>
      <c r="P30" s="447">
        <v>0</v>
      </c>
      <c r="Q30" s="447">
        <v>0</v>
      </c>
      <c r="R30" s="447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444">
        <v>0</v>
      </c>
      <c r="Y30" s="444">
        <v>0</v>
      </c>
      <c r="Z30" s="444">
        <v>0</v>
      </c>
      <c r="AA30" s="448">
        <v>0</v>
      </c>
      <c r="AB30" s="448"/>
      <c r="AC30" s="448"/>
      <c r="AD30" s="421"/>
      <c r="AE30" s="421"/>
      <c r="AF30" s="421"/>
      <c r="AG30" s="421"/>
    </row>
    <row r="31" spans="1:33" s="446" customFormat="1" ht="11.25">
      <c r="A31" s="418"/>
      <c r="B31" s="421"/>
      <c r="C31" s="418"/>
      <c r="D31" s="418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4"/>
      <c r="Y31" s="444"/>
      <c r="Z31" s="444"/>
      <c r="AA31" s="448"/>
      <c r="AB31" s="448"/>
      <c r="AC31" s="448"/>
      <c r="AD31" s="421"/>
      <c r="AE31" s="421"/>
      <c r="AF31" s="421"/>
      <c r="AG31" s="421"/>
    </row>
    <row r="32" spans="1:33" s="446" customFormat="1" ht="21">
      <c r="A32" s="418">
        <v>18</v>
      </c>
      <c r="B32" s="421" t="s">
        <v>116</v>
      </c>
      <c r="C32" s="424" t="s">
        <v>824</v>
      </c>
      <c r="D32" s="418" t="s">
        <v>153</v>
      </c>
      <c r="E32" s="447">
        <f aca="true" t="shared" si="2" ref="E32:AA32">(E$21+E$22+E$23+E$24+E$25+E$26+E$27+E$28+E$29+E$30)</f>
        <v>1356985277.0363748</v>
      </c>
      <c r="F32" s="447">
        <f t="shared" si="2"/>
        <v>881701595.8484404</v>
      </c>
      <c r="G32" s="447">
        <f t="shared" si="2"/>
        <v>165155216.96107784</v>
      </c>
      <c r="H32" s="447">
        <f t="shared" si="2"/>
        <v>139570739.20598754</v>
      </c>
      <c r="I32" s="447">
        <f t="shared" si="2"/>
        <v>70895860.62859882</v>
      </c>
      <c r="J32" s="447">
        <f t="shared" si="2"/>
        <v>76490452.60889098</v>
      </c>
      <c r="K32" s="447">
        <f t="shared" si="2"/>
        <v>9106958.443647292</v>
      </c>
      <c r="L32" s="447">
        <f t="shared" si="2"/>
        <v>7301161.651674141</v>
      </c>
      <c r="M32" s="447">
        <f t="shared" si="2"/>
        <v>4101483.1092313137</v>
      </c>
      <c r="N32" s="447">
        <f t="shared" si="2"/>
        <v>2661808.5788264694</v>
      </c>
      <c r="O32" s="447">
        <f t="shared" si="2"/>
        <v>881701595.8484404</v>
      </c>
      <c r="P32" s="447">
        <f t="shared" si="2"/>
        <v>165155216.96107784</v>
      </c>
      <c r="Q32" s="447">
        <f t="shared" si="2"/>
        <v>139570739.20598754</v>
      </c>
      <c r="R32" s="447">
        <f t="shared" si="2"/>
        <v>70895860.62859882</v>
      </c>
      <c r="S32" s="447">
        <f t="shared" si="2"/>
        <v>55679138.33475822</v>
      </c>
      <c r="T32" s="447">
        <f t="shared" si="2"/>
        <v>460555.3178525165</v>
      </c>
      <c r="U32" s="447">
        <f t="shared" si="2"/>
        <v>20350758.956280228</v>
      </c>
      <c r="V32" s="447">
        <f t="shared" si="2"/>
        <v>2439050.426139605</v>
      </c>
      <c r="W32" s="447">
        <f t="shared" si="2"/>
        <v>7301161.651674141</v>
      </c>
      <c r="X32" s="444">
        <f t="shared" si="2"/>
        <v>6667908.017507689</v>
      </c>
      <c r="Y32" s="444">
        <f t="shared" si="2"/>
        <v>4101483.1092313137</v>
      </c>
      <c r="Z32" s="444">
        <f t="shared" si="2"/>
        <v>1615590.322859103</v>
      </c>
      <c r="AA32" s="448">
        <f t="shared" si="2"/>
        <v>1046218.2559673674</v>
      </c>
      <c r="AB32" s="448"/>
      <c r="AC32" s="448"/>
      <c r="AD32" s="448"/>
      <c r="AE32" s="448"/>
      <c r="AF32" s="448"/>
      <c r="AG32" s="448"/>
    </row>
    <row r="33" spans="1:33" ht="11.25">
      <c r="A33" s="451"/>
      <c r="B33" s="421"/>
      <c r="C33" s="418"/>
      <c r="D33" s="418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3"/>
      <c r="Y33" s="453"/>
      <c r="Z33" s="453"/>
      <c r="AA33" s="453"/>
      <c r="AB33" s="453"/>
      <c r="AC33" s="417"/>
      <c r="AD33" s="417"/>
      <c r="AE33" s="417"/>
      <c r="AF33" s="417"/>
      <c r="AG33" s="417"/>
    </row>
    <row r="34" spans="1:33" ht="11.25">
      <c r="A34" s="451"/>
      <c r="B34" s="421"/>
      <c r="C34" s="418"/>
      <c r="D34" s="418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3"/>
      <c r="Y34" s="453"/>
      <c r="Z34" s="453"/>
      <c r="AA34" s="453"/>
      <c r="AB34" s="453"/>
      <c r="AC34" s="417"/>
      <c r="AD34" s="417"/>
      <c r="AE34" s="417"/>
      <c r="AF34" s="417"/>
      <c r="AG34" s="417"/>
    </row>
    <row r="35" spans="1:39" s="446" customFormat="1" ht="11.25">
      <c r="A35" s="418"/>
      <c r="B35" s="421"/>
      <c r="C35" s="418"/>
      <c r="D35" s="418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4"/>
      <c r="Y35" s="444"/>
      <c r="Z35" s="444"/>
      <c r="AA35" s="448"/>
      <c r="AB35" s="448"/>
      <c r="AC35" s="448"/>
      <c r="AD35" s="448"/>
      <c r="AE35" s="448"/>
      <c r="AF35" s="448"/>
      <c r="AG35" s="448"/>
      <c r="AH35" s="449"/>
      <c r="AI35" s="449"/>
      <c r="AJ35" s="449"/>
      <c r="AK35" s="449"/>
      <c r="AL35" s="449"/>
      <c r="AM35" s="449"/>
    </row>
    <row r="36" spans="1:33" ht="11.25">
      <c r="A36" s="417"/>
      <c r="B36" s="421"/>
      <c r="C36" s="418"/>
      <c r="D36" s="418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3"/>
      <c r="Y36" s="453"/>
      <c r="Z36" s="453"/>
      <c r="AA36" s="453"/>
      <c r="AB36" s="453"/>
      <c r="AC36" s="417"/>
      <c r="AD36" s="417"/>
      <c r="AE36" s="417"/>
      <c r="AF36" s="417"/>
      <c r="AG36" s="417"/>
    </row>
    <row r="37" spans="5:24" ht="11.25"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6"/>
    </row>
    <row r="38" spans="2:28" ht="11.25">
      <c r="B38" s="457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6"/>
      <c r="Y38" s="456"/>
      <c r="Z38" s="456"/>
      <c r="AA38" s="456"/>
      <c r="AB38" s="456"/>
    </row>
    <row r="39" spans="2:27" ht="11.25">
      <c r="B39" s="457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6"/>
      <c r="Y39" s="456"/>
      <c r="Z39" s="456"/>
      <c r="AA39" s="456"/>
    </row>
    <row r="40" spans="2:27" ht="11.25">
      <c r="B40" s="457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6"/>
      <c r="Y40" s="456"/>
      <c r="Z40" s="456"/>
      <c r="AA40" s="456"/>
    </row>
    <row r="41" spans="2:27" ht="11.25">
      <c r="B41" s="457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6"/>
      <c r="Y41" s="456"/>
      <c r="Z41" s="456"/>
      <c r="AA41" s="456"/>
    </row>
    <row r="42" spans="2:27" ht="11.25">
      <c r="B42" s="457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6"/>
      <c r="Y42" s="456"/>
      <c r="Z42" s="456"/>
      <c r="AA42" s="456"/>
    </row>
    <row r="43" spans="5:27" ht="11.25"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6"/>
      <c r="Y43" s="456"/>
      <c r="Z43" s="456"/>
      <c r="AA43" s="456"/>
    </row>
    <row r="44" spans="5:23" ht="11.25"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</row>
    <row r="45" spans="2:25" ht="11.25">
      <c r="B45" s="457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</row>
    <row r="46" spans="2:25" ht="11.25">
      <c r="B46" s="457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</row>
    <row r="47" spans="2:25" ht="11.25">
      <c r="B47" s="457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</row>
    <row r="48" spans="2:25" ht="11.25">
      <c r="B48" s="457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</row>
    <row r="49" spans="2:25" ht="11.25">
      <c r="B49" s="457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</row>
    <row r="50" spans="5:25" ht="11.25"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</row>
    <row r="77" ht="12" thickBot="1"/>
    <row r="78" spans="2:4" ht="12" thickTop="1">
      <c r="B78" s="458" t="s">
        <v>121</v>
      </c>
      <c r="C78" s="459" t="s">
        <v>55</v>
      </c>
      <c r="D78" s="460"/>
    </row>
    <row r="79" spans="2:4" ht="12" thickBot="1">
      <c r="B79" s="461"/>
      <c r="C79" s="462" t="s">
        <v>147</v>
      </c>
      <c r="D79" s="460"/>
    </row>
    <row r="80" ht="12" thickTop="1"/>
  </sheetData>
  <printOptions horizontalCentered="1"/>
  <pageMargins left="0.25" right="0.25" top="1.25" bottom="1" header="0.5" footer="0.5"/>
  <pageSetup fitToHeight="1" fitToWidth="1" orientation="landscape" scale="76" r:id="rId1"/>
  <headerFooter alignWithMargins="0">
    <oddHeader>&amp;CCost of Service Report
Allocated Costs Versus Revenue - Demand Related
Test Year Twelve Months Ended June 30, 2001&amp;RGeneral Rate Case Filing
Exhibit No. _____ JAH-2</oddHeader>
    <oddFooter>&amp;L&amp;F, &amp;A&amp;CPage &amp;P of &amp;N</oddFooter>
  </headerFooter>
  <rowBreaks count="1" manualBreakCount="1">
    <brk id="4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tabSelected="1" workbookViewId="0" topLeftCell="A19">
      <selection activeCell="H3" sqref="G3:H3"/>
    </sheetView>
  </sheetViews>
  <sheetFormatPr defaultColWidth="9.140625" defaultRowHeight="12.75"/>
  <cols>
    <col min="1" max="1" width="8.7109375" style="714" customWidth="1"/>
    <col min="2" max="2" width="26.57421875" style="741" customWidth="1"/>
    <col min="3" max="3" width="12.140625" style="747" customWidth="1"/>
    <col min="4" max="4" width="11.00390625" style="747" customWidth="1"/>
    <col min="5" max="5" width="13.140625" style="714" customWidth="1"/>
    <col min="6" max="6" width="11.8515625" style="714" customWidth="1"/>
    <col min="7" max="7" width="11.7109375" style="714" customWidth="1"/>
    <col min="8" max="10" width="11.00390625" style="714" customWidth="1"/>
    <col min="11" max="11" width="10.421875" style="714" customWidth="1"/>
    <col min="12" max="12" width="11.57421875" style="714" customWidth="1"/>
    <col min="13" max="13" width="9.421875" style="714" customWidth="1"/>
    <col min="14" max="14" width="9.00390625" style="714" customWidth="1"/>
    <col min="15" max="15" width="10.421875" style="714" hidden="1" customWidth="1"/>
    <col min="16" max="18" width="10.00390625" style="714" hidden="1" customWidth="1"/>
    <col min="19" max="19" width="12.140625" style="714" hidden="1" customWidth="1"/>
    <col min="20" max="20" width="7.421875" style="714" hidden="1" customWidth="1"/>
    <col min="21" max="21" width="9.140625" style="714" hidden="1" customWidth="1"/>
    <col min="22" max="22" width="11.8515625" style="714" hidden="1" customWidth="1"/>
    <col min="23" max="23" width="9.7109375" style="714" hidden="1" customWidth="1"/>
    <col min="24" max="24" width="12.140625" style="714" hidden="1" customWidth="1"/>
    <col min="25" max="25" width="10.421875" style="714" hidden="1" customWidth="1"/>
    <col min="26" max="27" width="9.00390625" style="714" hidden="1" customWidth="1"/>
    <col min="28" max="28" width="10.140625" style="714" customWidth="1"/>
    <col min="29" max="16384" width="8.00390625" style="714" customWidth="1"/>
  </cols>
  <sheetData>
    <row r="1" spans="1:33" ht="11.25">
      <c r="A1" s="712"/>
      <c r="B1" s="713"/>
      <c r="C1" s="713"/>
      <c r="D1" s="713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</row>
    <row r="2" spans="1:33" ht="11.25">
      <c r="A2" s="712"/>
      <c r="B2" s="715"/>
      <c r="C2" s="713"/>
      <c r="D2" s="713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</row>
    <row r="3" spans="1:33" ht="11.25">
      <c r="A3" s="712"/>
      <c r="B3" s="716"/>
      <c r="C3" s="713"/>
      <c r="D3" s="713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</row>
    <row r="4" spans="1:33" ht="11.25">
      <c r="A4" s="714" t="s">
        <v>122</v>
      </c>
      <c r="B4" s="713" t="s">
        <v>35</v>
      </c>
      <c r="C4" s="713"/>
      <c r="D4" s="717"/>
      <c r="E4" s="718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</row>
    <row r="5" spans="1:33" ht="21">
      <c r="A5" s="712"/>
      <c r="B5" s="719" t="s">
        <v>34</v>
      </c>
      <c r="C5" s="713"/>
      <c r="D5" s="720"/>
      <c r="E5" s="718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</row>
    <row r="6" spans="1:33" ht="12" thickBot="1">
      <c r="A6" s="712"/>
      <c r="B6" s="721">
        <v>37214.48553935185</v>
      </c>
      <c r="C6" s="713"/>
      <c r="D6" s="713"/>
      <c r="E6" s="712"/>
      <c r="F6" s="72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</row>
    <row r="7" spans="1:33" s="727" customFormat="1" ht="11.25">
      <c r="A7" s="754"/>
      <c r="B7" s="755"/>
      <c r="C7" s="756" t="s">
        <v>37</v>
      </c>
      <c r="D7" s="756" t="s">
        <v>37</v>
      </c>
      <c r="E7" s="757" t="s">
        <v>122</v>
      </c>
      <c r="F7" s="758" t="s">
        <v>38</v>
      </c>
      <c r="G7" s="758" t="s">
        <v>38</v>
      </c>
      <c r="H7" s="758" t="s">
        <v>38</v>
      </c>
      <c r="I7" s="758" t="s">
        <v>38</v>
      </c>
      <c r="J7" s="758" t="s">
        <v>38</v>
      </c>
      <c r="K7" s="758" t="s">
        <v>38</v>
      </c>
      <c r="L7" s="758" t="s">
        <v>38</v>
      </c>
      <c r="M7" s="758" t="s">
        <v>38</v>
      </c>
      <c r="N7" s="759" t="s">
        <v>38</v>
      </c>
      <c r="O7" s="723" t="s">
        <v>39</v>
      </c>
      <c r="P7" s="723" t="s">
        <v>40</v>
      </c>
      <c r="Q7" s="723" t="s">
        <v>41</v>
      </c>
      <c r="R7" s="723" t="s">
        <v>42</v>
      </c>
      <c r="S7" s="723" t="s">
        <v>43</v>
      </c>
      <c r="T7" s="723" t="s">
        <v>43</v>
      </c>
      <c r="U7" s="723" t="s">
        <v>43</v>
      </c>
      <c r="V7" s="723" t="s">
        <v>44</v>
      </c>
      <c r="W7" s="723" t="s">
        <v>45</v>
      </c>
      <c r="X7" s="723" t="s">
        <v>44</v>
      </c>
      <c r="Y7" s="723" t="s">
        <v>46</v>
      </c>
      <c r="Z7" s="723" t="s">
        <v>47</v>
      </c>
      <c r="AA7" s="724" t="s">
        <v>47</v>
      </c>
      <c r="AB7" s="725"/>
      <c r="AC7" s="725"/>
      <c r="AD7" s="725"/>
      <c r="AE7" s="725"/>
      <c r="AF7" s="725"/>
      <c r="AG7" s="726"/>
    </row>
    <row r="8" spans="1:33" s="727" customFormat="1" ht="11.25">
      <c r="A8" s="760"/>
      <c r="B8" s="728"/>
      <c r="C8" s="729" t="s">
        <v>48</v>
      </c>
      <c r="D8" s="729"/>
      <c r="E8" s="730" t="s">
        <v>49</v>
      </c>
      <c r="F8" s="731" t="s">
        <v>50</v>
      </c>
      <c r="G8" s="731" t="s">
        <v>50</v>
      </c>
      <c r="H8" s="731" t="s">
        <v>50</v>
      </c>
      <c r="I8" s="731" t="s">
        <v>50</v>
      </c>
      <c r="J8" s="731" t="s">
        <v>50</v>
      </c>
      <c r="K8" s="731" t="s">
        <v>50</v>
      </c>
      <c r="L8" s="731" t="s">
        <v>50</v>
      </c>
      <c r="M8" s="731" t="s">
        <v>50</v>
      </c>
      <c r="N8" s="761" t="s">
        <v>50</v>
      </c>
      <c r="O8" s="731">
        <v>7</v>
      </c>
      <c r="P8" s="731">
        <v>24</v>
      </c>
      <c r="Q8" s="731" t="s">
        <v>51</v>
      </c>
      <c r="R8" s="731">
        <v>26</v>
      </c>
      <c r="S8" s="731">
        <v>31</v>
      </c>
      <c r="T8" s="731">
        <v>35</v>
      </c>
      <c r="U8" s="731">
        <v>43</v>
      </c>
      <c r="V8" s="731">
        <v>449</v>
      </c>
      <c r="W8" s="731">
        <v>49</v>
      </c>
      <c r="X8" s="731">
        <v>449</v>
      </c>
      <c r="Y8" s="731" t="s">
        <v>52</v>
      </c>
      <c r="Z8" s="731" t="s">
        <v>53</v>
      </c>
      <c r="AA8" s="732" t="s">
        <v>53</v>
      </c>
      <c r="AB8" s="733"/>
      <c r="AC8" s="733"/>
      <c r="AD8" s="733"/>
      <c r="AE8" s="733"/>
      <c r="AF8" s="733"/>
      <c r="AG8" s="734"/>
    </row>
    <row r="9" spans="1:33" s="727" customFormat="1" ht="23.25" thickBot="1">
      <c r="A9" s="762"/>
      <c r="B9" s="763" t="s">
        <v>54</v>
      </c>
      <c r="C9" s="763" t="s">
        <v>55</v>
      </c>
      <c r="D9" s="763" t="s">
        <v>149</v>
      </c>
      <c r="E9" s="763" t="s">
        <v>56</v>
      </c>
      <c r="F9" s="764" t="s">
        <v>39</v>
      </c>
      <c r="G9" s="764" t="s">
        <v>40</v>
      </c>
      <c r="H9" s="764" t="s">
        <v>41</v>
      </c>
      <c r="I9" s="764" t="s">
        <v>42</v>
      </c>
      <c r="J9" s="764" t="s">
        <v>43</v>
      </c>
      <c r="K9" s="764" t="s">
        <v>44</v>
      </c>
      <c r="L9" s="764" t="s">
        <v>45</v>
      </c>
      <c r="M9" s="764" t="s">
        <v>46</v>
      </c>
      <c r="N9" s="765" t="s">
        <v>47</v>
      </c>
      <c r="O9" s="735" t="s">
        <v>57</v>
      </c>
      <c r="P9" s="735" t="s">
        <v>58</v>
      </c>
      <c r="Q9" s="735" t="s">
        <v>59</v>
      </c>
      <c r="R9" s="735" t="s">
        <v>60</v>
      </c>
      <c r="S9" s="735" t="s">
        <v>61</v>
      </c>
      <c r="T9" s="735" t="s">
        <v>62</v>
      </c>
      <c r="U9" s="735" t="s">
        <v>63</v>
      </c>
      <c r="V9" s="735" t="s">
        <v>64</v>
      </c>
      <c r="W9" s="735" t="s">
        <v>65</v>
      </c>
      <c r="X9" s="735" t="s">
        <v>45</v>
      </c>
      <c r="Y9" s="735" t="s">
        <v>66</v>
      </c>
      <c r="Z9" s="735" t="s">
        <v>67</v>
      </c>
      <c r="AA9" s="736" t="s">
        <v>68</v>
      </c>
      <c r="AB9" s="737"/>
      <c r="AC9" s="737"/>
      <c r="AD9" s="737"/>
      <c r="AE9" s="737"/>
      <c r="AF9" s="737"/>
      <c r="AG9" s="738"/>
    </row>
    <row r="10" spans="1:33" s="741" customFormat="1" ht="11.25">
      <c r="A10" s="716"/>
      <c r="B10" s="716" t="s">
        <v>71</v>
      </c>
      <c r="C10" s="713"/>
      <c r="D10" s="713"/>
      <c r="E10" s="739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16"/>
      <c r="AB10" s="716"/>
      <c r="AC10" s="716"/>
      <c r="AD10" s="716"/>
      <c r="AE10" s="716"/>
      <c r="AF10" s="716"/>
      <c r="AG10" s="716"/>
    </row>
    <row r="11" spans="1:39" s="741" customFormat="1" ht="11.25">
      <c r="A11" s="713">
        <v>1</v>
      </c>
      <c r="B11" s="716" t="s">
        <v>72</v>
      </c>
      <c r="C11" s="713" t="s">
        <v>73</v>
      </c>
      <c r="D11" s="719" t="s">
        <v>801</v>
      </c>
      <c r="E11" s="742">
        <v>692206793.9170305</v>
      </c>
      <c r="F11" s="742">
        <v>347384650.54451567</v>
      </c>
      <c r="G11" s="742">
        <v>88968279.19801584</v>
      </c>
      <c r="H11" s="742">
        <v>108215432.3113944</v>
      </c>
      <c r="I11" s="742">
        <v>65745766.35309926</v>
      </c>
      <c r="J11" s="742">
        <v>62630135.26195415</v>
      </c>
      <c r="K11" s="742">
        <v>579305.5250528231</v>
      </c>
      <c r="L11" s="742">
        <v>15626247.344694257</v>
      </c>
      <c r="M11" s="742">
        <v>2715808.3512099134</v>
      </c>
      <c r="N11" s="742">
        <v>341169.02709411737</v>
      </c>
      <c r="O11" s="742">
        <v>347384650.54451567</v>
      </c>
      <c r="P11" s="742">
        <v>88968279.19801584</v>
      </c>
      <c r="Q11" s="742">
        <v>108215432.3113944</v>
      </c>
      <c r="R11" s="742">
        <v>65745766.35309926</v>
      </c>
      <c r="S11" s="742">
        <v>55198003.964095876</v>
      </c>
      <c r="T11" s="742">
        <v>185794.56436537995</v>
      </c>
      <c r="U11" s="742">
        <v>7246336.733492901</v>
      </c>
      <c r="V11" s="742">
        <v>30428.050174084463</v>
      </c>
      <c r="W11" s="742">
        <v>15626247.344694257</v>
      </c>
      <c r="X11" s="742">
        <v>548877.4748787386</v>
      </c>
      <c r="Y11" s="742">
        <v>2715808.3512099134</v>
      </c>
      <c r="Z11" s="742">
        <v>35019.01480889661</v>
      </c>
      <c r="AA11" s="743">
        <v>306150.01228522067</v>
      </c>
      <c r="AB11" s="743"/>
      <c r="AC11" s="743"/>
      <c r="AD11" s="743"/>
      <c r="AE11" s="743"/>
      <c r="AF11" s="743"/>
      <c r="AG11" s="743"/>
      <c r="AH11" s="744"/>
      <c r="AI11" s="744"/>
      <c r="AJ11" s="744"/>
      <c r="AK11" s="744"/>
      <c r="AL11" s="744"/>
      <c r="AM11" s="744"/>
    </row>
    <row r="12" spans="1:39" s="741" customFormat="1" ht="21">
      <c r="A12" s="713">
        <v>2</v>
      </c>
      <c r="B12" s="743" t="s">
        <v>74</v>
      </c>
      <c r="C12" s="713" t="s">
        <v>75</v>
      </c>
      <c r="D12" s="719" t="s">
        <v>801</v>
      </c>
      <c r="E12" s="742">
        <v>56366959.82697218</v>
      </c>
      <c r="F12" s="742">
        <v>27882888.807986394</v>
      </c>
      <c r="G12" s="742">
        <v>7139406.220740913</v>
      </c>
      <c r="H12" s="742">
        <v>8678966.76273262</v>
      </c>
      <c r="I12" s="742">
        <v>5273010.481948172</v>
      </c>
      <c r="J12" s="742">
        <v>5025150.054258193</v>
      </c>
      <c r="K12" s="742">
        <v>818964.1085611247</v>
      </c>
      <c r="L12" s="742">
        <v>1253280.2710356833</v>
      </c>
      <c r="M12" s="742">
        <v>218074.65972020384</v>
      </c>
      <c r="N12" s="742">
        <v>77218.45998887307</v>
      </c>
      <c r="O12" s="742">
        <v>27882888.807986394</v>
      </c>
      <c r="P12" s="742">
        <v>7139406.220740913</v>
      </c>
      <c r="Q12" s="742">
        <v>8678966.76273262</v>
      </c>
      <c r="R12" s="742">
        <v>5273010.481948172</v>
      </c>
      <c r="S12" s="742">
        <v>4428347.0797077585</v>
      </c>
      <c r="T12" s="742">
        <v>14925.591734565525</v>
      </c>
      <c r="U12" s="742">
        <v>581877.3828158686</v>
      </c>
      <c r="V12" s="742">
        <v>42715.508429637994</v>
      </c>
      <c r="W12" s="742">
        <v>1253280.2710356833</v>
      </c>
      <c r="X12" s="742">
        <v>776248.6001314867</v>
      </c>
      <c r="Y12" s="742">
        <v>218074.65972020384</v>
      </c>
      <c r="Z12" s="742">
        <v>52599.25556552347</v>
      </c>
      <c r="AA12" s="743">
        <v>24619.204423349605</v>
      </c>
      <c r="AB12" s="743"/>
      <c r="AC12" s="743"/>
      <c r="AD12" s="743"/>
      <c r="AE12" s="743"/>
      <c r="AF12" s="743"/>
      <c r="AG12" s="743"/>
      <c r="AH12" s="744"/>
      <c r="AI12" s="744"/>
      <c r="AJ12" s="744"/>
      <c r="AK12" s="744"/>
      <c r="AL12" s="744"/>
      <c r="AM12" s="744"/>
    </row>
    <row r="13" spans="1:39" s="741" customFormat="1" ht="11.25">
      <c r="A13" s="713">
        <v>3</v>
      </c>
      <c r="B13" s="716" t="s">
        <v>76</v>
      </c>
      <c r="C13" s="713" t="s">
        <v>77</v>
      </c>
      <c r="D13" s="719" t="s">
        <v>801</v>
      </c>
      <c r="E13" s="742">
        <v>47766000.5791407</v>
      </c>
      <c r="F13" s="742">
        <v>23121976.760794852</v>
      </c>
      <c r="G13" s="742">
        <v>6021470.684907635</v>
      </c>
      <c r="H13" s="742">
        <v>8110684.796313116</v>
      </c>
      <c r="I13" s="742">
        <v>4657261.148456113</v>
      </c>
      <c r="J13" s="742">
        <v>4100828.394725749</v>
      </c>
      <c r="K13" s="742">
        <v>567111.8837422557</v>
      </c>
      <c r="L13" s="742">
        <v>979983.3916844215</v>
      </c>
      <c r="M13" s="742">
        <v>169578.27865240714</v>
      </c>
      <c r="N13" s="742">
        <v>37105.239864148774</v>
      </c>
      <c r="O13" s="742">
        <v>23121976.760794852</v>
      </c>
      <c r="P13" s="742">
        <v>6021470.684907635</v>
      </c>
      <c r="Q13" s="742">
        <v>8110684.796313116</v>
      </c>
      <c r="R13" s="742">
        <v>4657261.148456113</v>
      </c>
      <c r="S13" s="742">
        <v>3632039.867101504</v>
      </c>
      <c r="T13" s="742">
        <v>9091.54333835872</v>
      </c>
      <c r="U13" s="742">
        <v>459696.9842858866</v>
      </c>
      <c r="V13" s="742">
        <v>29472.029578334055</v>
      </c>
      <c r="W13" s="742">
        <v>979983.3916844215</v>
      </c>
      <c r="X13" s="742">
        <v>537639.8541639217</v>
      </c>
      <c r="Y13" s="742">
        <v>169578.27865240714</v>
      </c>
      <c r="Z13" s="742">
        <v>26729.729067835688</v>
      </c>
      <c r="AA13" s="743">
        <v>10375.510796313089</v>
      </c>
      <c r="AB13" s="743"/>
      <c r="AC13" s="743"/>
      <c r="AD13" s="743"/>
      <c r="AE13" s="743"/>
      <c r="AF13" s="743"/>
      <c r="AG13" s="743"/>
      <c r="AH13" s="744"/>
      <c r="AI13" s="744"/>
      <c r="AJ13" s="744"/>
      <c r="AK13" s="744"/>
      <c r="AL13" s="744"/>
      <c r="AM13" s="744"/>
    </row>
    <row r="14" spans="1:39" s="741" customFormat="1" ht="11.25">
      <c r="A14" s="713">
        <v>4</v>
      </c>
      <c r="B14" s="716" t="s">
        <v>815</v>
      </c>
      <c r="C14" s="713" t="s">
        <v>816</v>
      </c>
      <c r="D14" s="719" t="s">
        <v>801</v>
      </c>
      <c r="E14" s="742">
        <v>-165619152.88516286</v>
      </c>
      <c r="F14" s="742">
        <v>-82848330.62859961</v>
      </c>
      <c r="G14" s="742">
        <v>-21238748.31773977</v>
      </c>
      <c r="H14" s="742">
        <v>-26008977.09012796</v>
      </c>
      <c r="I14" s="742">
        <v>-15741673.048629442</v>
      </c>
      <c r="J14" s="742">
        <v>-14920773.539038481</v>
      </c>
      <c r="K14" s="742">
        <v>-407845.2497420627</v>
      </c>
      <c r="L14" s="742">
        <v>-3713338.0631391266</v>
      </c>
      <c r="M14" s="742">
        <v>-645125.7681755783</v>
      </c>
      <c r="N14" s="742">
        <v>-94341.17997081678</v>
      </c>
      <c r="O14" s="742">
        <v>-82848330.62859961</v>
      </c>
      <c r="P14" s="742">
        <v>-21238748.31773977</v>
      </c>
      <c r="Q14" s="742">
        <v>-26008977.09012796</v>
      </c>
      <c r="R14" s="742">
        <v>-15741673.048629442</v>
      </c>
      <c r="S14" s="742">
        <v>-13154272.851039369</v>
      </c>
      <c r="T14" s="742">
        <v>-43581.78954467331</v>
      </c>
      <c r="U14" s="742">
        <v>-1722918.89845444</v>
      </c>
      <c r="V14" s="742">
        <v>-21295.925814057086</v>
      </c>
      <c r="W14" s="742">
        <v>-3713338.0631391266</v>
      </c>
      <c r="X14" s="742">
        <v>-386549.32392800564</v>
      </c>
      <c r="Y14" s="742">
        <v>-645125.7681755783</v>
      </c>
      <c r="Z14" s="742">
        <v>-23562.80564754512</v>
      </c>
      <c r="AA14" s="743">
        <v>-70778.37432327167</v>
      </c>
      <c r="AB14" s="743"/>
      <c r="AC14" s="743"/>
      <c r="AD14" s="743"/>
      <c r="AE14" s="743"/>
      <c r="AF14" s="743"/>
      <c r="AG14" s="743"/>
      <c r="AH14" s="744"/>
      <c r="AI14" s="744"/>
      <c r="AJ14" s="744"/>
      <c r="AK14" s="744"/>
      <c r="AL14" s="744"/>
      <c r="AM14" s="744"/>
    </row>
    <row r="15" spans="1:39" s="741" customFormat="1" ht="11.25">
      <c r="A15" s="713">
        <v>5</v>
      </c>
      <c r="B15" s="716" t="s">
        <v>128</v>
      </c>
      <c r="C15" s="745" t="s">
        <v>364</v>
      </c>
      <c r="D15" s="745" t="s">
        <v>153</v>
      </c>
      <c r="E15" s="742">
        <f aca="true" t="shared" si="0" ref="E15:AA15">(E$11+E$12+E$13+E$14)</f>
        <v>630720601.4379804</v>
      </c>
      <c r="F15" s="742">
        <f t="shared" si="0"/>
        <v>315541185.48469734</v>
      </c>
      <c r="G15" s="742">
        <f t="shared" si="0"/>
        <v>80890407.78592461</v>
      </c>
      <c r="H15" s="742">
        <f t="shared" si="0"/>
        <v>98996106.78031218</v>
      </c>
      <c r="I15" s="742">
        <f t="shared" si="0"/>
        <v>59934364.934874095</v>
      </c>
      <c r="J15" s="742">
        <f t="shared" si="0"/>
        <v>56835340.17189962</v>
      </c>
      <c r="K15" s="742">
        <f t="shared" si="0"/>
        <v>1557536.2676141406</v>
      </c>
      <c r="L15" s="742">
        <f t="shared" si="0"/>
        <v>14146172.944275234</v>
      </c>
      <c r="M15" s="742">
        <f t="shared" si="0"/>
        <v>2458335.5214069462</v>
      </c>
      <c r="N15" s="742">
        <f t="shared" si="0"/>
        <v>361151.5469763225</v>
      </c>
      <c r="O15" s="742">
        <f t="shared" si="0"/>
        <v>315541185.48469734</v>
      </c>
      <c r="P15" s="742">
        <f t="shared" si="0"/>
        <v>80890407.78592461</v>
      </c>
      <c r="Q15" s="742">
        <f t="shared" si="0"/>
        <v>98996106.78031218</v>
      </c>
      <c r="R15" s="742">
        <f t="shared" si="0"/>
        <v>59934364.934874095</v>
      </c>
      <c r="S15" s="742">
        <f t="shared" si="0"/>
        <v>50104118.05986577</v>
      </c>
      <c r="T15" s="742">
        <f t="shared" si="0"/>
        <v>166229.9098936309</v>
      </c>
      <c r="U15" s="742">
        <f t="shared" si="0"/>
        <v>6564992.202140216</v>
      </c>
      <c r="V15" s="742">
        <f t="shared" si="0"/>
        <v>81319.66236799942</v>
      </c>
      <c r="W15" s="742">
        <f t="shared" si="0"/>
        <v>14146172.944275234</v>
      </c>
      <c r="X15" s="742">
        <f t="shared" si="0"/>
        <v>1476216.605246141</v>
      </c>
      <c r="Y15" s="742">
        <f t="shared" si="0"/>
        <v>2458335.5214069462</v>
      </c>
      <c r="Z15" s="742">
        <f t="shared" si="0"/>
        <v>90785.19379471065</v>
      </c>
      <c r="AA15" s="743">
        <f t="shared" si="0"/>
        <v>270366.3531816117</v>
      </c>
      <c r="AB15" s="743"/>
      <c r="AC15" s="743"/>
      <c r="AD15" s="743"/>
      <c r="AE15" s="743"/>
      <c r="AF15" s="743"/>
      <c r="AG15" s="743"/>
      <c r="AH15" s="744"/>
      <c r="AI15" s="744"/>
      <c r="AJ15" s="744"/>
      <c r="AK15" s="744"/>
      <c r="AL15" s="744"/>
      <c r="AM15" s="744"/>
    </row>
    <row r="16" spans="1:39" s="741" customFormat="1" ht="11.25">
      <c r="A16" s="713"/>
      <c r="B16" s="716"/>
      <c r="C16" s="745"/>
      <c r="D16" s="745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3"/>
      <c r="AB16" s="743"/>
      <c r="AC16" s="743"/>
      <c r="AD16" s="743"/>
      <c r="AE16" s="743"/>
      <c r="AF16" s="743"/>
      <c r="AG16" s="743"/>
      <c r="AH16" s="744"/>
      <c r="AI16" s="744"/>
      <c r="AJ16" s="744"/>
      <c r="AK16" s="744"/>
      <c r="AL16" s="744"/>
      <c r="AM16" s="744"/>
    </row>
    <row r="17" spans="1:39" s="741" customFormat="1" ht="21">
      <c r="A17" s="713">
        <v>6</v>
      </c>
      <c r="B17" s="716" t="s">
        <v>130</v>
      </c>
      <c r="C17" s="713" t="s">
        <v>131</v>
      </c>
      <c r="D17" s="719" t="s">
        <v>801</v>
      </c>
      <c r="E17" s="742">
        <v>117651316.00956652</v>
      </c>
      <c r="F17" s="742">
        <v>57739278.06363717</v>
      </c>
      <c r="G17" s="742">
        <v>14966509.011113442</v>
      </c>
      <c r="H17" s="742">
        <v>18196716.139527265</v>
      </c>
      <c r="I17" s="742">
        <v>11063984.968708571</v>
      </c>
      <c r="J17" s="742">
        <v>10545949.442912992</v>
      </c>
      <c r="K17" s="742">
        <v>1878458.8254052764</v>
      </c>
      <c r="L17" s="742">
        <v>2629898.489624794</v>
      </c>
      <c r="M17" s="742">
        <v>457932.33708103915</v>
      </c>
      <c r="N17" s="742">
        <v>172588.73155595828</v>
      </c>
      <c r="O17" s="742">
        <v>57739278.06363717</v>
      </c>
      <c r="P17" s="742">
        <v>14966509.011113442</v>
      </c>
      <c r="Q17" s="742">
        <v>18196716.139527265</v>
      </c>
      <c r="R17" s="742">
        <v>11063984.968708571</v>
      </c>
      <c r="S17" s="742">
        <v>9292591.296265619</v>
      </c>
      <c r="T17" s="742">
        <v>30923.530743056523</v>
      </c>
      <c r="U17" s="742">
        <v>1222434.6159043175</v>
      </c>
      <c r="V17" s="742">
        <v>97962.18014286597</v>
      </c>
      <c r="W17" s="742">
        <v>2629898.489624794</v>
      </c>
      <c r="X17" s="742">
        <v>1780496.6452624104</v>
      </c>
      <c r="Y17" s="742">
        <v>457932.33708103915</v>
      </c>
      <c r="Z17" s="742">
        <v>120795.38507781916</v>
      </c>
      <c r="AA17" s="743">
        <v>51793.34647813914</v>
      </c>
      <c r="AB17" s="743"/>
      <c r="AC17" s="743"/>
      <c r="AD17" s="743"/>
      <c r="AE17" s="743"/>
      <c r="AF17" s="743"/>
      <c r="AG17" s="743"/>
      <c r="AH17" s="744"/>
      <c r="AI17" s="744"/>
      <c r="AJ17" s="744"/>
      <c r="AK17" s="744"/>
      <c r="AL17" s="744"/>
      <c r="AM17" s="744"/>
    </row>
    <row r="18" spans="1:39" s="741" customFormat="1" ht="11.25">
      <c r="A18" s="713"/>
      <c r="B18" s="716"/>
      <c r="C18" s="713"/>
      <c r="D18" s="713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2"/>
      <c r="AA18" s="743"/>
      <c r="AB18" s="743"/>
      <c r="AC18" s="743"/>
      <c r="AD18" s="743"/>
      <c r="AE18" s="743"/>
      <c r="AF18" s="743"/>
      <c r="AG18" s="743"/>
      <c r="AH18" s="744"/>
      <c r="AI18" s="744"/>
      <c r="AJ18" s="744"/>
      <c r="AK18" s="744"/>
      <c r="AL18" s="744"/>
      <c r="AM18" s="744"/>
    </row>
    <row r="19" spans="1:39" s="741" customFormat="1" ht="11.25">
      <c r="A19" s="713">
        <v>7</v>
      </c>
      <c r="B19" s="716" t="s">
        <v>132</v>
      </c>
      <c r="C19" s="713" t="s">
        <v>817</v>
      </c>
      <c r="D19" s="713" t="s">
        <v>153</v>
      </c>
      <c r="E19" s="742">
        <f aca="true" t="shared" si="1" ref="E19:AA19">(E$15+E$17)</f>
        <v>748371917.447547</v>
      </c>
      <c r="F19" s="742">
        <f t="shared" si="1"/>
        <v>373280463.5483345</v>
      </c>
      <c r="G19" s="742">
        <f t="shared" si="1"/>
        <v>95856916.79703805</v>
      </c>
      <c r="H19" s="742">
        <f t="shared" si="1"/>
        <v>117192822.91983944</v>
      </c>
      <c r="I19" s="742">
        <f t="shared" si="1"/>
        <v>70998349.90358266</v>
      </c>
      <c r="J19" s="742">
        <f t="shared" si="1"/>
        <v>67381289.61481261</v>
      </c>
      <c r="K19" s="742">
        <f t="shared" si="1"/>
        <v>3435995.093019417</v>
      </c>
      <c r="L19" s="742">
        <f t="shared" si="1"/>
        <v>16776071.433900028</v>
      </c>
      <c r="M19" s="742">
        <f t="shared" si="1"/>
        <v>2916267.8584879856</v>
      </c>
      <c r="N19" s="742">
        <f t="shared" si="1"/>
        <v>533740.2785322808</v>
      </c>
      <c r="O19" s="742">
        <f t="shared" si="1"/>
        <v>373280463.5483345</v>
      </c>
      <c r="P19" s="742">
        <f t="shared" si="1"/>
        <v>95856916.79703805</v>
      </c>
      <c r="Q19" s="742">
        <f t="shared" si="1"/>
        <v>117192822.91983944</v>
      </c>
      <c r="R19" s="742">
        <f t="shared" si="1"/>
        <v>70998349.90358266</v>
      </c>
      <c r="S19" s="742">
        <f t="shared" si="1"/>
        <v>59396709.35613139</v>
      </c>
      <c r="T19" s="742">
        <f t="shared" si="1"/>
        <v>197153.44063668742</v>
      </c>
      <c r="U19" s="742">
        <f t="shared" si="1"/>
        <v>7787426.818044533</v>
      </c>
      <c r="V19" s="742">
        <f t="shared" si="1"/>
        <v>179281.8425108654</v>
      </c>
      <c r="W19" s="742">
        <f t="shared" si="1"/>
        <v>16776071.433900028</v>
      </c>
      <c r="X19" s="742">
        <f t="shared" si="1"/>
        <v>3256713.2505085515</v>
      </c>
      <c r="Y19" s="742">
        <f t="shared" si="1"/>
        <v>2916267.8584879856</v>
      </c>
      <c r="Z19" s="742">
        <f t="shared" si="1"/>
        <v>211580.5788725298</v>
      </c>
      <c r="AA19" s="743">
        <f t="shared" si="1"/>
        <v>322159.6996597508</v>
      </c>
      <c r="AB19" s="743"/>
      <c r="AC19" s="743"/>
      <c r="AD19" s="743"/>
      <c r="AE19" s="743"/>
      <c r="AF19" s="743"/>
      <c r="AG19" s="743"/>
      <c r="AH19" s="744"/>
      <c r="AI19" s="744"/>
      <c r="AJ19" s="744"/>
      <c r="AK19" s="744"/>
      <c r="AL19" s="744"/>
      <c r="AM19" s="744"/>
    </row>
    <row r="20" spans="1:39" s="741" customFormat="1" ht="11.25">
      <c r="A20" s="713"/>
      <c r="B20" s="716"/>
      <c r="C20" s="713"/>
      <c r="D20" s="713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3"/>
      <c r="AB20" s="743"/>
      <c r="AC20" s="743"/>
      <c r="AD20" s="743"/>
      <c r="AE20" s="743"/>
      <c r="AF20" s="743"/>
      <c r="AG20" s="743"/>
      <c r="AH20" s="744"/>
      <c r="AI20" s="744"/>
      <c r="AJ20" s="744"/>
      <c r="AK20" s="744"/>
      <c r="AL20" s="744"/>
      <c r="AM20" s="744"/>
    </row>
    <row r="21" spans="1:39" s="741" customFormat="1" ht="11.25">
      <c r="A21" s="713">
        <v>71</v>
      </c>
      <c r="B21" s="746" t="s">
        <v>818</v>
      </c>
      <c r="C21" s="713" t="s">
        <v>819</v>
      </c>
      <c r="D21" s="719" t="s">
        <v>801</v>
      </c>
      <c r="E21" s="742">
        <v>748371917.447547</v>
      </c>
      <c r="F21" s="742">
        <v>373280463.5483345</v>
      </c>
      <c r="G21" s="742">
        <v>95856916.79703805</v>
      </c>
      <c r="H21" s="742">
        <v>117192822.91983944</v>
      </c>
      <c r="I21" s="742">
        <v>70998349.90358268</v>
      </c>
      <c r="J21" s="742">
        <v>67381289.61481261</v>
      </c>
      <c r="K21" s="742">
        <v>3435995.093019417</v>
      </c>
      <c r="L21" s="742">
        <v>16776071.433900028</v>
      </c>
      <c r="M21" s="742">
        <v>2916267.8584879856</v>
      </c>
      <c r="N21" s="742">
        <v>533740.2785322806</v>
      </c>
      <c r="O21" s="742">
        <v>373280463.5483345</v>
      </c>
      <c r="P21" s="742">
        <v>95856916.79703805</v>
      </c>
      <c r="Q21" s="742">
        <v>117192822.91983944</v>
      </c>
      <c r="R21" s="742">
        <v>70998349.90358268</v>
      </c>
      <c r="S21" s="742">
        <v>59396709.35613139</v>
      </c>
      <c r="T21" s="742">
        <v>197153.44063668745</v>
      </c>
      <c r="U21" s="742">
        <v>7787426.818044533</v>
      </c>
      <c r="V21" s="742">
        <v>179281.8425108654</v>
      </c>
      <c r="W21" s="742">
        <v>16776071.433900028</v>
      </c>
      <c r="X21" s="742">
        <v>3256713.2505085515</v>
      </c>
      <c r="Y21" s="742">
        <v>2916267.8584879856</v>
      </c>
      <c r="Z21" s="742">
        <v>211580.5788725298</v>
      </c>
      <c r="AA21" s="743">
        <v>322159.69965975086</v>
      </c>
      <c r="AB21" s="743"/>
      <c r="AC21" s="743"/>
      <c r="AD21" s="743"/>
      <c r="AE21" s="743"/>
      <c r="AF21" s="743"/>
      <c r="AG21" s="743"/>
      <c r="AH21" s="744"/>
      <c r="AI21" s="744"/>
      <c r="AJ21" s="744"/>
      <c r="AK21" s="744"/>
      <c r="AL21" s="744"/>
      <c r="AM21" s="744"/>
    </row>
    <row r="22" spans="1:39" s="741" customFormat="1" ht="11.25">
      <c r="A22" s="713">
        <v>72</v>
      </c>
      <c r="B22" s="716" t="s">
        <v>95</v>
      </c>
      <c r="C22" s="713" t="s">
        <v>820</v>
      </c>
      <c r="D22" s="713" t="s">
        <v>153</v>
      </c>
      <c r="E22" s="742">
        <f aca="true" t="shared" si="2" ref="E22:AA22">(E$21-E$19)</f>
        <v>0</v>
      </c>
      <c r="F22" s="742">
        <f t="shared" si="2"/>
        <v>0</v>
      </c>
      <c r="G22" s="742">
        <f t="shared" si="2"/>
        <v>0</v>
      </c>
      <c r="H22" s="742">
        <f t="shared" si="2"/>
        <v>0</v>
      </c>
      <c r="I22" s="742">
        <f t="shared" si="2"/>
        <v>1.4901161193847656E-08</v>
      </c>
      <c r="J22" s="742">
        <f t="shared" si="2"/>
        <v>0</v>
      </c>
      <c r="K22" s="742">
        <f t="shared" si="2"/>
        <v>0</v>
      </c>
      <c r="L22" s="742">
        <f t="shared" si="2"/>
        <v>0</v>
      </c>
      <c r="M22" s="742">
        <f t="shared" si="2"/>
        <v>0</v>
      </c>
      <c r="N22" s="742">
        <f t="shared" si="2"/>
        <v>-2.3283064365386963E-10</v>
      </c>
      <c r="O22" s="742">
        <f t="shared" si="2"/>
        <v>0</v>
      </c>
      <c r="P22" s="742">
        <f t="shared" si="2"/>
        <v>0</v>
      </c>
      <c r="Q22" s="742">
        <f t="shared" si="2"/>
        <v>0</v>
      </c>
      <c r="R22" s="742">
        <f t="shared" si="2"/>
        <v>1.4901161193847656E-08</v>
      </c>
      <c r="S22" s="742">
        <f t="shared" si="2"/>
        <v>0</v>
      </c>
      <c r="T22" s="742">
        <f t="shared" si="2"/>
        <v>2.9103830456733704E-11</v>
      </c>
      <c r="U22" s="742">
        <f t="shared" si="2"/>
        <v>0</v>
      </c>
      <c r="V22" s="742">
        <f t="shared" si="2"/>
        <v>0</v>
      </c>
      <c r="W22" s="742">
        <f t="shared" si="2"/>
        <v>0</v>
      </c>
      <c r="X22" s="742">
        <f t="shared" si="2"/>
        <v>0</v>
      </c>
      <c r="Y22" s="742">
        <f t="shared" si="2"/>
        <v>0</v>
      </c>
      <c r="Z22" s="742">
        <f t="shared" si="2"/>
        <v>0</v>
      </c>
      <c r="AA22" s="743">
        <f t="shared" si="2"/>
        <v>5.820766091346741E-11</v>
      </c>
      <c r="AB22" s="743"/>
      <c r="AC22" s="743"/>
      <c r="AD22" s="743"/>
      <c r="AE22" s="743"/>
      <c r="AF22" s="743"/>
      <c r="AG22" s="743"/>
      <c r="AH22" s="744"/>
      <c r="AI22" s="744"/>
      <c r="AJ22" s="744"/>
      <c r="AK22" s="744"/>
      <c r="AL22" s="744"/>
      <c r="AM22" s="744"/>
    </row>
    <row r="23" spans="1:39" s="741" customFormat="1" ht="11.25">
      <c r="A23" s="713"/>
      <c r="B23" s="716"/>
      <c r="C23" s="713"/>
      <c r="D23" s="713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2"/>
      <c r="T23" s="742"/>
      <c r="U23" s="742"/>
      <c r="V23" s="742"/>
      <c r="W23" s="742"/>
      <c r="X23" s="742"/>
      <c r="Y23" s="742"/>
      <c r="Z23" s="742"/>
      <c r="AA23" s="743"/>
      <c r="AB23" s="743"/>
      <c r="AC23" s="743"/>
      <c r="AD23" s="743"/>
      <c r="AE23" s="743"/>
      <c r="AF23" s="743"/>
      <c r="AG23" s="743"/>
      <c r="AH23" s="744"/>
      <c r="AI23" s="744"/>
      <c r="AJ23" s="744"/>
      <c r="AK23" s="744"/>
      <c r="AL23" s="744"/>
      <c r="AM23" s="744"/>
    </row>
    <row r="24" spans="1:39" s="741" customFormat="1" ht="11.25">
      <c r="A24" s="713"/>
      <c r="B24" s="716"/>
      <c r="C24" s="713"/>
      <c r="D24" s="713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2"/>
      <c r="T24" s="742"/>
      <c r="U24" s="742"/>
      <c r="V24" s="742"/>
      <c r="W24" s="742"/>
      <c r="X24" s="742"/>
      <c r="Y24" s="742"/>
      <c r="Z24" s="742"/>
      <c r="AA24" s="743"/>
      <c r="AB24" s="743"/>
      <c r="AC24" s="743"/>
      <c r="AD24" s="743"/>
      <c r="AE24" s="743"/>
      <c r="AF24" s="743"/>
      <c r="AG24" s="743"/>
      <c r="AH24" s="744"/>
      <c r="AI24" s="744"/>
      <c r="AJ24" s="744"/>
      <c r="AK24" s="744"/>
      <c r="AL24" s="744"/>
      <c r="AM24" s="744"/>
    </row>
    <row r="25" spans="1:33" s="741" customFormat="1" ht="11.25">
      <c r="A25" s="713">
        <v>8</v>
      </c>
      <c r="B25" s="716" t="s">
        <v>98</v>
      </c>
      <c r="C25" s="713" t="s">
        <v>99</v>
      </c>
      <c r="D25" s="719" t="s">
        <v>801</v>
      </c>
      <c r="E25" s="742">
        <v>1533798592.9753199</v>
      </c>
      <c r="F25" s="742">
        <v>755791772.87875</v>
      </c>
      <c r="G25" s="742">
        <v>193479016.7506513</v>
      </c>
      <c r="H25" s="742">
        <v>235077151.37056595</v>
      </c>
      <c r="I25" s="742">
        <v>142827602.25010535</v>
      </c>
      <c r="J25" s="742">
        <v>136164605.23334286</v>
      </c>
      <c r="K25" s="742">
        <v>28120861.51552966</v>
      </c>
      <c r="L25" s="742">
        <v>33947217.29831429</v>
      </c>
      <c r="M25" s="742">
        <v>5913366.900281755</v>
      </c>
      <c r="N25" s="742">
        <v>2476998.777778581</v>
      </c>
      <c r="O25" s="742">
        <v>755791772.87875</v>
      </c>
      <c r="P25" s="742">
        <v>193479016.7506513</v>
      </c>
      <c r="Q25" s="742">
        <v>235077151.37056595</v>
      </c>
      <c r="R25" s="742">
        <v>142827602.25010535</v>
      </c>
      <c r="S25" s="742">
        <v>119981150.5588621</v>
      </c>
      <c r="T25" s="742">
        <v>404891.5889236758</v>
      </c>
      <c r="U25" s="742">
        <v>15778563.085557083</v>
      </c>
      <c r="V25" s="742">
        <v>1466492.5747928643</v>
      </c>
      <c r="W25" s="742">
        <v>33947217.29831429</v>
      </c>
      <c r="X25" s="742">
        <v>26654368.940736793</v>
      </c>
      <c r="Y25" s="742">
        <v>5913366.900281755</v>
      </c>
      <c r="Z25" s="742">
        <v>1808519.9188377222</v>
      </c>
      <c r="AA25" s="743">
        <v>668478.8589408589</v>
      </c>
      <c r="AB25" s="743"/>
      <c r="AC25" s="743"/>
      <c r="AD25" s="716"/>
      <c r="AE25" s="716"/>
      <c r="AF25" s="716"/>
      <c r="AG25" s="716"/>
    </row>
    <row r="26" spans="1:33" s="741" customFormat="1" ht="11.25">
      <c r="A26" s="713">
        <v>9</v>
      </c>
      <c r="B26" s="716" t="s">
        <v>100</v>
      </c>
      <c r="C26" s="713" t="s">
        <v>101</v>
      </c>
      <c r="D26" s="719" t="s">
        <v>801</v>
      </c>
      <c r="E26" s="742">
        <v>4904626.440000099</v>
      </c>
      <c r="F26" s="742">
        <v>2333450.15979884</v>
      </c>
      <c r="G26" s="742">
        <v>597207.5263326201</v>
      </c>
      <c r="H26" s="742">
        <v>725173.0126773282</v>
      </c>
      <c r="I26" s="742">
        <v>440611.6497466461</v>
      </c>
      <c r="J26" s="742">
        <v>420234.2830240372</v>
      </c>
      <c r="K26" s="742">
        <v>246991.90007839067</v>
      </c>
      <c r="L26" s="742">
        <v>104725.10624106815</v>
      </c>
      <c r="M26" s="742">
        <v>18264.94400579318</v>
      </c>
      <c r="N26" s="742">
        <v>17967.858095375883</v>
      </c>
      <c r="O26" s="742">
        <v>2333450.15979884</v>
      </c>
      <c r="P26" s="742">
        <v>597207.5263326201</v>
      </c>
      <c r="Q26" s="742">
        <v>725173.0126773282</v>
      </c>
      <c r="R26" s="742">
        <v>440611.6497466461</v>
      </c>
      <c r="S26" s="742">
        <v>370246.16405430617</v>
      </c>
      <c r="T26" s="742">
        <v>1251.1899227330475</v>
      </c>
      <c r="U26" s="742">
        <v>48736.92904699798</v>
      </c>
      <c r="V26" s="742">
        <v>12879.048719192535</v>
      </c>
      <c r="W26" s="742">
        <v>104725.10624106815</v>
      </c>
      <c r="X26" s="742">
        <v>234112.85135919813</v>
      </c>
      <c r="Y26" s="742">
        <v>18264.94400579318</v>
      </c>
      <c r="Z26" s="742">
        <v>15899.948707498112</v>
      </c>
      <c r="AA26" s="743">
        <v>2067.90938787777</v>
      </c>
      <c r="AB26" s="743"/>
      <c r="AC26" s="743"/>
      <c r="AD26" s="716"/>
      <c r="AE26" s="716"/>
      <c r="AF26" s="716"/>
      <c r="AG26" s="716"/>
    </row>
    <row r="27" spans="1:33" s="741" customFormat="1" ht="11.25">
      <c r="A27" s="713">
        <v>10</v>
      </c>
      <c r="B27" s="716" t="s">
        <v>821</v>
      </c>
      <c r="C27" s="713" t="s">
        <v>103</v>
      </c>
      <c r="D27" s="719" t="s">
        <v>801</v>
      </c>
      <c r="E27" s="742">
        <v>237468696.2400092</v>
      </c>
      <c r="F27" s="742">
        <v>115710587.32227314</v>
      </c>
      <c r="G27" s="742">
        <v>31387255.579887543</v>
      </c>
      <c r="H27" s="742">
        <v>38235417.43947797</v>
      </c>
      <c r="I27" s="742">
        <v>23308590.768874858</v>
      </c>
      <c r="J27" s="742">
        <v>22210705.687941283</v>
      </c>
      <c r="K27" s="742">
        <v>0</v>
      </c>
      <c r="L27" s="742">
        <v>5542052.750268408</v>
      </c>
      <c r="M27" s="742">
        <v>964652.9239522037</v>
      </c>
      <c r="N27" s="742">
        <v>109433.76733381259</v>
      </c>
      <c r="O27" s="742">
        <v>115710587.32227314</v>
      </c>
      <c r="P27" s="742">
        <v>31387255.579887543</v>
      </c>
      <c r="Q27" s="742">
        <v>38235417.43947797</v>
      </c>
      <c r="R27" s="742">
        <v>23308590.768874858</v>
      </c>
      <c r="S27" s="742">
        <v>19569592.268115144</v>
      </c>
      <c r="T27" s="742">
        <v>61955.07509456388</v>
      </c>
      <c r="U27" s="742">
        <v>2579158.344731574</v>
      </c>
      <c r="V27" s="742">
        <v>0</v>
      </c>
      <c r="W27" s="742">
        <v>5542052.750268408</v>
      </c>
      <c r="X27" s="742">
        <v>0</v>
      </c>
      <c r="Y27" s="742">
        <v>964652.9239522037</v>
      </c>
      <c r="Z27" s="742">
        <v>0</v>
      </c>
      <c r="AA27" s="743">
        <v>109433.76733381259</v>
      </c>
      <c r="AB27" s="743"/>
      <c r="AC27" s="743"/>
      <c r="AD27" s="716"/>
      <c r="AE27" s="716"/>
      <c r="AF27" s="716"/>
      <c r="AG27" s="716"/>
    </row>
    <row r="28" spans="1:33" s="741" customFormat="1" ht="11.25">
      <c r="A28" s="713">
        <v>11</v>
      </c>
      <c r="B28" s="716" t="s">
        <v>104</v>
      </c>
      <c r="C28" s="713" t="s">
        <v>105</v>
      </c>
      <c r="D28" s="719" t="s">
        <v>801</v>
      </c>
      <c r="E28" s="742">
        <v>17801228.26078931</v>
      </c>
      <c r="F28" s="742">
        <v>8771701.248871438</v>
      </c>
      <c r="G28" s="742">
        <v>2245512.786656768</v>
      </c>
      <c r="H28" s="742">
        <v>2728299.5599487545</v>
      </c>
      <c r="I28" s="742">
        <v>1657653.5970264627</v>
      </c>
      <c r="J28" s="742">
        <v>1580323.0891053334</v>
      </c>
      <c r="K28" s="742">
        <v>326369.0910659586</v>
      </c>
      <c r="L28" s="742">
        <v>393990.55935195036</v>
      </c>
      <c r="M28" s="742">
        <v>68630.39797377962</v>
      </c>
      <c r="N28" s="742">
        <v>28747.930788862832</v>
      </c>
      <c r="O28" s="742">
        <v>8771701.248871438</v>
      </c>
      <c r="P28" s="742">
        <v>2245512.786656768</v>
      </c>
      <c r="Q28" s="742">
        <v>2728299.5599487545</v>
      </c>
      <c r="R28" s="742">
        <v>1657653.5970264627</v>
      </c>
      <c r="S28" s="742">
        <v>1392498.292023515</v>
      </c>
      <c r="T28" s="742">
        <v>4699.162540692745</v>
      </c>
      <c r="U28" s="742">
        <v>183125.63454112568</v>
      </c>
      <c r="V28" s="742">
        <v>17020.02774048556</v>
      </c>
      <c r="W28" s="742">
        <v>393990.55935195036</v>
      </c>
      <c r="X28" s="742">
        <v>309349.06332547305</v>
      </c>
      <c r="Y28" s="742">
        <v>68630.39797377962</v>
      </c>
      <c r="Z28" s="742">
        <v>20989.57955010568</v>
      </c>
      <c r="AA28" s="743">
        <v>7758.351238757152</v>
      </c>
      <c r="AB28" s="743"/>
      <c r="AC28" s="743"/>
      <c r="AD28" s="716"/>
      <c r="AE28" s="716"/>
      <c r="AF28" s="716"/>
      <c r="AG28" s="716"/>
    </row>
    <row r="29" spans="1:33" s="741" customFormat="1" ht="11.25">
      <c r="A29" s="713">
        <v>12</v>
      </c>
      <c r="B29" s="716" t="s">
        <v>106</v>
      </c>
      <c r="C29" s="713" t="s">
        <v>107</v>
      </c>
      <c r="D29" s="719" t="s">
        <v>801</v>
      </c>
      <c r="E29" s="742">
        <v>88654898.92596006</v>
      </c>
      <c r="F29" s="742">
        <v>43981974.292700365</v>
      </c>
      <c r="G29" s="742">
        <v>11256657.136718847</v>
      </c>
      <c r="H29" s="742">
        <v>13669277.942442352</v>
      </c>
      <c r="I29" s="742">
        <v>8305369.475539608</v>
      </c>
      <c r="J29" s="742">
        <v>7921009.246416007</v>
      </c>
      <c r="K29" s="742">
        <v>1093001.788675787</v>
      </c>
      <c r="L29" s="742">
        <v>1974029.2274182136</v>
      </c>
      <c r="M29" s="742">
        <v>344255.05201191216</v>
      </c>
      <c r="N29" s="742">
        <v>109324.76403697174</v>
      </c>
      <c r="O29" s="742">
        <v>43981974.292700365</v>
      </c>
      <c r="P29" s="742">
        <v>11256657.136718847</v>
      </c>
      <c r="Q29" s="742">
        <v>13669277.942442352</v>
      </c>
      <c r="R29" s="742">
        <v>8305369.475539608</v>
      </c>
      <c r="S29" s="742">
        <v>6978842.313694619</v>
      </c>
      <c r="T29" s="742">
        <v>23581.42026164999</v>
      </c>
      <c r="U29" s="742">
        <v>918585.5124597386</v>
      </c>
      <c r="V29" s="742">
        <v>56993.80526328627</v>
      </c>
      <c r="W29" s="742">
        <v>1974029.2274182136</v>
      </c>
      <c r="X29" s="742">
        <v>1036007.9834125006</v>
      </c>
      <c r="Y29" s="742">
        <v>344255.05201191216</v>
      </c>
      <c r="Z29" s="742">
        <v>70353.6000875019</v>
      </c>
      <c r="AA29" s="743">
        <v>38971.16394946985</v>
      </c>
      <c r="AB29" s="743"/>
      <c r="AC29" s="743"/>
      <c r="AD29" s="716"/>
      <c r="AE29" s="716"/>
      <c r="AF29" s="716"/>
      <c r="AG29" s="716"/>
    </row>
    <row r="30" spans="1:33" s="741" customFormat="1" ht="11.25">
      <c r="A30" s="713">
        <v>13</v>
      </c>
      <c r="B30" s="716" t="s">
        <v>108</v>
      </c>
      <c r="C30" s="713" t="s">
        <v>109</v>
      </c>
      <c r="D30" s="719" t="s">
        <v>801</v>
      </c>
      <c r="E30" s="742">
        <v>-633951051.9909452</v>
      </c>
      <c r="F30" s="742">
        <v>-313143763.48562986</v>
      </c>
      <c r="G30" s="742">
        <v>-80158068.05315316</v>
      </c>
      <c r="H30" s="742">
        <v>-97376423.48636656</v>
      </c>
      <c r="I30" s="742">
        <v>-59164191.96835231</v>
      </c>
      <c r="J30" s="742">
        <v>-56410551.58045908</v>
      </c>
      <c r="K30" s="742">
        <v>-10249190.293289453</v>
      </c>
      <c r="L30" s="742">
        <v>-14062149.960992377</v>
      </c>
      <c r="M30" s="742">
        <v>-2450342.4799890155</v>
      </c>
      <c r="N30" s="742">
        <v>-936370.6827134304</v>
      </c>
      <c r="O30" s="742">
        <v>-313143763.48562986</v>
      </c>
      <c r="P30" s="742">
        <v>-80158068.05315316</v>
      </c>
      <c r="Q30" s="742">
        <v>-97376423.48636656</v>
      </c>
      <c r="R30" s="742">
        <v>-59164191.96835231</v>
      </c>
      <c r="S30" s="742">
        <v>-49704506.95611649</v>
      </c>
      <c r="T30" s="742">
        <v>-167797.2384607501</v>
      </c>
      <c r="U30" s="742">
        <v>-6538247.385881843</v>
      </c>
      <c r="V30" s="742">
        <v>-534481.0634212386</v>
      </c>
      <c r="W30" s="742">
        <v>-14062149.960992377</v>
      </c>
      <c r="X30" s="742">
        <v>-9714709.229868215</v>
      </c>
      <c r="Y30" s="742">
        <v>-2450342.4799890155</v>
      </c>
      <c r="Z30" s="742">
        <v>-659257.3406034487</v>
      </c>
      <c r="AA30" s="743">
        <v>-277113.34210998163</v>
      </c>
      <c r="AB30" s="743"/>
      <c r="AC30" s="743"/>
      <c r="AD30" s="716"/>
      <c r="AE30" s="716"/>
      <c r="AF30" s="716"/>
      <c r="AG30" s="716"/>
    </row>
    <row r="31" spans="1:33" s="741" customFormat="1" ht="11.25">
      <c r="A31" s="713">
        <v>14</v>
      </c>
      <c r="B31" s="716" t="s">
        <v>110</v>
      </c>
      <c r="C31" s="713" t="s">
        <v>111</v>
      </c>
      <c r="D31" s="719" t="s">
        <v>801</v>
      </c>
      <c r="E31" s="742">
        <v>-124977697.53741479</v>
      </c>
      <c r="F31" s="742">
        <v>-61972197.451878</v>
      </c>
      <c r="G31" s="742">
        <v>-15860981.811508795</v>
      </c>
      <c r="H31" s="742">
        <v>-19260269.863712262</v>
      </c>
      <c r="I31" s="742">
        <v>-11702426.90241254</v>
      </c>
      <c r="J31" s="742">
        <v>-11160925.358157085</v>
      </c>
      <c r="K31" s="742">
        <v>-1596688.9647027396</v>
      </c>
      <c r="L31" s="742">
        <v>-2781445.786396354</v>
      </c>
      <c r="M31" s="742">
        <v>-485070.9370662506</v>
      </c>
      <c r="N31" s="742">
        <v>-157690.4615807709</v>
      </c>
      <c r="O31" s="742">
        <v>-61972197.451878</v>
      </c>
      <c r="P31" s="742">
        <v>-15860981.811508795</v>
      </c>
      <c r="Q31" s="742">
        <v>-19260269.863712262</v>
      </c>
      <c r="R31" s="742">
        <v>-11702426.90241254</v>
      </c>
      <c r="S31" s="742">
        <v>-9833368.998841241</v>
      </c>
      <c r="T31" s="742">
        <v>-33227.51401173111</v>
      </c>
      <c r="U31" s="742">
        <v>-1294328.8453041133</v>
      </c>
      <c r="V31" s="742">
        <v>-83257.97338893368</v>
      </c>
      <c r="W31" s="742">
        <v>-2781445.786396354</v>
      </c>
      <c r="X31" s="742">
        <v>-1513430.991313806</v>
      </c>
      <c r="Y31" s="742">
        <v>-485070.9370662506</v>
      </c>
      <c r="Z31" s="742">
        <v>-102777.100292759</v>
      </c>
      <c r="AA31" s="743">
        <v>-54913.3612880119</v>
      </c>
      <c r="AB31" s="743"/>
      <c r="AC31" s="743"/>
      <c r="AD31" s="716"/>
      <c r="AE31" s="716"/>
      <c r="AF31" s="716"/>
      <c r="AG31" s="716"/>
    </row>
    <row r="32" spans="1:33" s="741" customFormat="1" ht="11.25">
      <c r="A32" s="713">
        <v>15</v>
      </c>
      <c r="B32" s="716" t="s">
        <v>112</v>
      </c>
      <c r="C32" s="713" t="s">
        <v>113</v>
      </c>
      <c r="D32" s="719" t="s">
        <v>801</v>
      </c>
      <c r="E32" s="742">
        <v>0</v>
      </c>
      <c r="F32" s="742">
        <v>0</v>
      </c>
      <c r="G32" s="742">
        <v>0</v>
      </c>
      <c r="H32" s="742">
        <v>0</v>
      </c>
      <c r="I32" s="742">
        <v>0</v>
      </c>
      <c r="J32" s="742">
        <v>0</v>
      </c>
      <c r="K32" s="742">
        <v>0</v>
      </c>
      <c r="L32" s="742">
        <v>0</v>
      </c>
      <c r="M32" s="742">
        <v>0</v>
      </c>
      <c r="N32" s="742">
        <v>0</v>
      </c>
      <c r="O32" s="742">
        <v>0</v>
      </c>
      <c r="P32" s="742">
        <v>0</v>
      </c>
      <c r="Q32" s="742">
        <v>0</v>
      </c>
      <c r="R32" s="742">
        <v>0</v>
      </c>
      <c r="S32" s="742">
        <v>0</v>
      </c>
      <c r="T32" s="742">
        <v>0</v>
      </c>
      <c r="U32" s="742">
        <v>0</v>
      </c>
      <c r="V32" s="742">
        <v>0</v>
      </c>
      <c r="W32" s="742">
        <v>0</v>
      </c>
      <c r="X32" s="742">
        <v>0</v>
      </c>
      <c r="Y32" s="742">
        <v>0</v>
      </c>
      <c r="Z32" s="742">
        <v>0</v>
      </c>
      <c r="AA32" s="743">
        <v>0</v>
      </c>
      <c r="AB32" s="743"/>
      <c r="AC32" s="743"/>
      <c r="AD32" s="716"/>
      <c r="AE32" s="716"/>
      <c r="AF32" s="716"/>
      <c r="AG32" s="716"/>
    </row>
    <row r="33" spans="1:33" s="741" customFormat="1" ht="11.25">
      <c r="A33" s="713">
        <v>16</v>
      </c>
      <c r="B33" s="716" t="s">
        <v>114</v>
      </c>
      <c r="C33" s="713" t="s">
        <v>115</v>
      </c>
      <c r="D33" s="719" t="s">
        <v>801</v>
      </c>
      <c r="E33" s="742">
        <v>0</v>
      </c>
      <c r="F33" s="742">
        <v>0</v>
      </c>
      <c r="G33" s="742">
        <v>0</v>
      </c>
      <c r="H33" s="742">
        <v>0</v>
      </c>
      <c r="I33" s="742">
        <v>0</v>
      </c>
      <c r="J33" s="742">
        <v>0</v>
      </c>
      <c r="K33" s="742">
        <v>0</v>
      </c>
      <c r="L33" s="742">
        <v>0</v>
      </c>
      <c r="M33" s="742">
        <v>0</v>
      </c>
      <c r="N33" s="742">
        <v>0</v>
      </c>
      <c r="O33" s="742">
        <v>0</v>
      </c>
      <c r="P33" s="742">
        <v>0</v>
      </c>
      <c r="Q33" s="742">
        <v>0</v>
      </c>
      <c r="R33" s="742">
        <v>0</v>
      </c>
      <c r="S33" s="742">
        <v>0</v>
      </c>
      <c r="T33" s="742">
        <v>0</v>
      </c>
      <c r="U33" s="742">
        <v>0</v>
      </c>
      <c r="V33" s="742">
        <v>0</v>
      </c>
      <c r="W33" s="742">
        <v>0</v>
      </c>
      <c r="X33" s="742">
        <v>0</v>
      </c>
      <c r="Y33" s="742">
        <v>0</v>
      </c>
      <c r="Z33" s="742">
        <v>0</v>
      </c>
      <c r="AA33" s="743">
        <v>0</v>
      </c>
      <c r="AB33" s="743"/>
      <c r="AC33" s="743"/>
      <c r="AD33" s="716"/>
      <c r="AE33" s="716"/>
      <c r="AF33" s="716"/>
      <c r="AG33" s="716"/>
    </row>
    <row r="34" spans="1:33" s="741" customFormat="1" ht="11.25">
      <c r="A34" s="713">
        <v>17</v>
      </c>
      <c r="B34" s="716" t="s">
        <v>822</v>
      </c>
      <c r="C34" s="713" t="s">
        <v>823</v>
      </c>
      <c r="D34" s="719" t="s">
        <v>801</v>
      </c>
      <c r="E34" s="742">
        <v>0</v>
      </c>
      <c r="F34" s="742">
        <v>0</v>
      </c>
      <c r="G34" s="742">
        <v>0</v>
      </c>
      <c r="H34" s="742">
        <v>0</v>
      </c>
      <c r="I34" s="742">
        <v>0</v>
      </c>
      <c r="J34" s="742">
        <v>0</v>
      </c>
      <c r="K34" s="742">
        <v>0</v>
      </c>
      <c r="L34" s="742">
        <v>0</v>
      </c>
      <c r="M34" s="742">
        <v>0</v>
      </c>
      <c r="N34" s="742">
        <v>0</v>
      </c>
      <c r="O34" s="742">
        <v>0</v>
      </c>
      <c r="P34" s="742">
        <v>0</v>
      </c>
      <c r="Q34" s="742">
        <v>0</v>
      </c>
      <c r="R34" s="742">
        <v>0</v>
      </c>
      <c r="S34" s="742">
        <v>0</v>
      </c>
      <c r="T34" s="742">
        <v>0</v>
      </c>
      <c r="U34" s="742">
        <v>0</v>
      </c>
      <c r="V34" s="742">
        <v>0</v>
      </c>
      <c r="W34" s="742">
        <v>0</v>
      </c>
      <c r="X34" s="742">
        <v>0</v>
      </c>
      <c r="Y34" s="742">
        <v>0</v>
      </c>
      <c r="Z34" s="742">
        <v>0</v>
      </c>
      <c r="AA34" s="743">
        <v>0</v>
      </c>
      <c r="AB34" s="743"/>
      <c r="AC34" s="743"/>
      <c r="AD34" s="716"/>
      <c r="AE34" s="716"/>
      <c r="AF34" s="716"/>
      <c r="AG34" s="716"/>
    </row>
    <row r="35" spans="1:33" s="741" customFormat="1" ht="11.25">
      <c r="A35" s="713"/>
      <c r="B35" s="716"/>
      <c r="C35" s="713"/>
      <c r="D35" s="713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3"/>
      <c r="AB35" s="743"/>
      <c r="AC35" s="743"/>
      <c r="AD35" s="716"/>
      <c r="AE35" s="716"/>
      <c r="AF35" s="716"/>
      <c r="AG35" s="716"/>
    </row>
    <row r="36" spans="1:33" s="741" customFormat="1" ht="31.5">
      <c r="A36" s="713">
        <v>18</v>
      </c>
      <c r="B36" s="716" t="s">
        <v>116</v>
      </c>
      <c r="C36" s="719" t="s">
        <v>824</v>
      </c>
      <c r="D36" s="713" t="s">
        <v>153</v>
      </c>
      <c r="E36" s="742">
        <f aca="true" t="shared" si="3" ref="E36:AA36">(E$25+E$26+E$27+E$28+E$29+E$30+E$31+E$32+E$33+E$34)</f>
        <v>1123699293.3137186</v>
      </c>
      <c r="F36" s="742">
        <f t="shared" si="3"/>
        <v>551473524.9648861</v>
      </c>
      <c r="G36" s="742">
        <f t="shared" si="3"/>
        <v>142946599.9155851</v>
      </c>
      <c r="H36" s="742">
        <f t="shared" si="3"/>
        <v>173798625.97503352</v>
      </c>
      <c r="I36" s="742">
        <f t="shared" si="3"/>
        <v>105673208.87052807</v>
      </c>
      <c r="J36" s="742">
        <f t="shared" si="3"/>
        <v>100725400.60121335</v>
      </c>
      <c r="K36" s="742">
        <f t="shared" si="3"/>
        <v>17941345.0373576</v>
      </c>
      <c r="L36" s="742">
        <f t="shared" si="3"/>
        <v>25118419.1942052</v>
      </c>
      <c r="M36" s="742">
        <f t="shared" si="3"/>
        <v>4373756.801170177</v>
      </c>
      <c r="N36" s="742">
        <f t="shared" si="3"/>
        <v>1648411.9537394024</v>
      </c>
      <c r="O36" s="742">
        <f t="shared" si="3"/>
        <v>551473524.9648861</v>
      </c>
      <c r="P36" s="742">
        <f t="shared" si="3"/>
        <v>142946599.9155851</v>
      </c>
      <c r="Q36" s="742">
        <f t="shared" si="3"/>
        <v>173798625.97503352</v>
      </c>
      <c r="R36" s="742">
        <f t="shared" si="3"/>
        <v>105673208.87052807</v>
      </c>
      <c r="S36" s="742">
        <f t="shared" si="3"/>
        <v>88754453.64179195</v>
      </c>
      <c r="T36" s="742">
        <f t="shared" si="3"/>
        <v>295353.6842708343</v>
      </c>
      <c r="U36" s="742">
        <f t="shared" si="3"/>
        <v>11675593.275150562</v>
      </c>
      <c r="V36" s="742">
        <f t="shared" si="3"/>
        <v>935646.4197056564</v>
      </c>
      <c r="W36" s="742">
        <f t="shared" si="3"/>
        <v>25118419.1942052</v>
      </c>
      <c r="X36" s="742">
        <f t="shared" si="3"/>
        <v>17005698.617651943</v>
      </c>
      <c r="Y36" s="742">
        <f t="shared" si="3"/>
        <v>4373756.801170177</v>
      </c>
      <c r="Z36" s="742">
        <f t="shared" si="3"/>
        <v>1153728.60628662</v>
      </c>
      <c r="AA36" s="743">
        <f t="shared" si="3"/>
        <v>494683.3474527827</v>
      </c>
      <c r="AB36" s="743"/>
      <c r="AC36" s="743"/>
      <c r="AD36" s="743"/>
      <c r="AE36" s="743"/>
      <c r="AF36" s="743"/>
      <c r="AG36" s="743"/>
    </row>
    <row r="37" spans="5:28" ht="11.25"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  <c r="W37" s="748"/>
      <c r="X37" s="748"/>
      <c r="Y37" s="748"/>
      <c r="Z37" s="748"/>
      <c r="AA37" s="748"/>
      <c r="AB37" s="748"/>
    </row>
    <row r="38" spans="5:28" ht="11.25">
      <c r="E38" s="748"/>
      <c r="F38" s="748"/>
      <c r="G38" s="748"/>
      <c r="H38" s="748"/>
      <c r="I38" s="748"/>
      <c r="J38" s="748"/>
      <c r="K38" s="748"/>
      <c r="L38" s="748"/>
      <c r="M38" s="748"/>
      <c r="N38" s="748"/>
      <c r="O38" s="748"/>
      <c r="P38" s="748"/>
      <c r="Q38" s="748"/>
      <c r="R38" s="748"/>
      <c r="S38" s="748"/>
      <c r="T38" s="748"/>
      <c r="U38" s="748"/>
      <c r="V38" s="748"/>
      <c r="W38" s="748"/>
      <c r="X38" s="748"/>
      <c r="Y38" s="748"/>
      <c r="Z38" s="748"/>
      <c r="AA38" s="748"/>
      <c r="AB38" s="748"/>
    </row>
    <row r="39" spans="5:27" ht="11.25">
      <c r="E39" s="748"/>
      <c r="F39" s="748"/>
      <c r="G39" s="748"/>
      <c r="H39" s="748"/>
      <c r="I39" s="748"/>
      <c r="J39" s="748"/>
      <c r="K39" s="748"/>
      <c r="L39" s="748"/>
      <c r="M39" s="748"/>
      <c r="N39" s="748"/>
      <c r="O39" s="748"/>
      <c r="P39" s="748"/>
      <c r="Q39" s="748"/>
      <c r="R39" s="748"/>
      <c r="S39" s="748"/>
      <c r="T39" s="748"/>
      <c r="U39" s="748"/>
      <c r="V39" s="748"/>
      <c r="W39" s="748"/>
      <c r="X39" s="748"/>
      <c r="Y39" s="748"/>
      <c r="Z39" s="748"/>
      <c r="AA39" s="748"/>
    </row>
    <row r="40" spans="5:27" ht="11.25"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8"/>
      <c r="X40" s="748"/>
      <c r="Y40" s="748"/>
      <c r="Z40" s="748"/>
      <c r="AA40" s="748"/>
    </row>
    <row r="41" spans="5:27" ht="11.25">
      <c r="E41" s="748"/>
      <c r="F41" s="748"/>
      <c r="G41" s="748"/>
      <c r="H41" s="748"/>
      <c r="I41" s="748"/>
      <c r="J41" s="748"/>
      <c r="K41" s="748"/>
      <c r="L41" s="748"/>
      <c r="M41" s="748"/>
      <c r="N41" s="748"/>
      <c r="O41" s="748"/>
      <c r="P41" s="748"/>
      <c r="Q41" s="748"/>
      <c r="R41" s="748"/>
      <c r="S41" s="748"/>
      <c r="T41" s="748"/>
      <c r="U41" s="748"/>
      <c r="V41" s="748"/>
      <c r="W41" s="748"/>
      <c r="X41" s="748"/>
      <c r="Y41" s="748"/>
      <c r="Z41" s="748"/>
      <c r="AA41" s="748"/>
    </row>
    <row r="42" spans="5:27" ht="11.25"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</row>
    <row r="43" spans="5:27" ht="11.25"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</row>
    <row r="100" ht="12" thickBot="1"/>
    <row r="101" spans="2:4" ht="12" thickTop="1">
      <c r="B101" s="749" t="s">
        <v>121</v>
      </c>
      <c r="C101" s="750" t="s">
        <v>55</v>
      </c>
      <c r="D101" s="751"/>
    </row>
    <row r="102" spans="2:4" ht="12" thickBot="1">
      <c r="B102" s="752"/>
      <c r="C102" s="753" t="s">
        <v>147</v>
      </c>
      <c r="D102" s="751"/>
    </row>
    <row r="103" ht="12" thickTop="1"/>
  </sheetData>
  <printOptions horizontalCentered="1"/>
  <pageMargins left="0.25" right="0.25" top="1.25" bottom="1" header="0.5" footer="0.5"/>
  <pageSetup fitToHeight="1" fitToWidth="1" orientation="landscape" scale="80" r:id="rId1"/>
  <headerFooter alignWithMargins="0">
    <oddHeader>&amp;CCost of Service Report
Allocated Costs Versus Revenue - Energy Related
Twelve Months Ended June 30, 2001&amp;RGeneral Rate Case Filing
Exhibit No. _____ JAH-2</oddHeader>
    <oddFooter>&amp;L&amp;F, &amp;A&amp;CPage &amp;P of &amp;N</oddFooter>
  </headerFooter>
  <rowBreaks count="1" manualBreakCount="1">
    <brk id="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0"/>
  <sheetViews>
    <sheetView tabSelected="1" workbookViewId="0" topLeftCell="A1">
      <selection activeCell="H3" sqref="G3:H3"/>
    </sheetView>
  </sheetViews>
  <sheetFormatPr defaultColWidth="9.140625" defaultRowHeight="12.75"/>
  <cols>
    <col min="1" max="1" width="7.57421875" style="475" customWidth="1"/>
    <col min="2" max="2" width="27.00390625" style="501" customWidth="1"/>
    <col min="3" max="3" width="9.140625" style="476" customWidth="1"/>
    <col min="4" max="4" width="11.00390625" style="476" customWidth="1"/>
    <col min="5" max="5" width="10.421875" style="475" customWidth="1"/>
    <col min="6" max="6" width="10.00390625" style="475" customWidth="1"/>
    <col min="7" max="7" width="9.57421875" style="475" customWidth="1"/>
    <col min="8" max="9" width="9.00390625" style="475" customWidth="1"/>
    <col min="10" max="10" width="9.140625" style="475" customWidth="1"/>
    <col min="11" max="11" width="11.421875" style="475" customWidth="1"/>
    <col min="12" max="12" width="9.7109375" style="475" customWidth="1"/>
    <col min="13" max="13" width="9.57421875" style="475" customWidth="1"/>
    <col min="14" max="14" width="9.00390625" style="475" customWidth="1"/>
    <col min="15" max="15" width="10.00390625" style="475" hidden="1" customWidth="1"/>
    <col min="16" max="16" width="12.00390625" style="475" hidden="1" customWidth="1"/>
    <col min="17" max="17" width="12.57421875" style="475" hidden="1" customWidth="1"/>
    <col min="18" max="18" width="9.7109375" style="475" hidden="1" customWidth="1"/>
    <col min="19" max="19" width="12.140625" style="475" hidden="1" customWidth="1"/>
    <col min="20" max="20" width="12.57421875" style="475" hidden="1" customWidth="1"/>
    <col min="21" max="21" width="14.7109375" style="475" hidden="1" customWidth="1"/>
    <col min="22" max="22" width="11.8515625" style="475" hidden="1" customWidth="1"/>
    <col min="23" max="23" width="12.00390625" style="475" hidden="1" customWidth="1"/>
    <col min="24" max="24" width="11.421875" style="475" hidden="1" customWidth="1"/>
    <col min="25" max="25" width="10.421875" style="475" hidden="1" customWidth="1"/>
    <col min="26" max="27" width="9.00390625" style="475" hidden="1" customWidth="1"/>
    <col min="28" max="28" width="10.140625" style="475" customWidth="1"/>
    <col min="29" max="16384" width="8.00390625" style="475" customWidth="1"/>
  </cols>
  <sheetData>
    <row r="1" ht="10.5">
      <c r="B1" s="476"/>
    </row>
    <row r="2" ht="10.5">
      <c r="B2" s="477"/>
    </row>
    <row r="4" spans="1:5" ht="11.25">
      <c r="A4" s="478" t="s">
        <v>122</v>
      </c>
      <c r="B4" s="476" t="s">
        <v>35</v>
      </c>
      <c r="D4" s="479"/>
      <c r="E4" s="480"/>
    </row>
    <row r="5" spans="2:5" ht="21">
      <c r="B5" s="481" t="s">
        <v>825</v>
      </c>
      <c r="D5" s="482"/>
      <c r="E5" s="480"/>
    </row>
    <row r="6" spans="2:6" ht="11.25" thickBot="1">
      <c r="B6" s="483">
        <v>37214.48547013889</v>
      </c>
      <c r="F6" s="484"/>
    </row>
    <row r="7" spans="1:33" s="489" customFormat="1" ht="11.25">
      <c r="A7" s="516"/>
      <c r="B7" s="517"/>
      <c r="C7" s="518" t="s">
        <v>37</v>
      </c>
      <c r="D7" s="518" t="s">
        <v>37</v>
      </c>
      <c r="E7" s="519" t="s">
        <v>122</v>
      </c>
      <c r="F7" s="520" t="s">
        <v>38</v>
      </c>
      <c r="G7" s="520" t="s">
        <v>38</v>
      </c>
      <c r="H7" s="520" t="s">
        <v>38</v>
      </c>
      <c r="I7" s="520" t="s">
        <v>38</v>
      </c>
      <c r="J7" s="520" t="s">
        <v>38</v>
      </c>
      <c r="K7" s="520" t="s">
        <v>38</v>
      </c>
      <c r="L7" s="520" t="s">
        <v>38</v>
      </c>
      <c r="M7" s="520" t="s">
        <v>38</v>
      </c>
      <c r="N7" s="521" t="s">
        <v>38</v>
      </c>
      <c r="O7" s="485" t="s">
        <v>39</v>
      </c>
      <c r="P7" s="485" t="s">
        <v>40</v>
      </c>
      <c r="Q7" s="485" t="s">
        <v>41</v>
      </c>
      <c r="R7" s="485" t="s">
        <v>42</v>
      </c>
      <c r="S7" s="485" t="s">
        <v>43</v>
      </c>
      <c r="T7" s="485" t="s">
        <v>43</v>
      </c>
      <c r="U7" s="485" t="s">
        <v>43</v>
      </c>
      <c r="V7" s="485" t="s">
        <v>44</v>
      </c>
      <c r="W7" s="485" t="s">
        <v>45</v>
      </c>
      <c r="X7" s="485" t="s">
        <v>44</v>
      </c>
      <c r="Y7" s="485" t="s">
        <v>46</v>
      </c>
      <c r="Z7" s="485" t="s">
        <v>47</v>
      </c>
      <c r="AA7" s="486" t="s">
        <v>47</v>
      </c>
      <c r="AB7" s="487"/>
      <c r="AC7" s="487"/>
      <c r="AD7" s="487"/>
      <c r="AE7" s="487"/>
      <c r="AF7" s="487"/>
      <c r="AG7" s="488"/>
    </row>
    <row r="8" spans="1:33" s="489" customFormat="1" ht="11.25">
      <c r="A8" s="522"/>
      <c r="B8" s="490"/>
      <c r="C8" s="491" t="s">
        <v>48</v>
      </c>
      <c r="D8" s="491"/>
      <c r="E8" s="492" t="s">
        <v>49</v>
      </c>
      <c r="F8" s="493" t="s">
        <v>50</v>
      </c>
      <c r="G8" s="493" t="s">
        <v>50</v>
      </c>
      <c r="H8" s="493" t="s">
        <v>50</v>
      </c>
      <c r="I8" s="493" t="s">
        <v>50</v>
      </c>
      <c r="J8" s="493" t="s">
        <v>50</v>
      </c>
      <c r="K8" s="493" t="s">
        <v>50</v>
      </c>
      <c r="L8" s="493" t="s">
        <v>50</v>
      </c>
      <c r="M8" s="493" t="s">
        <v>50</v>
      </c>
      <c r="N8" s="523" t="s">
        <v>50</v>
      </c>
      <c r="O8" s="493">
        <v>7</v>
      </c>
      <c r="P8" s="493">
        <v>24</v>
      </c>
      <c r="Q8" s="493" t="s">
        <v>51</v>
      </c>
      <c r="R8" s="493">
        <v>26</v>
      </c>
      <c r="S8" s="493">
        <v>31</v>
      </c>
      <c r="T8" s="493">
        <v>35</v>
      </c>
      <c r="U8" s="493">
        <v>43</v>
      </c>
      <c r="V8" s="493">
        <v>449</v>
      </c>
      <c r="W8" s="493">
        <v>49</v>
      </c>
      <c r="X8" s="493">
        <v>449</v>
      </c>
      <c r="Y8" s="493" t="s">
        <v>52</v>
      </c>
      <c r="Z8" s="493" t="s">
        <v>53</v>
      </c>
      <c r="AA8" s="494" t="s">
        <v>53</v>
      </c>
      <c r="AB8" s="495"/>
      <c r="AC8" s="495"/>
      <c r="AD8" s="495"/>
      <c r="AE8" s="495"/>
      <c r="AF8" s="495"/>
      <c r="AG8" s="496"/>
    </row>
    <row r="9" spans="1:33" s="489" customFormat="1" ht="12" thickBot="1">
      <c r="A9" s="524"/>
      <c r="B9" s="525" t="s">
        <v>54</v>
      </c>
      <c r="C9" s="525" t="s">
        <v>55</v>
      </c>
      <c r="D9" s="525" t="s">
        <v>149</v>
      </c>
      <c r="E9" s="525" t="s">
        <v>56</v>
      </c>
      <c r="F9" s="526" t="s">
        <v>39</v>
      </c>
      <c r="G9" s="526" t="s">
        <v>40</v>
      </c>
      <c r="H9" s="526" t="s">
        <v>41</v>
      </c>
      <c r="I9" s="526" t="s">
        <v>42</v>
      </c>
      <c r="J9" s="526" t="s">
        <v>43</v>
      </c>
      <c r="K9" s="526" t="s">
        <v>44</v>
      </c>
      <c r="L9" s="526" t="s">
        <v>45</v>
      </c>
      <c r="M9" s="526" t="s">
        <v>46</v>
      </c>
      <c r="N9" s="527" t="s">
        <v>47</v>
      </c>
      <c r="O9" s="497" t="s">
        <v>57</v>
      </c>
      <c r="P9" s="497" t="s">
        <v>58</v>
      </c>
      <c r="Q9" s="497" t="s">
        <v>59</v>
      </c>
      <c r="R9" s="497" t="s">
        <v>60</v>
      </c>
      <c r="S9" s="497" t="s">
        <v>61</v>
      </c>
      <c r="T9" s="497" t="s">
        <v>62</v>
      </c>
      <c r="U9" s="497" t="s">
        <v>63</v>
      </c>
      <c r="V9" s="497" t="s">
        <v>64</v>
      </c>
      <c r="W9" s="497" t="s">
        <v>65</v>
      </c>
      <c r="X9" s="497" t="s">
        <v>45</v>
      </c>
      <c r="Y9" s="497" t="s">
        <v>66</v>
      </c>
      <c r="Z9" s="497" t="s">
        <v>67</v>
      </c>
      <c r="AA9" s="498" t="s">
        <v>68</v>
      </c>
      <c r="AB9" s="499"/>
      <c r="AC9" s="499"/>
      <c r="AD9" s="499"/>
      <c r="AE9" s="499"/>
      <c r="AF9" s="499"/>
      <c r="AG9" s="500"/>
    </row>
    <row r="10" spans="1:26" s="501" customFormat="1" ht="10.5">
      <c r="A10" s="476"/>
      <c r="B10" s="501" t="s">
        <v>71</v>
      </c>
      <c r="C10" s="476"/>
      <c r="D10" s="476"/>
      <c r="E10" s="502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</row>
    <row r="11" spans="1:39" s="501" customFormat="1" ht="10.5">
      <c r="A11" s="476">
        <v>1</v>
      </c>
      <c r="B11" s="501" t="s">
        <v>72</v>
      </c>
      <c r="C11" s="476" t="s">
        <v>73</v>
      </c>
      <c r="D11" s="481" t="s">
        <v>186</v>
      </c>
      <c r="E11" s="504">
        <v>73057642.44166681</v>
      </c>
      <c r="F11" s="504">
        <v>57327763.18184713</v>
      </c>
      <c r="G11" s="504">
        <v>8134892.174086189</v>
      </c>
      <c r="H11" s="504">
        <v>1338348.3098071525</v>
      </c>
      <c r="I11" s="504">
        <v>118012.57203633589</v>
      </c>
      <c r="J11" s="504">
        <v>1068592.447533344</v>
      </c>
      <c r="K11" s="504">
        <v>77698.68902122542</v>
      </c>
      <c r="L11" s="504">
        <v>80197.25084886464</v>
      </c>
      <c r="M11" s="504">
        <v>4895336.41358379</v>
      </c>
      <c r="N11" s="504">
        <v>16801.4029027788</v>
      </c>
      <c r="O11" s="504">
        <v>57327763.18184713</v>
      </c>
      <c r="P11" s="504">
        <v>8134892.174086189</v>
      </c>
      <c r="Q11" s="504">
        <v>1338348.3098071525</v>
      </c>
      <c r="R11" s="504">
        <v>118012.57203633589</v>
      </c>
      <c r="S11" s="504">
        <v>741674.8538812815</v>
      </c>
      <c r="T11" s="504">
        <v>1374.2471613737553</v>
      </c>
      <c r="U11" s="504">
        <v>325543.3464906886</v>
      </c>
      <c r="V11" s="504">
        <v>11264.026250364404</v>
      </c>
      <c r="W11" s="504">
        <v>80197.25084886464</v>
      </c>
      <c r="X11" s="502">
        <v>66434.66277086102</v>
      </c>
      <c r="Y11" s="502">
        <v>4895336.41358379</v>
      </c>
      <c r="Z11" s="502">
        <v>7226.865226195781</v>
      </c>
      <c r="AA11" s="505">
        <v>9574.537676583019</v>
      </c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</row>
    <row r="12" spans="1:39" s="501" customFormat="1" ht="10.5">
      <c r="A12" s="476">
        <v>2</v>
      </c>
      <c r="B12" s="505" t="s">
        <v>74</v>
      </c>
      <c r="C12" s="476" t="s">
        <v>75</v>
      </c>
      <c r="D12" s="481" t="s">
        <v>186</v>
      </c>
      <c r="E12" s="504">
        <v>12916617.909199433</v>
      </c>
      <c r="F12" s="504">
        <v>9553012.570496313</v>
      </c>
      <c r="G12" s="504">
        <v>1136037.632988006</v>
      </c>
      <c r="H12" s="504">
        <v>340248.41779550974</v>
      </c>
      <c r="I12" s="504">
        <v>31969.098526496015</v>
      </c>
      <c r="J12" s="504">
        <v>406701.46557079715</v>
      </c>
      <c r="K12" s="504">
        <v>27195.634943240162</v>
      </c>
      <c r="L12" s="504">
        <v>19410.806017222698</v>
      </c>
      <c r="M12" s="504">
        <v>1396083.0383415243</v>
      </c>
      <c r="N12" s="504">
        <v>5959.244520327528</v>
      </c>
      <c r="O12" s="504">
        <v>9553012.570496313</v>
      </c>
      <c r="P12" s="504">
        <v>1136037.632988006</v>
      </c>
      <c r="Q12" s="504">
        <v>340248.41779550974</v>
      </c>
      <c r="R12" s="504">
        <v>31969.098526496015</v>
      </c>
      <c r="S12" s="504">
        <v>277329.6236219459</v>
      </c>
      <c r="T12" s="504">
        <v>513.7291378423181</v>
      </c>
      <c r="U12" s="504">
        <v>128858.11281100888</v>
      </c>
      <c r="V12" s="504">
        <v>2576.841705302384</v>
      </c>
      <c r="W12" s="504">
        <v>19410.806017222698</v>
      </c>
      <c r="X12" s="502">
        <v>24618.793237937778</v>
      </c>
      <c r="Y12" s="502">
        <v>1396083.0383415243</v>
      </c>
      <c r="Z12" s="502">
        <v>3278.8561776476004</v>
      </c>
      <c r="AA12" s="505">
        <v>2680.3883426799275</v>
      </c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</row>
    <row r="13" spans="1:39" s="501" customFormat="1" ht="10.5">
      <c r="A13" s="476">
        <v>3</v>
      </c>
      <c r="B13" s="501" t="s">
        <v>76</v>
      </c>
      <c r="C13" s="476" t="s">
        <v>77</v>
      </c>
      <c r="D13" s="481" t="s">
        <v>186</v>
      </c>
      <c r="E13" s="504">
        <v>7529821.5525383605</v>
      </c>
      <c r="F13" s="504">
        <v>5671953.755022543</v>
      </c>
      <c r="G13" s="504">
        <v>731150.4569800055</v>
      </c>
      <c r="H13" s="504">
        <v>195015.703642938</v>
      </c>
      <c r="I13" s="504">
        <v>17322.667131445913</v>
      </c>
      <c r="J13" s="504">
        <v>195424.24313181607</v>
      </c>
      <c r="K13" s="504">
        <v>15249.037525447302</v>
      </c>
      <c r="L13" s="504">
        <v>10027.495219651211</v>
      </c>
      <c r="M13" s="504">
        <v>691758.7191083188</v>
      </c>
      <c r="N13" s="504">
        <v>1919.474776195624</v>
      </c>
      <c r="O13" s="504">
        <v>5671953.755022543</v>
      </c>
      <c r="P13" s="504">
        <v>731150.4569800055</v>
      </c>
      <c r="Q13" s="504">
        <v>195015.703642938</v>
      </c>
      <c r="R13" s="504">
        <v>17322.667131445913</v>
      </c>
      <c r="S13" s="504">
        <v>134629.39345833784</v>
      </c>
      <c r="T13" s="504">
        <v>210.92313242679515</v>
      </c>
      <c r="U13" s="504">
        <v>60583.926541051405</v>
      </c>
      <c r="V13" s="504">
        <v>1611.1255093562786</v>
      </c>
      <c r="W13" s="504">
        <v>10027.495219651211</v>
      </c>
      <c r="X13" s="502">
        <v>13637.912016091022</v>
      </c>
      <c r="Y13" s="502">
        <v>691758.7191083188</v>
      </c>
      <c r="Z13" s="502">
        <v>975.6864248565009</v>
      </c>
      <c r="AA13" s="505">
        <v>943.788351339123</v>
      </c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</row>
    <row r="14" spans="1:39" s="501" customFormat="1" ht="10.5">
      <c r="A14" s="476">
        <v>4</v>
      </c>
      <c r="B14" s="501" t="s">
        <v>815</v>
      </c>
      <c r="C14" s="476" t="s">
        <v>816</v>
      </c>
      <c r="D14" s="481" t="s">
        <v>186</v>
      </c>
      <c r="E14" s="504">
        <v>-21371766.983069584</v>
      </c>
      <c r="F14" s="504">
        <v>-17434449.227902982</v>
      </c>
      <c r="G14" s="504">
        <v>-1853991.0770388134</v>
      </c>
      <c r="H14" s="504">
        <v>-284928.3840189161</v>
      </c>
      <c r="I14" s="504">
        <v>26948.720868607663</v>
      </c>
      <c r="J14" s="504">
        <v>-295463.53403829347</v>
      </c>
      <c r="K14" s="504">
        <v>-13787.607383274839</v>
      </c>
      <c r="L14" s="504">
        <v>-18844.625487287387</v>
      </c>
      <c r="M14" s="504">
        <v>-1491928.5601815737</v>
      </c>
      <c r="N14" s="504">
        <v>-5322.68788704663</v>
      </c>
      <c r="O14" s="504">
        <v>-17434449.227902982</v>
      </c>
      <c r="P14" s="504">
        <v>-1853991.0770388134</v>
      </c>
      <c r="Q14" s="504">
        <v>-284928.3840189161</v>
      </c>
      <c r="R14" s="504">
        <v>26948.720868607663</v>
      </c>
      <c r="S14" s="504">
        <v>-190813.19880331046</v>
      </c>
      <c r="T14" s="504">
        <v>-451.9413616879702</v>
      </c>
      <c r="U14" s="504">
        <v>-104198.393873295</v>
      </c>
      <c r="V14" s="504">
        <v>996.3190324369469</v>
      </c>
      <c r="W14" s="504">
        <v>-18844.625487287387</v>
      </c>
      <c r="X14" s="502">
        <v>-14783.926415711785</v>
      </c>
      <c r="Y14" s="502">
        <v>-1491928.5601815737</v>
      </c>
      <c r="Z14" s="502">
        <v>-2463.3993790101804</v>
      </c>
      <c r="AA14" s="505">
        <v>-2859.2885080364495</v>
      </c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</row>
    <row r="15" spans="1:39" s="501" customFormat="1" ht="10.5">
      <c r="A15" s="476">
        <v>5</v>
      </c>
      <c r="B15" s="501" t="s">
        <v>128</v>
      </c>
      <c r="C15" s="506" t="s">
        <v>364</v>
      </c>
      <c r="D15" s="506" t="s">
        <v>153</v>
      </c>
      <c r="E15" s="504">
        <f aca="true" t="shared" si="0" ref="E15:AA15">(E$11+E$12+E$13+E$14)</f>
        <v>72132314.92033502</v>
      </c>
      <c r="F15" s="504">
        <f t="shared" si="0"/>
        <v>55118280.27946301</v>
      </c>
      <c r="G15" s="504">
        <f t="shared" si="0"/>
        <v>8148089.187015386</v>
      </c>
      <c r="H15" s="504">
        <f t="shared" si="0"/>
        <v>1588684.0472266842</v>
      </c>
      <c r="I15" s="504">
        <f t="shared" si="0"/>
        <v>194253.05856288548</v>
      </c>
      <c r="J15" s="504">
        <f t="shared" si="0"/>
        <v>1375254.6221976639</v>
      </c>
      <c r="K15" s="504">
        <f t="shared" si="0"/>
        <v>106355.75410663805</v>
      </c>
      <c r="L15" s="504">
        <f t="shared" si="0"/>
        <v>90790.92659845117</v>
      </c>
      <c r="M15" s="504">
        <f t="shared" si="0"/>
        <v>5491249.610852059</v>
      </c>
      <c r="N15" s="504">
        <f t="shared" si="0"/>
        <v>19357.43431225532</v>
      </c>
      <c r="O15" s="504">
        <f t="shared" si="0"/>
        <v>55118280.27946301</v>
      </c>
      <c r="P15" s="504">
        <f t="shared" si="0"/>
        <v>8148089.187015386</v>
      </c>
      <c r="Q15" s="504">
        <f t="shared" si="0"/>
        <v>1588684.0472266842</v>
      </c>
      <c r="R15" s="504">
        <f t="shared" si="0"/>
        <v>194253.05856288548</v>
      </c>
      <c r="S15" s="504">
        <f t="shared" si="0"/>
        <v>962820.6721582545</v>
      </c>
      <c r="T15" s="504">
        <f t="shared" si="0"/>
        <v>1646.9580699548983</v>
      </c>
      <c r="U15" s="504">
        <f t="shared" si="0"/>
        <v>410786.9919694539</v>
      </c>
      <c r="V15" s="504">
        <f t="shared" si="0"/>
        <v>16448.312497460014</v>
      </c>
      <c r="W15" s="504">
        <f t="shared" si="0"/>
        <v>90790.92659845117</v>
      </c>
      <c r="X15" s="502">
        <f t="shared" si="0"/>
        <v>89907.44160917803</v>
      </c>
      <c r="Y15" s="502">
        <f t="shared" si="0"/>
        <v>5491249.610852059</v>
      </c>
      <c r="Z15" s="502">
        <f t="shared" si="0"/>
        <v>9018.008449689703</v>
      </c>
      <c r="AA15" s="505">
        <f t="shared" si="0"/>
        <v>10339.425862565618</v>
      </c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</row>
    <row r="16" spans="1:39" s="501" customFormat="1" ht="10.5">
      <c r="A16" s="476"/>
      <c r="C16" s="506"/>
      <c r="D16" s="506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2"/>
      <c r="Y16" s="502"/>
      <c r="Z16" s="502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</row>
    <row r="17" spans="1:39" s="501" customFormat="1" ht="21">
      <c r="A17" s="476">
        <v>6</v>
      </c>
      <c r="B17" s="501" t="s">
        <v>130</v>
      </c>
      <c r="C17" s="476" t="s">
        <v>131</v>
      </c>
      <c r="D17" s="481" t="s">
        <v>186</v>
      </c>
      <c r="E17" s="504">
        <v>19054549.380485184</v>
      </c>
      <c r="F17" s="504">
        <v>13467555.257078664</v>
      </c>
      <c r="G17" s="504">
        <v>1607225.7509449704</v>
      </c>
      <c r="H17" s="504">
        <v>579124.282742837</v>
      </c>
      <c r="I17" s="504">
        <v>54591.04728998409</v>
      </c>
      <c r="J17" s="504">
        <v>763399.9412017497</v>
      </c>
      <c r="K17" s="504">
        <v>49019.91626857193</v>
      </c>
      <c r="L17" s="504">
        <v>33867.671870654485</v>
      </c>
      <c r="M17" s="504">
        <v>2488695.461590515</v>
      </c>
      <c r="N17" s="504">
        <v>11070.051497233693</v>
      </c>
      <c r="O17" s="504">
        <v>13467555.257078664</v>
      </c>
      <c r="P17" s="504">
        <v>1607225.7509449704</v>
      </c>
      <c r="Q17" s="504">
        <v>579124.282742837</v>
      </c>
      <c r="R17" s="504">
        <v>54591.04728998409</v>
      </c>
      <c r="S17" s="504">
        <v>519575.2286837902</v>
      </c>
      <c r="T17" s="504">
        <v>961.8524263429345</v>
      </c>
      <c r="U17" s="504">
        <v>242862.86009161657</v>
      </c>
      <c r="V17" s="504">
        <v>4438.501890158228</v>
      </c>
      <c r="W17" s="504">
        <v>33867.671870654485</v>
      </c>
      <c r="X17" s="502">
        <v>44581.414378413705</v>
      </c>
      <c r="Y17" s="502">
        <v>2488695.461590515</v>
      </c>
      <c r="Z17" s="502">
        <v>6259.867264176549</v>
      </c>
      <c r="AA17" s="505">
        <v>4810.1842330571435</v>
      </c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</row>
    <row r="18" spans="1:39" s="501" customFormat="1" ht="10.5">
      <c r="A18" s="476"/>
      <c r="C18" s="476"/>
      <c r="D18" s="476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2"/>
      <c r="Y18" s="502"/>
      <c r="Z18" s="502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</row>
    <row r="19" spans="1:39" s="501" customFormat="1" ht="10.5">
      <c r="A19" s="476">
        <v>7</v>
      </c>
      <c r="B19" s="501" t="s">
        <v>132</v>
      </c>
      <c r="C19" s="476" t="s">
        <v>817</v>
      </c>
      <c r="D19" s="476" t="s">
        <v>153</v>
      </c>
      <c r="E19" s="504">
        <f aca="true" t="shared" si="1" ref="E19:AA19">(E$15+E$17)</f>
        <v>91186864.3008202</v>
      </c>
      <c r="F19" s="504">
        <f t="shared" si="1"/>
        <v>68585835.53654167</v>
      </c>
      <c r="G19" s="504">
        <f t="shared" si="1"/>
        <v>9755314.937960356</v>
      </c>
      <c r="H19" s="504">
        <f t="shared" si="1"/>
        <v>2167808.329969521</v>
      </c>
      <c r="I19" s="504">
        <f t="shared" si="1"/>
        <v>248844.10585286957</v>
      </c>
      <c r="J19" s="504">
        <f t="shared" si="1"/>
        <v>2138654.5633994136</v>
      </c>
      <c r="K19" s="504">
        <f t="shared" si="1"/>
        <v>155375.67037520997</v>
      </c>
      <c r="L19" s="504">
        <f t="shared" si="1"/>
        <v>124658.59846910567</v>
      </c>
      <c r="M19" s="504">
        <f t="shared" si="1"/>
        <v>7979945.072442574</v>
      </c>
      <c r="N19" s="504">
        <f t="shared" si="1"/>
        <v>30427.48580948901</v>
      </c>
      <c r="O19" s="504">
        <f t="shared" si="1"/>
        <v>68585835.53654167</v>
      </c>
      <c r="P19" s="504">
        <f t="shared" si="1"/>
        <v>9755314.937960356</v>
      </c>
      <c r="Q19" s="504">
        <f t="shared" si="1"/>
        <v>2167808.329969521</v>
      </c>
      <c r="R19" s="504">
        <f t="shared" si="1"/>
        <v>248844.10585286957</v>
      </c>
      <c r="S19" s="504">
        <f t="shared" si="1"/>
        <v>1482395.9008420447</v>
      </c>
      <c r="T19" s="504">
        <f t="shared" si="1"/>
        <v>2608.8104962978327</v>
      </c>
      <c r="U19" s="504">
        <f t="shared" si="1"/>
        <v>653649.8520610705</v>
      </c>
      <c r="V19" s="504">
        <f t="shared" si="1"/>
        <v>20886.814387618244</v>
      </c>
      <c r="W19" s="504">
        <f t="shared" si="1"/>
        <v>124658.59846910567</v>
      </c>
      <c r="X19" s="502">
        <f t="shared" si="1"/>
        <v>134488.85598759173</v>
      </c>
      <c r="Y19" s="502">
        <f t="shared" si="1"/>
        <v>7979945.072442574</v>
      </c>
      <c r="Z19" s="502">
        <f t="shared" si="1"/>
        <v>15277.875713866251</v>
      </c>
      <c r="AA19" s="505">
        <f t="shared" si="1"/>
        <v>15149.610095622762</v>
      </c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</row>
    <row r="20" spans="1:39" s="501" customFormat="1" ht="10.5">
      <c r="A20" s="476"/>
      <c r="C20" s="476"/>
      <c r="D20" s="476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2"/>
      <c r="Y20" s="502"/>
      <c r="Z20" s="502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</row>
    <row r="21" spans="1:29" s="501" customFormat="1" ht="10.5">
      <c r="A21" s="476">
        <v>8</v>
      </c>
      <c r="B21" s="501" t="s">
        <v>98</v>
      </c>
      <c r="C21" s="476" t="s">
        <v>99</v>
      </c>
      <c r="D21" s="481" t="s">
        <v>186</v>
      </c>
      <c r="E21" s="504">
        <v>336883087.6457226</v>
      </c>
      <c r="F21" s="504">
        <v>245258564.12441033</v>
      </c>
      <c r="G21" s="504">
        <v>28510526.08891351</v>
      </c>
      <c r="H21" s="504">
        <v>9591924.436384466</v>
      </c>
      <c r="I21" s="504">
        <v>910722.7272066097</v>
      </c>
      <c r="J21" s="504">
        <v>12100327.147528931</v>
      </c>
      <c r="K21" s="504">
        <v>770674.5069650696</v>
      </c>
      <c r="L21" s="504">
        <v>528820.7425920093</v>
      </c>
      <c r="M21" s="504">
        <v>39036421.97222082</v>
      </c>
      <c r="N21" s="504">
        <v>175105.89950090527</v>
      </c>
      <c r="O21" s="504">
        <v>245258564.12441033</v>
      </c>
      <c r="P21" s="504">
        <v>28510526.08891351</v>
      </c>
      <c r="Q21" s="504">
        <v>9591924.436384466</v>
      </c>
      <c r="R21" s="504">
        <v>910722.7272066097</v>
      </c>
      <c r="S21" s="504">
        <v>8232489.608275415</v>
      </c>
      <c r="T21" s="504">
        <v>15238.296101883216</v>
      </c>
      <c r="U21" s="504">
        <v>3852599.243151631</v>
      </c>
      <c r="V21" s="504">
        <v>69111.31259874112</v>
      </c>
      <c r="W21" s="504">
        <v>528820.7425920093</v>
      </c>
      <c r="X21" s="502">
        <v>701563.1943663285</v>
      </c>
      <c r="Y21" s="502">
        <v>39036421.97222082</v>
      </c>
      <c r="Z21" s="502">
        <v>99550.59762585348</v>
      </c>
      <c r="AA21" s="505">
        <v>75555.3018750518</v>
      </c>
      <c r="AB21" s="505"/>
      <c r="AC21" s="505"/>
    </row>
    <row r="22" spans="1:29" s="501" customFormat="1" ht="10.5">
      <c r="A22" s="476">
        <v>9</v>
      </c>
      <c r="B22" s="501" t="s">
        <v>100</v>
      </c>
      <c r="C22" s="476" t="s">
        <v>101</v>
      </c>
      <c r="D22" s="481" t="s">
        <v>186</v>
      </c>
      <c r="E22" s="504">
        <v>227258.03850386417</v>
      </c>
      <c r="F22" s="504">
        <v>162208.85375670387</v>
      </c>
      <c r="G22" s="504">
        <v>18302.636597167693</v>
      </c>
      <c r="H22" s="504">
        <v>7067.405685518667</v>
      </c>
      <c r="I22" s="504">
        <v>678.3226712239832</v>
      </c>
      <c r="J22" s="504">
        <v>9404.091614330458</v>
      </c>
      <c r="K22" s="504">
        <v>570.9189010428822</v>
      </c>
      <c r="L22" s="504">
        <v>375.49475840675507</v>
      </c>
      <c r="M22" s="504">
        <v>28515.826615965005</v>
      </c>
      <c r="N22" s="504">
        <v>134.4879035048789</v>
      </c>
      <c r="O22" s="504">
        <v>162208.85375670387</v>
      </c>
      <c r="P22" s="504">
        <v>18302.636597167693</v>
      </c>
      <c r="Q22" s="504">
        <v>7067.405685518667</v>
      </c>
      <c r="R22" s="504">
        <v>678.3226712239832</v>
      </c>
      <c r="S22" s="504">
        <v>6384.454339156792</v>
      </c>
      <c r="T22" s="504">
        <v>11.809060878224823</v>
      </c>
      <c r="U22" s="504">
        <v>3007.8282142954413</v>
      </c>
      <c r="V22" s="504">
        <v>48.204661721862</v>
      </c>
      <c r="W22" s="504">
        <v>375.49475840675507</v>
      </c>
      <c r="X22" s="502">
        <v>522.7142393210203</v>
      </c>
      <c r="Y22" s="502">
        <v>28515.826615965005</v>
      </c>
      <c r="Z22" s="502">
        <v>78.82383599140731</v>
      </c>
      <c r="AA22" s="505">
        <v>55.664067513471565</v>
      </c>
      <c r="AB22" s="505"/>
      <c r="AC22" s="505"/>
    </row>
    <row r="23" spans="1:29" s="501" customFormat="1" ht="10.5">
      <c r="A23" s="476">
        <v>10</v>
      </c>
      <c r="B23" s="501" t="s">
        <v>821</v>
      </c>
      <c r="C23" s="476" t="s">
        <v>103</v>
      </c>
      <c r="D23" s="481" t="s">
        <v>186</v>
      </c>
      <c r="E23" s="504">
        <v>0</v>
      </c>
      <c r="F23" s="504">
        <v>0</v>
      </c>
      <c r="G23" s="504">
        <v>0</v>
      </c>
      <c r="H23" s="504">
        <v>0</v>
      </c>
      <c r="I23" s="504">
        <v>0</v>
      </c>
      <c r="J23" s="504">
        <v>0</v>
      </c>
      <c r="K23" s="504">
        <v>0</v>
      </c>
      <c r="L23" s="504">
        <v>0</v>
      </c>
      <c r="M23" s="504">
        <v>0</v>
      </c>
      <c r="N23" s="504">
        <v>0</v>
      </c>
      <c r="O23" s="504">
        <v>0</v>
      </c>
      <c r="P23" s="504">
        <v>0</v>
      </c>
      <c r="Q23" s="504">
        <v>0</v>
      </c>
      <c r="R23" s="504">
        <v>0</v>
      </c>
      <c r="S23" s="504">
        <v>0</v>
      </c>
      <c r="T23" s="504">
        <v>0</v>
      </c>
      <c r="U23" s="504">
        <v>0</v>
      </c>
      <c r="V23" s="504">
        <v>0</v>
      </c>
      <c r="W23" s="504">
        <v>0</v>
      </c>
      <c r="X23" s="502">
        <v>0</v>
      </c>
      <c r="Y23" s="502">
        <v>0</v>
      </c>
      <c r="Z23" s="502">
        <v>0</v>
      </c>
      <c r="AA23" s="505">
        <v>0</v>
      </c>
      <c r="AB23" s="505"/>
      <c r="AC23" s="505"/>
    </row>
    <row r="24" spans="1:29" s="501" customFormat="1" ht="10.5">
      <c r="A24" s="476">
        <v>11</v>
      </c>
      <c r="B24" s="501" t="s">
        <v>104</v>
      </c>
      <c r="C24" s="476" t="s">
        <v>105</v>
      </c>
      <c r="D24" s="481" t="s">
        <v>186</v>
      </c>
      <c r="E24" s="504">
        <v>3909518.650990312</v>
      </c>
      <c r="F24" s="504">
        <v>2846217.6673834133</v>
      </c>
      <c r="G24" s="504">
        <v>330863.55902197736</v>
      </c>
      <c r="H24" s="504">
        <v>111314.19336190945</v>
      </c>
      <c r="I24" s="504">
        <v>10568.930968271126</v>
      </c>
      <c r="J24" s="504">
        <v>140424.33321141594</v>
      </c>
      <c r="K24" s="504">
        <v>8943.671389288618</v>
      </c>
      <c r="L24" s="504">
        <v>6136.955432080064</v>
      </c>
      <c r="M24" s="504">
        <v>453017.23621860245</v>
      </c>
      <c r="N24" s="504">
        <v>2032.1040033542797</v>
      </c>
      <c r="O24" s="504">
        <v>2846217.6673834133</v>
      </c>
      <c r="P24" s="504">
        <v>330863.55902197736</v>
      </c>
      <c r="Q24" s="504">
        <v>111314.19336190945</v>
      </c>
      <c r="R24" s="504">
        <v>10568.930968271126</v>
      </c>
      <c r="S24" s="504">
        <v>95538.06266304266</v>
      </c>
      <c r="T24" s="504">
        <v>176.84046206997863</v>
      </c>
      <c r="U24" s="504">
        <v>44709.43008630329</v>
      </c>
      <c r="V24" s="504">
        <v>802.035302716768</v>
      </c>
      <c r="W24" s="504">
        <v>6136.955432080064</v>
      </c>
      <c r="X24" s="502">
        <v>8141.63608657185</v>
      </c>
      <c r="Y24" s="502">
        <v>453017.23621860245</v>
      </c>
      <c r="Z24" s="502">
        <v>1155.2854335755653</v>
      </c>
      <c r="AA24" s="505">
        <v>876.8185697787144</v>
      </c>
      <c r="AB24" s="505"/>
      <c r="AC24" s="505"/>
    </row>
    <row r="25" spans="1:29" s="501" customFormat="1" ht="10.5">
      <c r="A25" s="476">
        <v>12</v>
      </c>
      <c r="B25" s="501" t="s">
        <v>106</v>
      </c>
      <c r="C25" s="476" t="s">
        <v>107</v>
      </c>
      <c r="D25" s="481" t="s">
        <v>186</v>
      </c>
      <c r="E25" s="504">
        <v>1984392.9664479473</v>
      </c>
      <c r="F25" s="504">
        <v>1437623.5007924489</v>
      </c>
      <c r="G25" s="504">
        <v>165912.8921535913</v>
      </c>
      <c r="H25" s="504">
        <v>57801.04898031874</v>
      </c>
      <c r="I25" s="504">
        <v>5503.920328065875</v>
      </c>
      <c r="J25" s="504">
        <v>73981.01732671566</v>
      </c>
      <c r="K25" s="504">
        <v>4650.804047313611</v>
      </c>
      <c r="L25" s="504">
        <v>3155.861428821578</v>
      </c>
      <c r="M25" s="504">
        <v>234696.81626874505</v>
      </c>
      <c r="N25" s="504">
        <v>1067.1051219268077</v>
      </c>
      <c r="O25" s="504">
        <v>1437623.5007924489</v>
      </c>
      <c r="P25" s="504">
        <v>165912.8921535913</v>
      </c>
      <c r="Q25" s="504">
        <v>57801.04898031874</v>
      </c>
      <c r="R25" s="504">
        <v>5503.920328065875</v>
      </c>
      <c r="S25" s="504">
        <v>50303.45240237405</v>
      </c>
      <c r="T25" s="504">
        <v>93.09284427935366</v>
      </c>
      <c r="U25" s="504">
        <v>23584.47208006224</v>
      </c>
      <c r="V25" s="504">
        <v>410.54548024623034</v>
      </c>
      <c r="W25" s="504">
        <v>3155.861428821578</v>
      </c>
      <c r="X25" s="502">
        <v>4240.25856706738</v>
      </c>
      <c r="Y25" s="502">
        <v>234696.81626874505</v>
      </c>
      <c r="Z25" s="502">
        <v>611.8203543646874</v>
      </c>
      <c r="AA25" s="505">
        <v>455.2847675621201</v>
      </c>
      <c r="AB25" s="505"/>
      <c r="AC25" s="505"/>
    </row>
    <row r="26" spans="1:29" s="501" customFormat="1" ht="10.5">
      <c r="A26" s="476">
        <v>13</v>
      </c>
      <c r="B26" s="501" t="s">
        <v>108</v>
      </c>
      <c r="C26" s="476" t="s">
        <v>109</v>
      </c>
      <c r="D26" s="481" t="s">
        <v>186</v>
      </c>
      <c r="E26" s="504">
        <v>-118685373.20636241</v>
      </c>
      <c r="F26" s="504">
        <v>-86168168.24685411</v>
      </c>
      <c r="G26" s="504">
        <v>-9976196.992844332</v>
      </c>
      <c r="H26" s="504">
        <v>-3423017.9420418562</v>
      </c>
      <c r="I26" s="504">
        <v>-325539.3529209591</v>
      </c>
      <c r="J26" s="504">
        <v>-4353980.623985604</v>
      </c>
      <c r="K26" s="504">
        <v>-275252.15854210476</v>
      </c>
      <c r="L26" s="504">
        <v>-187680.6640499085</v>
      </c>
      <c r="M26" s="504">
        <v>-13912647.32273186</v>
      </c>
      <c r="N26" s="504">
        <v>-62889.90239168071</v>
      </c>
      <c r="O26" s="504">
        <v>-86168168.24685411</v>
      </c>
      <c r="P26" s="504">
        <v>-9976196.992844332</v>
      </c>
      <c r="Q26" s="504">
        <v>-3423017.9420418562</v>
      </c>
      <c r="R26" s="504">
        <v>-325539.3529209591</v>
      </c>
      <c r="S26" s="504">
        <v>-2961242.1897372063</v>
      </c>
      <c r="T26" s="504">
        <v>-5480.6188200959205</v>
      </c>
      <c r="U26" s="504">
        <v>-1387257.815428302</v>
      </c>
      <c r="V26" s="504">
        <v>-24464.22947432561</v>
      </c>
      <c r="W26" s="504">
        <v>-187680.6640499085</v>
      </c>
      <c r="X26" s="502">
        <v>-250787.9290677792</v>
      </c>
      <c r="Y26" s="502">
        <v>-13912647.32273186</v>
      </c>
      <c r="Z26" s="502">
        <v>-35927.30844727095</v>
      </c>
      <c r="AA26" s="505">
        <v>-26962.59394440976</v>
      </c>
      <c r="AB26" s="505"/>
      <c r="AC26" s="505"/>
    </row>
    <row r="27" spans="1:29" s="501" customFormat="1" ht="10.5">
      <c r="A27" s="476">
        <v>14</v>
      </c>
      <c r="B27" s="501" t="s">
        <v>110</v>
      </c>
      <c r="C27" s="476" t="s">
        <v>111</v>
      </c>
      <c r="D27" s="481" t="s">
        <v>186</v>
      </c>
      <c r="E27" s="504">
        <v>-16628215.445381682</v>
      </c>
      <c r="F27" s="504">
        <v>-11892755.197098896</v>
      </c>
      <c r="G27" s="504">
        <v>-1346107.1670969338</v>
      </c>
      <c r="H27" s="504">
        <v>-512672.45050693565</v>
      </c>
      <c r="I27" s="504">
        <v>-49156.090033079425</v>
      </c>
      <c r="J27" s="504">
        <v>-678848.026782567</v>
      </c>
      <c r="K27" s="504">
        <v>-41393.7000793284</v>
      </c>
      <c r="L27" s="504">
        <v>-27334.924347045973</v>
      </c>
      <c r="M27" s="504">
        <v>-2070229.3461801608</v>
      </c>
      <c r="N27" s="504">
        <v>-9718.5432567361</v>
      </c>
      <c r="O27" s="504">
        <v>-11892755.197098896</v>
      </c>
      <c r="P27" s="504">
        <v>-1346107.1670969338</v>
      </c>
      <c r="Q27" s="504">
        <v>-512672.45050693565</v>
      </c>
      <c r="R27" s="504">
        <v>-49156.090033079425</v>
      </c>
      <c r="S27" s="504">
        <v>-460959.26487241493</v>
      </c>
      <c r="T27" s="504">
        <v>-852.6725014882072</v>
      </c>
      <c r="U27" s="504">
        <v>-217036.08940866395</v>
      </c>
      <c r="V27" s="504">
        <v>-3515.3003726098414</v>
      </c>
      <c r="W27" s="504">
        <v>-27334.924347045973</v>
      </c>
      <c r="X27" s="502">
        <v>-37878.399706718556</v>
      </c>
      <c r="Y27" s="502">
        <v>-2070229.3461801608</v>
      </c>
      <c r="Z27" s="502">
        <v>-5680.610739507896</v>
      </c>
      <c r="AA27" s="505">
        <v>-4037.9325172282042</v>
      </c>
      <c r="AB27" s="505"/>
      <c r="AC27" s="505"/>
    </row>
    <row r="28" spans="1:29" s="501" customFormat="1" ht="10.5">
      <c r="A28" s="476">
        <v>15</v>
      </c>
      <c r="B28" s="501" t="s">
        <v>112</v>
      </c>
      <c r="C28" s="476" t="s">
        <v>113</v>
      </c>
      <c r="D28" s="481" t="s">
        <v>186</v>
      </c>
      <c r="E28" s="504">
        <v>-7387296</v>
      </c>
      <c r="F28" s="504">
        <v>-6734737.949031091</v>
      </c>
      <c r="G28" s="504">
        <v>-456014.3128892378</v>
      </c>
      <c r="H28" s="504">
        <v>-175093.83282551795</v>
      </c>
      <c r="I28" s="504">
        <v>-21449.905254152</v>
      </c>
      <c r="J28" s="504">
        <v>0</v>
      </c>
      <c r="K28" s="504">
        <v>0</v>
      </c>
      <c r="L28" s="504">
        <v>0</v>
      </c>
      <c r="M28" s="504">
        <v>0</v>
      </c>
      <c r="N28" s="504">
        <v>0</v>
      </c>
      <c r="O28" s="504">
        <v>-6734737.949031091</v>
      </c>
      <c r="P28" s="504">
        <v>-456014.3128892378</v>
      </c>
      <c r="Q28" s="504">
        <v>-175093.83282551795</v>
      </c>
      <c r="R28" s="504">
        <v>-21449.905254152</v>
      </c>
      <c r="S28" s="504">
        <v>0</v>
      </c>
      <c r="T28" s="504">
        <v>0</v>
      </c>
      <c r="U28" s="504">
        <v>0</v>
      </c>
      <c r="V28" s="504">
        <v>0</v>
      </c>
      <c r="W28" s="504">
        <v>0</v>
      </c>
      <c r="X28" s="502">
        <v>0</v>
      </c>
      <c r="Y28" s="502">
        <v>0</v>
      </c>
      <c r="Z28" s="502">
        <v>0</v>
      </c>
      <c r="AA28" s="505">
        <v>0</v>
      </c>
      <c r="AB28" s="505"/>
      <c r="AC28" s="505"/>
    </row>
    <row r="29" spans="1:29" s="501" customFormat="1" ht="10.5">
      <c r="A29" s="476">
        <v>16</v>
      </c>
      <c r="B29" s="501" t="s">
        <v>114</v>
      </c>
      <c r="C29" s="476" t="s">
        <v>115</v>
      </c>
      <c r="D29" s="481" t="s">
        <v>186</v>
      </c>
      <c r="E29" s="504">
        <v>-18311497</v>
      </c>
      <c r="F29" s="504">
        <v>-16279007.604150172</v>
      </c>
      <c r="G29" s="504">
        <v>-1896515.4435867944</v>
      </c>
      <c r="H29" s="504">
        <v>-126049.86243134546</v>
      </c>
      <c r="I29" s="504">
        <v>-9924.089831688449</v>
      </c>
      <c r="J29" s="504">
        <v>0</v>
      </c>
      <c r="K29" s="504">
        <v>0</v>
      </c>
      <c r="L29" s="504">
        <v>0</v>
      </c>
      <c r="M29" s="504">
        <v>0</v>
      </c>
      <c r="N29" s="504">
        <v>0</v>
      </c>
      <c r="O29" s="504">
        <v>-16279007.604150172</v>
      </c>
      <c r="P29" s="504">
        <v>-1896515.4435867944</v>
      </c>
      <c r="Q29" s="504">
        <v>-126049.86243134546</v>
      </c>
      <c r="R29" s="504">
        <v>-9924.089831688449</v>
      </c>
      <c r="S29" s="504">
        <v>0</v>
      </c>
      <c r="T29" s="504">
        <v>0</v>
      </c>
      <c r="U29" s="504">
        <v>0</v>
      </c>
      <c r="V29" s="504">
        <v>0</v>
      </c>
      <c r="W29" s="504">
        <v>0</v>
      </c>
      <c r="X29" s="502">
        <v>0</v>
      </c>
      <c r="Y29" s="502">
        <v>0</v>
      </c>
      <c r="Z29" s="502">
        <v>0</v>
      </c>
      <c r="AA29" s="505">
        <v>0</v>
      </c>
      <c r="AB29" s="505"/>
      <c r="AC29" s="505"/>
    </row>
    <row r="30" spans="1:29" s="501" customFormat="1" ht="10.5">
      <c r="A30" s="476">
        <v>17</v>
      </c>
      <c r="B30" s="501" t="s">
        <v>822</v>
      </c>
      <c r="C30" s="476" t="s">
        <v>823</v>
      </c>
      <c r="D30" s="481" t="s">
        <v>186</v>
      </c>
      <c r="E30" s="504">
        <v>0</v>
      </c>
      <c r="F30" s="504">
        <v>0</v>
      </c>
      <c r="G30" s="504">
        <v>0</v>
      </c>
      <c r="H30" s="504">
        <v>0</v>
      </c>
      <c r="I30" s="504">
        <v>0</v>
      </c>
      <c r="J30" s="504">
        <v>0</v>
      </c>
      <c r="K30" s="504">
        <v>0</v>
      </c>
      <c r="L30" s="504">
        <v>0</v>
      </c>
      <c r="M30" s="504">
        <v>0</v>
      </c>
      <c r="N30" s="504">
        <v>0</v>
      </c>
      <c r="O30" s="504">
        <v>0</v>
      </c>
      <c r="P30" s="504">
        <v>0</v>
      </c>
      <c r="Q30" s="504">
        <v>0</v>
      </c>
      <c r="R30" s="504">
        <v>0</v>
      </c>
      <c r="S30" s="504">
        <v>0</v>
      </c>
      <c r="T30" s="504">
        <v>0</v>
      </c>
      <c r="U30" s="504">
        <v>0</v>
      </c>
      <c r="V30" s="504">
        <v>0</v>
      </c>
      <c r="W30" s="504">
        <v>0</v>
      </c>
      <c r="X30" s="502">
        <v>0</v>
      </c>
      <c r="Y30" s="502">
        <v>0</v>
      </c>
      <c r="Z30" s="502">
        <v>0</v>
      </c>
      <c r="AA30" s="505">
        <v>0</v>
      </c>
      <c r="AB30" s="505"/>
      <c r="AC30" s="505"/>
    </row>
    <row r="31" spans="1:29" s="501" customFormat="1" ht="10.5">
      <c r="A31" s="476"/>
      <c r="C31" s="476"/>
      <c r="D31" s="476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2"/>
      <c r="Y31" s="502"/>
      <c r="Z31" s="502"/>
      <c r="AA31" s="505"/>
      <c r="AB31" s="505"/>
      <c r="AC31" s="505"/>
    </row>
    <row r="32" spans="1:33" s="501" customFormat="1" ht="31.5">
      <c r="A32" s="476">
        <v>18</v>
      </c>
      <c r="B32" s="501" t="s">
        <v>116</v>
      </c>
      <c r="C32" s="481" t="s">
        <v>824</v>
      </c>
      <c r="D32" s="476" t="s">
        <v>153</v>
      </c>
      <c r="E32" s="504">
        <f aca="true" t="shared" si="2" ref="E32:AA32">(E$21+E$22+E$23+E$24+E$25+E$26+E$27+E$28+E$29+E$30)</f>
        <v>181991875.64992067</v>
      </c>
      <c r="F32" s="504">
        <f t="shared" si="2"/>
        <v>128629945.14920858</v>
      </c>
      <c r="G32" s="504">
        <f t="shared" si="2"/>
        <v>15350771.260268947</v>
      </c>
      <c r="H32" s="504">
        <f t="shared" si="2"/>
        <v>5531272.996606556</v>
      </c>
      <c r="I32" s="504">
        <f t="shared" si="2"/>
        <v>521404.4631342917</v>
      </c>
      <c r="J32" s="504">
        <f t="shared" si="2"/>
        <v>7291307.938913223</v>
      </c>
      <c r="K32" s="504">
        <f t="shared" si="2"/>
        <v>468194.0426812816</v>
      </c>
      <c r="L32" s="504">
        <f t="shared" si="2"/>
        <v>323473.4658143632</v>
      </c>
      <c r="M32" s="504">
        <f t="shared" si="2"/>
        <v>23769775.182412114</v>
      </c>
      <c r="N32" s="504">
        <f t="shared" si="2"/>
        <v>105731.1508812744</v>
      </c>
      <c r="O32" s="504">
        <f t="shared" si="2"/>
        <v>128629945.14920858</v>
      </c>
      <c r="P32" s="504">
        <f t="shared" si="2"/>
        <v>15350771.260268947</v>
      </c>
      <c r="Q32" s="504">
        <f t="shared" si="2"/>
        <v>5531272.996606556</v>
      </c>
      <c r="R32" s="504">
        <f t="shared" si="2"/>
        <v>521404.4631342917</v>
      </c>
      <c r="S32" s="504">
        <f t="shared" si="2"/>
        <v>4962514.123070368</v>
      </c>
      <c r="T32" s="504">
        <f t="shared" si="2"/>
        <v>9186.747147526645</v>
      </c>
      <c r="U32" s="504">
        <f t="shared" si="2"/>
        <v>2319607.0686953263</v>
      </c>
      <c r="V32" s="504">
        <f t="shared" si="2"/>
        <v>42392.56819649054</v>
      </c>
      <c r="W32" s="504">
        <f t="shared" si="2"/>
        <v>323473.4658143632</v>
      </c>
      <c r="X32" s="502">
        <f t="shared" si="2"/>
        <v>425801.474484791</v>
      </c>
      <c r="Y32" s="502">
        <f t="shared" si="2"/>
        <v>23769775.182412114</v>
      </c>
      <c r="Z32" s="502">
        <f t="shared" si="2"/>
        <v>59788.60806300629</v>
      </c>
      <c r="AA32" s="505">
        <f t="shared" si="2"/>
        <v>45942.54281826813</v>
      </c>
      <c r="AB32" s="505"/>
      <c r="AC32" s="505"/>
      <c r="AD32" s="505"/>
      <c r="AE32" s="505"/>
      <c r="AF32" s="505"/>
      <c r="AG32" s="505"/>
    </row>
    <row r="33" spans="1:33" s="510" customFormat="1" ht="10.5">
      <c r="A33" s="507"/>
      <c r="B33" s="501"/>
      <c r="C33" s="476"/>
      <c r="D33" s="476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9"/>
      <c r="Y33" s="509"/>
      <c r="Z33" s="509"/>
      <c r="AA33" s="509"/>
      <c r="AB33" s="509"/>
      <c r="AC33" s="475"/>
      <c r="AD33" s="475"/>
      <c r="AE33" s="475"/>
      <c r="AF33" s="475"/>
      <c r="AG33" s="475"/>
    </row>
    <row r="34" spans="1:33" s="510" customFormat="1" ht="10.5">
      <c r="A34" s="507"/>
      <c r="B34" s="501"/>
      <c r="C34" s="476"/>
      <c r="D34" s="476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9"/>
      <c r="Y34" s="509"/>
      <c r="Z34" s="509"/>
      <c r="AA34" s="509"/>
      <c r="AB34" s="509"/>
      <c r="AC34" s="475"/>
      <c r="AD34" s="475"/>
      <c r="AE34" s="475"/>
      <c r="AF34" s="475"/>
      <c r="AG34" s="475"/>
    </row>
    <row r="35" spans="5:28" ht="10.5"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9"/>
      <c r="Y35" s="509"/>
      <c r="Z35" s="509"/>
      <c r="AA35" s="509"/>
      <c r="AB35" s="509"/>
    </row>
    <row r="36" spans="5:28" ht="10.5"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9"/>
      <c r="Y36" s="509"/>
      <c r="Z36" s="509"/>
      <c r="AA36" s="509"/>
      <c r="AB36" s="509"/>
    </row>
    <row r="37" spans="5:27" ht="10.5"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9"/>
      <c r="Y37" s="509"/>
      <c r="Z37" s="509"/>
      <c r="AA37" s="509"/>
    </row>
    <row r="38" spans="5:27" ht="10.5"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9"/>
      <c r="Y38" s="509"/>
      <c r="Z38" s="509"/>
      <c r="AA38" s="509"/>
    </row>
    <row r="39" spans="5:27" ht="10.5"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9"/>
      <c r="Y39" s="509"/>
      <c r="Z39" s="509"/>
      <c r="AA39" s="509"/>
    </row>
    <row r="40" spans="5:27" ht="10.5"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9"/>
      <c r="Y40" s="509"/>
      <c r="Z40" s="509"/>
      <c r="AA40" s="509"/>
    </row>
    <row r="41" spans="5:27" ht="10.5"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</row>
    <row r="98" ht="11.25" thickBot="1"/>
    <row r="99" spans="2:4" ht="11.25" thickTop="1">
      <c r="B99" s="511" t="s">
        <v>121</v>
      </c>
      <c r="C99" s="512" t="s">
        <v>55</v>
      </c>
      <c r="D99" s="513"/>
    </row>
    <row r="100" spans="2:4" ht="11.25" thickBot="1">
      <c r="B100" s="514"/>
      <c r="C100" s="515" t="s">
        <v>147</v>
      </c>
      <c r="D100" s="513"/>
    </row>
    <row r="101" ht="11.25" thickTop="1"/>
  </sheetData>
  <printOptions horizontalCentered="1"/>
  <pageMargins left="0.25" right="0.25" top="1.25" bottom="1" header="0.5" footer="0.5"/>
  <pageSetup fitToHeight="1" fitToWidth="1" orientation="landscape" scale="89" r:id="rId1"/>
  <headerFooter alignWithMargins="0">
    <oddHeader>&amp;CCost of Service Report
Allocated Costs Versus Revenue - Customer Related
Test Year Twelve Months Ended June 30, 2001&amp;RGeneral Rate Case Filing
Exhibit No. _____ JAH-2</oddHeader>
    <oddFooter>&amp;L&amp;F, &amp;A&amp;CPage &amp;P of &amp;N</oddFooter>
  </headerFooter>
  <rowBreaks count="1" manualBreakCount="1">
    <brk id="4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91"/>
  <sheetViews>
    <sheetView tabSelected="1" workbookViewId="0" topLeftCell="A1">
      <selection activeCell="H3" sqref="G3:H3"/>
    </sheetView>
  </sheetViews>
  <sheetFormatPr defaultColWidth="9.140625" defaultRowHeight="12.75"/>
  <cols>
    <col min="1" max="1" width="8.00390625" style="164" customWidth="1"/>
    <col min="2" max="2" width="27.421875" style="121" customWidth="1"/>
    <col min="3" max="3" width="11.57421875" style="167" customWidth="1"/>
    <col min="4" max="4" width="11.00390625" style="164" customWidth="1"/>
    <col min="5" max="5" width="12.140625" style="164" customWidth="1"/>
    <col min="6" max="6" width="12.140625" style="117" customWidth="1"/>
    <col min="7" max="10" width="10.8515625" style="117" customWidth="1"/>
    <col min="11" max="12" width="10.00390625" style="117" customWidth="1"/>
    <col min="13" max="13" width="10.7109375" style="117" customWidth="1"/>
    <col min="14" max="14" width="9.8515625" style="117" customWidth="1"/>
    <col min="15" max="17" width="12.140625" style="117" hidden="1" customWidth="1"/>
    <col min="18" max="18" width="12.28125" style="117" hidden="1" customWidth="1"/>
    <col min="19" max="19" width="12.00390625" style="117" hidden="1" customWidth="1"/>
    <col min="20" max="20" width="10.421875" style="117" hidden="1" customWidth="1"/>
    <col min="21" max="21" width="11.28125" style="117" hidden="1" customWidth="1"/>
    <col min="22" max="22" width="11.8515625" style="117" hidden="1" customWidth="1"/>
    <col min="23" max="23" width="10.00390625" style="117" hidden="1" customWidth="1"/>
    <col min="24" max="24" width="11.421875" style="117" hidden="1" customWidth="1"/>
    <col min="25" max="25" width="10.7109375" style="117" hidden="1" customWidth="1"/>
    <col min="26" max="26" width="9.140625" style="117" hidden="1" customWidth="1"/>
    <col min="27" max="27" width="10.57421875" style="117" hidden="1" customWidth="1"/>
    <col min="28" max="28" width="8.140625" style="117" customWidth="1"/>
    <col min="29" max="16384" width="8.28125" style="117" customWidth="1"/>
  </cols>
  <sheetData>
    <row r="1" spans="1:21" ht="11.25">
      <c r="A1" s="113"/>
      <c r="B1" s="114"/>
      <c r="C1" s="115"/>
      <c r="D1" s="116"/>
      <c r="E1" s="116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1.25">
      <c r="A2" s="113"/>
      <c r="B2" s="118"/>
      <c r="C2" s="115"/>
      <c r="D2" s="116"/>
      <c r="E2" s="116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1.25">
      <c r="A3" s="113"/>
      <c r="B3" s="119"/>
      <c r="C3" s="115"/>
      <c r="D3" s="116"/>
      <c r="E3" s="116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s="121" customFormat="1" ht="11.25">
      <c r="A4" s="119"/>
      <c r="B4" s="115" t="s">
        <v>35</v>
      </c>
      <c r="C4" s="115"/>
      <c r="D4" s="179"/>
      <c r="E4" s="120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121" customFormat="1" ht="11.25">
      <c r="A5" s="119"/>
      <c r="B5" s="115" t="s">
        <v>148</v>
      </c>
      <c r="C5" s="115"/>
      <c r="D5" s="180"/>
      <c r="E5" s="120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 s="121" customFormat="1" ht="12" thickBot="1">
      <c r="A6" s="119"/>
      <c r="B6" s="122">
        <v>37214.48543703704</v>
      </c>
      <c r="C6" s="115"/>
      <c r="D6" s="115"/>
      <c r="E6" s="115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32" s="125" customFormat="1" ht="12" thickTop="1">
      <c r="A7" s="168"/>
      <c r="B7" s="169"/>
      <c r="C7" s="170" t="s">
        <v>37</v>
      </c>
      <c r="D7" s="170" t="s">
        <v>37</v>
      </c>
      <c r="E7" s="170"/>
      <c r="F7" s="171" t="s">
        <v>38</v>
      </c>
      <c r="G7" s="171" t="s">
        <v>38</v>
      </c>
      <c r="H7" s="171" t="s">
        <v>38</v>
      </c>
      <c r="I7" s="171" t="s">
        <v>38</v>
      </c>
      <c r="J7" s="171" t="s">
        <v>38</v>
      </c>
      <c r="K7" s="171" t="s">
        <v>38</v>
      </c>
      <c r="L7" s="171" t="s">
        <v>38</v>
      </c>
      <c r="M7" s="171" t="s">
        <v>38</v>
      </c>
      <c r="N7" s="172" t="s">
        <v>38</v>
      </c>
      <c r="O7" s="123" t="s">
        <v>39</v>
      </c>
      <c r="P7" s="123" t="s">
        <v>40</v>
      </c>
      <c r="Q7" s="123" t="s">
        <v>41</v>
      </c>
      <c r="R7" s="123" t="s">
        <v>42</v>
      </c>
      <c r="S7" s="123" t="s">
        <v>43</v>
      </c>
      <c r="T7" s="123" t="s">
        <v>43</v>
      </c>
      <c r="U7" s="123" t="s">
        <v>43</v>
      </c>
      <c r="V7" s="123" t="s">
        <v>44</v>
      </c>
      <c r="W7" s="123" t="s">
        <v>45</v>
      </c>
      <c r="X7" s="123" t="s">
        <v>44</v>
      </c>
      <c r="Y7" s="123" t="s">
        <v>46</v>
      </c>
      <c r="Z7" s="123" t="s">
        <v>47</v>
      </c>
      <c r="AA7" s="124" t="s">
        <v>47</v>
      </c>
      <c r="AB7" s="123"/>
      <c r="AC7" s="123"/>
      <c r="AD7" s="123"/>
      <c r="AE7" s="123"/>
      <c r="AF7" s="124"/>
    </row>
    <row r="8" spans="1:32" s="128" customFormat="1" ht="11.25">
      <c r="A8" s="173"/>
      <c r="B8" s="126"/>
      <c r="C8" s="127"/>
      <c r="D8" s="127"/>
      <c r="E8" s="127" t="s">
        <v>49</v>
      </c>
      <c r="F8" s="128" t="s">
        <v>50</v>
      </c>
      <c r="G8" s="128" t="s">
        <v>50</v>
      </c>
      <c r="H8" s="128" t="s">
        <v>50</v>
      </c>
      <c r="I8" s="128" t="s">
        <v>50</v>
      </c>
      <c r="J8" s="128" t="s">
        <v>50</v>
      </c>
      <c r="K8" s="128" t="s">
        <v>50</v>
      </c>
      <c r="L8" s="128" t="s">
        <v>50</v>
      </c>
      <c r="M8" s="128" t="s">
        <v>50</v>
      </c>
      <c r="N8" s="174" t="s">
        <v>50</v>
      </c>
      <c r="O8" s="128">
        <v>7</v>
      </c>
      <c r="P8" s="128">
        <v>24</v>
      </c>
      <c r="Q8" s="128" t="s">
        <v>51</v>
      </c>
      <c r="R8" s="128">
        <v>26</v>
      </c>
      <c r="S8" s="128">
        <v>31</v>
      </c>
      <c r="T8" s="128">
        <v>35</v>
      </c>
      <c r="U8" s="128">
        <v>43</v>
      </c>
      <c r="V8" s="128">
        <v>449</v>
      </c>
      <c r="W8" s="128">
        <v>49</v>
      </c>
      <c r="X8" s="128">
        <v>449</v>
      </c>
      <c r="Y8" s="128" t="s">
        <v>52</v>
      </c>
      <c r="Z8" s="128" t="s">
        <v>53</v>
      </c>
      <c r="AA8" s="129" t="s">
        <v>53</v>
      </c>
      <c r="AF8" s="129"/>
    </row>
    <row r="9" spans="1:32" s="132" customFormat="1" ht="23.25" thickBot="1">
      <c r="A9" s="175"/>
      <c r="B9" s="176" t="s">
        <v>54</v>
      </c>
      <c r="C9" s="176" t="s">
        <v>55</v>
      </c>
      <c r="D9" s="176" t="s">
        <v>149</v>
      </c>
      <c r="E9" s="176" t="s">
        <v>56</v>
      </c>
      <c r="F9" s="177" t="s">
        <v>39</v>
      </c>
      <c r="G9" s="177" t="s">
        <v>40</v>
      </c>
      <c r="H9" s="177" t="s">
        <v>41</v>
      </c>
      <c r="I9" s="177" t="s">
        <v>42</v>
      </c>
      <c r="J9" s="177" t="s">
        <v>43</v>
      </c>
      <c r="K9" s="177" t="s">
        <v>44</v>
      </c>
      <c r="L9" s="177" t="s">
        <v>45</v>
      </c>
      <c r="M9" s="177" t="s">
        <v>46</v>
      </c>
      <c r="N9" s="178" t="s">
        <v>47</v>
      </c>
      <c r="O9" s="130" t="s">
        <v>57</v>
      </c>
      <c r="P9" s="130" t="s">
        <v>58</v>
      </c>
      <c r="Q9" s="130" t="s">
        <v>59</v>
      </c>
      <c r="R9" s="130" t="s">
        <v>60</v>
      </c>
      <c r="S9" s="130" t="s">
        <v>61</v>
      </c>
      <c r="T9" s="130" t="s">
        <v>62</v>
      </c>
      <c r="U9" s="130" t="s">
        <v>63</v>
      </c>
      <c r="V9" s="130" t="s">
        <v>64</v>
      </c>
      <c r="W9" s="130" t="s">
        <v>65</v>
      </c>
      <c r="X9" s="130" t="s">
        <v>45</v>
      </c>
      <c r="Y9" s="130" t="s">
        <v>66</v>
      </c>
      <c r="Z9" s="130" t="s">
        <v>67</v>
      </c>
      <c r="AA9" s="131" t="s">
        <v>68</v>
      </c>
      <c r="AB9" s="130"/>
      <c r="AC9" s="130"/>
      <c r="AD9" s="130"/>
      <c r="AE9" s="130"/>
      <c r="AF9" s="131"/>
    </row>
    <row r="10" spans="1:21" s="134" customFormat="1" ht="11.25">
      <c r="A10" s="133"/>
      <c r="B10" s="134" t="s">
        <v>150</v>
      </c>
      <c r="C10" s="133"/>
      <c r="D10" s="133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  <c r="Q10" s="136"/>
      <c r="R10" s="136"/>
      <c r="S10" s="136"/>
      <c r="T10" s="136"/>
      <c r="U10" s="136"/>
    </row>
    <row r="11" spans="1:27" s="134" customFormat="1" ht="11.25">
      <c r="A11" s="133">
        <v>1</v>
      </c>
      <c r="B11" s="137" t="s">
        <v>151</v>
      </c>
      <c r="C11" s="133" t="s">
        <v>152</v>
      </c>
      <c r="D11" s="133" t="s">
        <v>153</v>
      </c>
      <c r="E11" s="138">
        <v>101059650</v>
      </c>
      <c r="F11" s="138">
        <v>60256261.47392773</v>
      </c>
      <c r="G11" s="138">
        <v>20539408.624782957</v>
      </c>
      <c r="H11" s="138">
        <v>7942260.043668393</v>
      </c>
      <c r="I11" s="138">
        <v>762487.7375539306</v>
      </c>
      <c r="J11" s="138">
        <v>10572760.083051749</v>
      </c>
      <c r="K11" s="138">
        <v>413065.7818368558</v>
      </c>
      <c r="L11" s="138">
        <v>422192.86916549667</v>
      </c>
      <c r="M11" s="138">
        <v>0</v>
      </c>
      <c r="N11" s="138">
        <v>151213.38601288933</v>
      </c>
      <c r="O11" s="138">
        <v>60256261.47392773</v>
      </c>
      <c r="P11" s="139">
        <v>20539408.624782957</v>
      </c>
      <c r="Q11" s="139">
        <v>7942260.043668393</v>
      </c>
      <c r="R11" s="139">
        <v>762487.7375539306</v>
      </c>
      <c r="S11" s="139">
        <v>7177587.989427878</v>
      </c>
      <c r="T11" s="139">
        <v>13277.685460863324</v>
      </c>
      <c r="U11" s="139">
        <v>3381894.4081630083</v>
      </c>
      <c r="V11" s="138">
        <v>54199.596622489065</v>
      </c>
      <c r="W11" s="138">
        <v>422192.86916549667</v>
      </c>
      <c r="X11" s="138">
        <v>358866.18521436676</v>
      </c>
      <c r="Y11" s="138">
        <v>0</v>
      </c>
      <c r="Z11" s="138">
        <v>88626.70045527889</v>
      </c>
      <c r="AA11" s="134">
        <v>62586.68555761043</v>
      </c>
    </row>
    <row r="12" spans="1:27" s="134" customFormat="1" ht="11.25">
      <c r="A12" s="133">
        <v>2</v>
      </c>
      <c r="B12" s="137" t="s">
        <v>154</v>
      </c>
      <c r="C12" s="140" t="s">
        <v>155</v>
      </c>
      <c r="D12" s="133" t="s">
        <v>153</v>
      </c>
      <c r="E12" s="138">
        <v>105758754.55</v>
      </c>
      <c r="F12" s="138">
        <v>82612064.63545485</v>
      </c>
      <c r="G12" s="138">
        <v>18015999.843498196</v>
      </c>
      <c r="H12" s="138">
        <v>5030213.927969274</v>
      </c>
      <c r="I12" s="138">
        <v>100476.14307767818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82612064.63545485</v>
      </c>
      <c r="P12" s="139">
        <v>18015999.843498196</v>
      </c>
      <c r="Q12" s="139">
        <v>5030213.927969274</v>
      </c>
      <c r="R12" s="139">
        <v>100476.14307767818</v>
      </c>
      <c r="S12" s="139">
        <v>0</v>
      </c>
      <c r="T12" s="139">
        <v>0</v>
      </c>
      <c r="U12" s="139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4">
        <v>0</v>
      </c>
    </row>
    <row r="13" spans="1:27" s="134" customFormat="1" ht="11.25">
      <c r="A13" s="133">
        <v>3</v>
      </c>
      <c r="B13" s="137" t="s">
        <v>156</v>
      </c>
      <c r="C13" s="140" t="s">
        <v>157</v>
      </c>
      <c r="D13" s="133" t="s">
        <v>153</v>
      </c>
      <c r="E13" s="138">
        <v>182686313.83</v>
      </c>
      <c r="F13" s="138">
        <v>121287393.80767848</v>
      </c>
      <c r="G13" s="138">
        <v>28164133.686892368</v>
      </c>
      <c r="H13" s="138">
        <v>24431478.30364764</v>
      </c>
      <c r="I13" s="138">
        <v>8803308.031781526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121287393.80767848</v>
      </c>
      <c r="P13" s="139">
        <v>28164133.686892368</v>
      </c>
      <c r="Q13" s="139">
        <v>24431478.30364764</v>
      </c>
      <c r="R13" s="139">
        <v>8803308.031781526</v>
      </c>
      <c r="S13" s="139">
        <v>0</v>
      </c>
      <c r="T13" s="139">
        <v>0</v>
      </c>
      <c r="U13" s="139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4">
        <v>0</v>
      </c>
    </row>
    <row r="14" spans="1:27" s="134" customFormat="1" ht="22.5">
      <c r="A14" s="133">
        <v>4</v>
      </c>
      <c r="B14" s="137" t="s">
        <v>158</v>
      </c>
      <c r="C14" s="140" t="s">
        <v>159</v>
      </c>
      <c r="D14" s="133" t="s">
        <v>153</v>
      </c>
      <c r="E14" s="138">
        <v>805349.62</v>
      </c>
      <c r="F14" s="138">
        <v>0</v>
      </c>
      <c r="G14" s="138">
        <v>275.6</v>
      </c>
      <c r="H14" s="138">
        <v>0</v>
      </c>
      <c r="I14" s="138">
        <v>0</v>
      </c>
      <c r="J14" s="138">
        <v>784078.03</v>
      </c>
      <c r="K14" s="138">
        <v>0</v>
      </c>
      <c r="L14" s="138">
        <v>6226.6</v>
      </c>
      <c r="M14" s="138">
        <v>0</v>
      </c>
      <c r="N14" s="138">
        <v>14769.39</v>
      </c>
      <c r="O14" s="138">
        <v>0</v>
      </c>
      <c r="P14" s="139">
        <v>275.6</v>
      </c>
      <c r="Q14" s="139">
        <v>0</v>
      </c>
      <c r="R14" s="139">
        <v>0</v>
      </c>
      <c r="S14" s="139">
        <v>679544.57</v>
      </c>
      <c r="T14" s="139">
        <v>0</v>
      </c>
      <c r="U14" s="139">
        <v>104533.46</v>
      </c>
      <c r="V14" s="138">
        <v>0</v>
      </c>
      <c r="W14" s="138">
        <v>6226.6</v>
      </c>
      <c r="X14" s="138">
        <v>0</v>
      </c>
      <c r="Y14" s="138">
        <v>0</v>
      </c>
      <c r="Z14" s="138">
        <v>0</v>
      </c>
      <c r="AA14" s="134">
        <v>14769.39</v>
      </c>
    </row>
    <row r="15" spans="1:27" s="134" customFormat="1" ht="11.25">
      <c r="A15" s="133">
        <v>5</v>
      </c>
      <c r="B15" s="137" t="s">
        <v>160</v>
      </c>
      <c r="C15" s="133" t="s">
        <v>161</v>
      </c>
      <c r="D15" s="133" t="s">
        <v>153</v>
      </c>
      <c r="E15" s="138">
        <v>118671188</v>
      </c>
      <c r="F15" s="138">
        <v>118671188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118671188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4">
        <v>0</v>
      </c>
    </row>
    <row r="16" spans="1:27" s="134" customFormat="1" ht="11.25">
      <c r="A16" s="133">
        <v>6</v>
      </c>
      <c r="B16" s="137" t="s">
        <v>160</v>
      </c>
      <c r="C16" s="133" t="s">
        <v>162</v>
      </c>
      <c r="D16" s="133" t="s">
        <v>153</v>
      </c>
      <c r="E16" s="138">
        <v>44307633.00000063</v>
      </c>
      <c r="F16" s="138">
        <v>39141700.30417685</v>
      </c>
      <c r="G16" s="138">
        <v>4885650.192904162</v>
      </c>
      <c r="H16" s="138">
        <v>268009.77793970506</v>
      </c>
      <c r="I16" s="138">
        <v>12272.724979912238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39141700.30417685</v>
      </c>
      <c r="P16" s="139">
        <v>4885650.192904162</v>
      </c>
      <c r="Q16" s="139">
        <v>268009.77793970506</v>
      </c>
      <c r="R16" s="139">
        <v>12272.724979912238</v>
      </c>
      <c r="S16" s="139">
        <v>0</v>
      </c>
      <c r="T16" s="139">
        <v>0</v>
      </c>
      <c r="U16" s="139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4">
        <v>0</v>
      </c>
    </row>
    <row r="17" spans="1:32" s="134" customFormat="1" ht="11.25">
      <c r="A17" s="133">
        <v>7</v>
      </c>
      <c r="B17" s="137" t="s">
        <v>163</v>
      </c>
      <c r="C17" s="140" t="s">
        <v>164</v>
      </c>
      <c r="D17" s="133"/>
      <c r="E17" s="138">
        <f aca="true" t="shared" si="0" ref="E17:AA17">(E$11+E$12+E$13+E$14+E$15+E$16)</f>
        <v>553288889.0000006</v>
      </c>
      <c r="F17" s="138">
        <f t="shared" si="0"/>
        <v>421968608.2212379</v>
      </c>
      <c r="G17" s="138">
        <f t="shared" si="0"/>
        <v>71605467.94807768</v>
      </c>
      <c r="H17" s="138">
        <f t="shared" si="0"/>
        <v>37671962.05322501</v>
      </c>
      <c r="I17" s="138">
        <f t="shared" si="0"/>
        <v>9678544.637393048</v>
      </c>
      <c r="J17" s="138">
        <f t="shared" si="0"/>
        <v>11356838.113051748</v>
      </c>
      <c r="K17" s="138">
        <f t="shared" si="0"/>
        <v>413065.7818368558</v>
      </c>
      <c r="L17" s="138">
        <f t="shared" si="0"/>
        <v>428419.46916549664</v>
      </c>
      <c r="M17" s="138">
        <f t="shared" si="0"/>
        <v>0</v>
      </c>
      <c r="N17" s="138">
        <f t="shared" si="0"/>
        <v>165982.77601288934</v>
      </c>
      <c r="O17" s="138">
        <f t="shared" si="0"/>
        <v>421968608.2212379</v>
      </c>
      <c r="P17" s="139">
        <f t="shared" si="0"/>
        <v>71605467.94807768</v>
      </c>
      <c r="Q17" s="139">
        <f t="shared" si="0"/>
        <v>37671962.05322501</v>
      </c>
      <c r="R17" s="139">
        <f t="shared" si="0"/>
        <v>9678544.637393048</v>
      </c>
      <c r="S17" s="139">
        <f t="shared" si="0"/>
        <v>7857132.559427878</v>
      </c>
      <c r="T17" s="139">
        <f t="shared" si="0"/>
        <v>13277.685460863324</v>
      </c>
      <c r="U17" s="139">
        <f t="shared" si="0"/>
        <v>3486427.8681630082</v>
      </c>
      <c r="V17" s="138">
        <f t="shared" si="0"/>
        <v>54199.596622489065</v>
      </c>
      <c r="W17" s="138">
        <f t="shared" si="0"/>
        <v>428419.46916549664</v>
      </c>
      <c r="X17" s="138">
        <f t="shared" si="0"/>
        <v>358866.18521436676</v>
      </c>
      <c r="Y17" s="138">
        <f t="shared" si="0"/>
        <v>0</v>
      </c>
      <c r="Z17" s="138">
        <f t="shared" si="0"/>
        <v>88626.70045527889</v>
      </c>
      <c r="AA17" s="135">
        <f t="shared" si="0"/>
        <v>77356.07555761043</v>
      </c>
      <c r="AB17" s="135"/>
      <c r="AC17" s="135"/>
      <c r="AD17" s="135"/>
      <c r="AE17" s="135"/>
      <c r="AF17" s="135"/>
    </row>
    <row r="18" spans="1:32" s="134" customFormat="1" ht="11.25">
      <c r="A18" s="133"/>
      <c r="B18" s="137"/>
      <c r="C18" s="140"/>
      <c r="D18" s="133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139"/>
      <c r="R18" s="139"/>
      <c r="S18" s="139"/>
      <c r="T18" s="139"/>
      <c r="U18" s="139"/>
      <c r="V18" s="138"/>
      <c r="W18" s="138"/>
      <c r="X18" s="138"/>
      <c r="Y18" s="138"/>
      <c r="Z18" s="138"/>
      <c r="AA18" s="135"/>
      <c r="AB18" s="135"/>
      <c r="AC18" s="135"/>
      <c r="AD18" s="135"/>
      <c r="AE18" s="135"/>
      <c r="AF18" s="135"/>
    </row>
    <row r="19" spans="1:27" s="134" customFormat="1" ht="11.25">
      <c r="A19" s="133">
        <v>8</v>
      </c>
      <c r="B19" s="134" t="s">
        <v>165</v>
      </c>
      <c r="C19" s="133" t="s">
        <v>166</v>
      </c>
      <c r="D19" s="133" t="s">
        <v>153</v>
      </c>
      <c r="E19" s="138">
        <v>266125394.00000003</v>
      </c>
      <c r="F19" s="138">
        <v>167955647.83810148</v>
      </c>
      <c r="G19" s="138">
        <v>31505334.46632102</v>
      </c>
      <c r="H19" s="138">
        <v>26893892.370918114</v>
      </c>
      <c r="I19" s="138">
        <v>14174913.700279016</v>
      </c>
      <c r="J19" s="138">
        <v>15460882.872454511</v>
      </c>
      <c r="K19" s="138">
        <v>2250679.229447471</v>
      </c>
      <c r="L19" s="138">
        <v>2386217.5695665427</v>
      </c>
      <c r="M19" s="138">
        <v>5092853.833152371</v>
      </c>
      <c r="N19" s="138">
        <v>404972.11975947185</v>
      </c>
      <c r="O19" s="138">
        <v>167955647.83810148</v>
      </c>
      <c r="P19" s="139">
        <v>31505334.46632102</v>
      </c>
      <c r="Q19" s="139">
        <v>26893892.370918114</v>
      </c>
      <c r="R19" s="139">
        <v>14174913.700279016</v>
      </c>
      <c r="S19" s="139">
        <v>12097609.321256295</v>
      </c>
      <c r="T19" s="139">
        <v>71044.77806100421</v>
      </c>
      <c r="U19" s="139">
        <v>3292228.773137215</v>
      </c>
      <c r="V19" s="138">
        <v>337700.89182381483</v>
      </c>
      <c r="W19" s="138">
        <v>2386217.5695665427</v>
      </c>
      <c r="X19" s="138">
        <v>1912978.3376236563</v>
      </c>
      <c r="Y19" s="138">
        <v>5092853.833152371</v>
      </c>
      <c r="Z19" s="138">
        <v>256177.8326193616</v>
      </c>
      <c r="AA19" s="134">
        <v>148794.28714011027</v>
      </c>
    </row>
    <row r="20" spans="1:27" s="134" customFormat="1" ht="11.25">
      <c r="A20" s="133">
        <v>9</v>
      </c>
      <c r="B20" s="134" t="s">
        <v>167</v>
      </c>
      <c r="C20" s="133" t="s">
        <v>168</v>
      </c>
      <c r="D20" s="133" t="s">
        <v>153</v>
      </c>
      <c r="E20" s="138">
        <v>3628792404.000014</v>
      </c>
      <c r="F20" s="138">
        <v>2157698489.6988063</v>
      </c>
      <c r="G20" s="138">
        <v>437256794.3674415</v>
      </c>
      <c r="H20" s="138">
        <v>424152856.65754837</v>
      </c>
      <c r="I20" s="138">
        <v>232445807.8434263</v>
      </c>
      <c r="J20" s="138">
        <v>245765262.16911274</v>
      </c>
      <c r="K20" s="138">
        <v>40237451.29262065</v>
      </c>
      <c r="L20" s="138">
        <v>41431763.51380868</v>
      </c>
      <c r="M20" s="138">
        <v>43413253.82894753</v>
      </c>
      <c r="N20" s="138">
        <v>6390724.628301607</v>
      </c>
      <c r="O20" s="138">
        <v>2157698489.6988063</v>
      </c>
      <c r="P20" s="139">
        <v>437256794.3674415</v>
      </c>
      <c r="Q20" s="139">
        <v>424152856.65754837</v>
      </c>
      <c r="R20" s="139">
        <v>232445807.8434263</v>
      </c>
      <c r="S20" s="139">
        <v>196494399.45589367</v>
      </c>
      <c r="T20" s="139">
        <v>1071696.6937456538</v>
      </c>
      <c r="U20" s="139">
        <v>48199166.01947343</v>
      </c>
      <c r="V20" s="138">
        <v>5051934.958218062</v>
      </c>
      <c r="W20" s="138">
        <v>41431763.51380868</v>
      </c>
      <c r="X20" s="138">
        <v>35185516.33440259</v>
      </c>
      <c r="Y20" s="138">
        <v>43413253.82894753</v>
      </c>
      <c r="Z20" s="138">
        <v>4177101.8821847877</v>
      </c>
      <c r="AA20" s="134">
        <v>2213622.7461168193</v>
      </c>
    </row>
    <row r="21" spans="1:27" s="134" customFormat="1" ht="11.25">
      <c r="A21" s="133">
        <v>10</v>
      </c>
      <c r="B21" s="134" t="s">
        <v>169</v>
      </c>
      <c r="C21" s="140" t="s">
        <v>170</v>
      </c>
      <c r="D21" s="133"/>
      <c r="E21" s="138">
        <f>SUM($F$21:$N$21)</f>
        <v>41757041.722995915</v>
      </c>
      <c r="F21" s="138">
        <f aca="true" t="shared" si="1" ref="F21:AA21">((F$17/F$20)*F$19)</f>
        <v>32846114.18114914</v>
      </c>
      <c r="G21" s="138">
        <f t="shared" si="1"/>
        <v>5159334.849410855</v>
      </c>
      <c r="H21" s="138">
        <f t="shared" si="1"/>
        <v>2388633.430043679</v>
      </c>
      <c r="I21" s="138">
        <f t="shared" si="1"/>
        <v>590212.9887915921</v>
      </c>
      <c r="J21" s="138">
        <f t="shared" si="1"/>
        <v>714448.9921708216</v>
      </c>
      <c r="K21" s="138">
        <f t="shared" si="1"/>
        <v>23104.807727873915</v>
      </c>
      <c r="L21" s="138">
        <f t="shared" si="1"/>
        <v>24674.355561195443</v>
      </c>
      <c r="M21" s="138">
        <f t="shared" si="1"/>
        <v>0</v>
      </c>
      <c r="N21" s="138">
        <f t="shared" si="1"/>
        <v>10518.11814075383</v>
      </c>
      <c r="O21" s="138">
        <f t="shared" si="1"/>
        <v>32846114.18114914</v>
      </c>
      <c r="P21" s="139">
        <f t="shared" si="1"/>
        <v>5159334.849410855</v>
      </c>
      <c r="Q21" s="139">
        <f t="shared" si="1"/>
        <v>2388633.430043679</v>
      </c>
      <c r="R21" s="139">
        <f t="shared" si="1"/>
        <v>590212.9887915921</v>
      </c>
      <c r="S21" s="139">
        <f t="shared" si="1"/>
        <v>483741.624964823</v>
      </c>
      <c r="T21" s="139">
        <f t="shared" si="1"/>
        <v>880.2026004521139</v>
      </c>
      <c r="U21" s="139">
        <f t="shared" si="1"/>
        <v>238139.35158953388</v>
      </c>
      <c r="V21" s="138">
        <f t="shared" si="1"/>
        <v>3623.0181637891815</v>
      </c>
      <c r="W21" s="138">
        <f t="shared" si="1"/>
        <v>24674.355561195443</v>
      </c>
      <c r="X21" s="138">
        <f t="shared" si="1"/>
        <v>19510.961041361636</v>
      </c>
      <c r="Y21" s="138">
        <f t="shared" si="1"/>
        <v>0</v>
      </c>
      <c r="Z21" s="138">
        <f t="shared" si="1"/>
        <v>5435.394365569927</v>
      </c>
      <c r="AA21" s="134">
        <f t="shared" si="1"/>
        <v>5199.685510434183</v>
      </c>
    </row>
    <row r="22" spans="1:26" s="134" customFormat="1" ht="11.25">
      <c r="A22" s="133"/>
      <c r="C22" s="140"/>
      <c r="D22" s="133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39"/>
      <c r="R22" s="139"/>
      <c r="S22" s="139"/>
      <c r="T22" s="139"/>
      <c r="U22" s="139"/>
      <c r="V22" s="138"/>
      <c r="W22" s="138"/>
      <c r="X22" s="138"/>
      <c r="Y22" s="138"/>
      <c r="Z22" s="138"/>
    </row>
    <row r="23" spans="1:27" s="134" customFormat="1" ht="11.25">
      <c r="A23" s="133">
        <v>11</v>
      </c>
      <c r="B23" s="134" t="s">
        <v>171</v>
      </c>
      <c r="C23" s="133" t="s">
        <v>172</v>
      </c>
      <c r="D23" s="133" t="s">
        <v>153</v>
      </c>
      <c r="E23" s="138">
        <v>1957694623.0000007</v>
      </c>
      <c r="F23" s="138">
        <v>1312352055.1892185</v>
      </c>
      <c r="G23" s="138">
        <v>227916248.7060851</v>
      </c>
      <c r="H23" s="138">
        <v>176320253.15691414</v>
      </c>
      <c r="I23" s="138">
        <v>79507256.11977974</v>
      </c>
      <c r="J23" s="138">
        <v>104423990.46042278</v>
      </c>
      <c r="K23" s="138">
        <v>10422578.510012455</v>
      </c>
      <c r="L23" s="138">
        <v>5926078.335744701</v>
      </c>
      <c r="M23" s="138">
        <v>37102712.419364</v>
      </c>
      <c r="N23" s="138">
        <v>3723450.1024591485</v>
      </c>
      <c r="O23" s="138">
        <v>1312352055.1892185</v>
      </c>
      <c r="P23" s="139">
        <v>227916248.7060851</v>
      </c>
      <c r="Q23" s="139">
        <v>176320253.15691414</v>
      </c>
      <c r="R23" s="139">
        <v>79507256.11977974</v>
      </c>
      <c r="S23" s="139">
        <v>69971701.70373528</v>
      </c>
      <c r="T23" s="139">
        <v>700179.9380154846</v>
      </c>
      <c r="U23" s="139">
        <v>33752108.81867201</v>
      </c>
      <c r="V23" s="138">
        <v>3514000.7874625702</v>
      </c>
      <c r="W23" s="138">
        <v>5926078.335744701</v>
      </c>
      <c r="X23" s="138">
        <v>6908577.722549884</v>
      </c>
      <c r="Y23" s="138">
        <v>37102712.419364</v>
      </c>
      <c r="Z23" s="138">
        <v>2249220.3010597876</v>
      </c>
      <c r="AA23" s="134">
        <v>1474229.801399361</v>
      </c>
    </row>
    <row r="24" spans="1:27" s="134" customFormat="1" ht="11.25">
      <c r="A24" s="133">
        <v>12</v>
      </c>
      <c r="B24" s="134" t="s">
        <v>173</v>
      </c>
      <c r="C24" s="133" t="s">
        <v>174</v>
      </c>
      <c r="D24" s="133" t="s">
        <v>153</v>
      </c>
      <c r="E24" s="138">
        <v>-720651715</v>
      </c>
      <c r="F24" s="138">
        <v>-483093097.4344739</v>
      </c>
      <c r="G24" s="138">
        <v>-83898802.99855463</v>
      </c>
      <c r="H24" s="138">
        <v>-64905675.95882103</v>
      </c>
      <c r="I24" s="138">
        <v>-29267608.852018334</v>
      </c>
      <c r="J24" s="138">
        <v>-38439768.35218967</v>
      </c>
      <c r="K24" s="138">
        <v>-3836680.6496370593</v>
      </c>
      <c r="L24" s="138">
        <v>-2181463.0666627535</v>
      </c>
      <c r="M24" s="138">
        <v>-13657969.441215783</v>
      </c>
      <c r="N24" s="138">
        <v>-1370648.2464267921</v>
      </c>
      <c r="O24" s="138">
        <v>-483093097.4344739</v>
      </c>
      <c r="P24" s="139">
        <v>-83898802.99855463</v>
      </c>
      <c r="Q24" s="139">
        <v>-64905675.95882103</v>
      </c>
      <c r="R24" s="139">
        <v>-29267608.852018334</v>
      </c>
      <c r="S24" s="139">
        <v>-25757452.792608112</v>
      </c>
      <c r="T24" s="139">
        <v>-257744.93488990518</v>
      </c>
      <c r="U24" s="139">
        <v>-12424570.62469165</v>
      </c>
      <c r="V24" s="138">
        <v>-1293547.351177585</v>
      </c>
      <c r="W24" s="138">
        <v>-2181463.0666627535</v>
      </c>
      <c r="X24" s="138">
        <v>-2543133.298459474</v>
      </c>
      <c r="Y24" s="138">
        <v>-13657969.441215783</v>
      </c>
      <c r="Z24" s="138">
        <v>-827965.9392881478</v>
      </c>
      <c r="AA24" s="134">
        <v>-542682.3071386444</v>
      </c>
    </row>
    <row r="25" spans="1:27" s="134" customFormat="1" ht="11.25">
      <c r="A25" s="133">
        <v>13</v>
      </c>
      <c r="B25" s="134" t="s">
        <v>175</v>
      </c>
      <c r="C25" s="140" t="s">
        <v>176</v>
      </c>
      <c r="D25" s="133"/>
      <c r="E25" s="138">
        <f>SUM($F$25:$N$25)</f>
        <v>-203672514.63217354</v>
      </c>
      <c r="F25" s="138">
        <f aca="true" t="shared" si="2" ref="F25:AA25">((F$17/F$23)*F$24)</f>
        <v>-155331887.6285222</v>
      </c>
      <c r="G25" s="138">
        <f t="shared" si="2"/>
        <v>-26358862.44662771</v>
      </c>
      <c r="H25" s="138">
        <f t="shared" si="2"/>
        <v>-13867517.30434288</v>
      </c>
      <c r="I25" s="138">
        <f t="shared" si="2"/>
        <v>-3562792.5365361497</v>
      </c>
      <c r="J25" s="138">
        <f t="shared" si="2"/>
        <v>-4180593.2176522617</v>
      </c>
      <c r="K25" s="138">
        <f t="shared" si="2"/>
        <v>-152054.64661918615</v>
      </c>
      <c r="L25" s="138">
        <f t="shared" si="2"/>
        <v>-157706.52969378087</v>
      </c>
      <c r="M25" s="138">
        <f t="shared" si="2"/>
        <v>0</v>
      </c>
      <c r="N25" s="138">
        <f t="shared" si="2"/>
        <v>-61100.32217938492</v>
      </c>
      <c r="O25" s="138">
        <f t="shared" si="2"/>
        <v>-155331887.6285222</v>
      </c>
      <c r="P25" s="139">
        <f t="shared" si="2"/>
        <v>-26358862.44662771</v>
      </c>
      <c r="Q25" s="139">
        <f t="shared" si="2"/>
        <v>-13867517.30434288</v>
      </c>
      <c r="R25" s="139">
        <f t="shared" si="2"/>
        <v>-3562792.5365361497</v>
      </c>
      <c r="S25" s="139">
        <f t="shared" si="2"/>
        <v>-2892308.119668385</v>
      </c>
      <c r="T25" s="139">
        <f t="shared" si="2"/>
        <v>-4887.680992829552</v>
      </c>
      <c r="U25" s="139">
        <f t="shared" si="2"/>
        <v>-1283397.4169910485</v>
      </c>
      <c r="V25" s="138">
        <f t="shared" si="2"/>
        <v>-19951.544944456306</v>
      </c>
      <c r="W25" s="138">
        <f t="shared" si="2"/>
        <v>-157706.52969378087</v>
      </c>
      <c r="X25" s="138">
        <f t="shared" si="2"/>
        <v>-132103.10167472987</v>
      </c>
      <c r="Y25" s="138">
        <f t="shared" si="2"/>
        <v>0</v>
      </c>
      <c r="Z25" s="138">
        <f t="shared" si="2"/>
        <v>-32624.5896206295</v>
      </c>
      <c r="AA25" s="134">
        <f t="shared" si="2"/>
        <v>-28475.73255875542</v>
      </c>
    </row>
    <row r="26" spans="1:26" s="134" customFormat="1" ht="11.25">
      <c r="A26" s="133"/>
      <c r="C26" s="140"/>
      <c r="D26" s="133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39"/>
      <c r="R26" s="139"/>
      <c r="S26" s="139"/>
      <c r="T26" s="139"/>
      <c r="U26" s="139"/>
      <c r="V26" s="138"/>
      <c r="W26" s="138"/>
      <c r="X26" s="138"/>
      <c r="Y26" s="138"/>
      <c r="Z26" s="138"/>
    </row>
    <row r="27" spans="1:27" s="134" customFormat="1" ht="11.25">
      <c r="A27" s="133">
        <v>14</v>
      </c>
      <c r="B27" s="134" t="s">
        <v>177</v>
      </c>
      <c r="C27" s="133" t="s">
        <v>178</v>
      </c>
      <c r="D27" s="133" t="s">
        <v>153</v>
      </c>
      <c r="E27" s="138">
        <v>-93260564.99999999</v>
      </c>
      <c r="F27" s="138">
        <v>-58858113.37614167</v>
      </c>
      <c r="G27" s="138">
        <v>-11040679.91663761</v>
      </c>
      <c r="H27" s="138">
        <v>-9424653.393133212</v>
      </c>
      <c r="I27" s="138">
        <v>-4967434.488849499</v>
      </c>
      <c r="J27" s="138">
        <v>-5418087.505335664</v>
      </c>
      <c r="K27" s="138">
        <v>-788724.4934319789</v>
      </c>
      <c r="L27" s="138">
        <v>-836222.3364174804</v>
      </c>
      <c r="M27" s="138">
        <v>-1784731.6966009105</v>
      </c>
      <c r="N27" s="138">
        <v>-141917.7934519695</v>
      </c>
      <c r="O27" s="138">
        <v>-58858113.37614167</v>
      </c>
      <c r="P27" s="139">
        <v>-11040679.91663761</v>
      </c>
      <c r="Q27" s="139">
        <v>-9424653.393133212</v>
      </c>
      <c r="R27" s="139">
        <v>-4967434.488849499</v>
      </c>
      <c r="S27" s="139">
        <v>-4239467.205634756</v>
      </c>
      <c r="T27" s="139">
        <v>-24896.82041492386</v>
      </c>
      <c r="U27" s="139">
        <v>-1153723.4792859843</v>
      </c>
      <c r="V27" s="138">
        <v>-118343.37001486168</v>
      </c>
      <c r="W27" s="138">
        <v>-836222.3364174804</v>
      </c>
      <c r="X27" s="138">
        <v>-670381.1234171172</v>
      </c>
      <c r="Y27" s="138">
        <v>-1784731.6966009105</v>
      </c>
      <c r="Z27" s="138">
        <v>-89774.55721702788</v>
      </c>
      <c r="AA27" s="134">
        <v>-52143.23623494163</v>
      </c>
    </row>
    <row r="28" spans="1:27" s="134" customFormat="1" ht="11.25">
      <c r="A28" s="133">
        <v>15</v>
      </c>
      <c r="B28" s="134" t="s">
        <v>179</v>
      </c>
      <c r="C28" s="140" t="s">
        <v>180</v>
      </c>
      <c r="D28" s="133"/>
      <c r="E28" s="138">
        <f>SUM($F$28:$N$28)</f>
        <v>-14633272.10260578</v>
      </c>
      <c r="F28" s="138">
        <f aca="true" t="shared" si="3" ref="F28:AA28">((F$21/F$19)*F$27)</f>
        <v>-11510540.653585585</v>
      </c>
      <c r="G28" s="138">
        <f t="shared" si="3"/>
        <v>-1808029.199499264</v>
      </c>
      <c r="H28" s="138">
        <f t="shared" si="3"/>
        <v>-837068.946767859</v>
      </c>
      <c r="I28" s="138">
        <f t="shared" si="3"/>
        <v>-206833.31258888633</v>
      </c>
      <c r="J28" s="138">
        <f t="shared" si="3"/>
        <v>-250370.38244283976</v>
      </c>
      <c r="K28" s="138">
        <f t="shared" si="3"/>
        <v>-8096.812523339609</v>
      </c>
      <c r="L28" s="138">
        <f t="shared" si="3"/>
        <v>-8646.842400345977</v>
      </c>
      <c r="M28" s="138">
        <f t="shared" si="3"/>
        <v>0</v>
      </c>
      <c r="N28" s="138">
        <f t="shared" si="3"/>
        <v>-3685.952797662938</v>
      </c>
      <c r="O28" s="138">
        <f t="shared" si="3"/>
        <v>-11510540.653585585</v>
      </c>
      <c r="P28" s="139">
        <f t="shared" si="3"/>
        <v>-1808029.199499264</v>
      </c>
      <c r="Q28" s="139">
        <f t="shared" si="3"/>
        <v>-837068.946767859</v>
      </c>
      <c r="R28" s="139">
        <f t="shared" si="3"/>
        <v>-206833.31258888633</v>
      </c>
      <c r="S28" s="139">
        <f t="shared" si="3"/>
        <v>-169521.6551120916</v>
      </c>
      <c r="T28" s="139">
        <f t="shared" si="3"/>
        <v>-308.4568165360175</v>
      </c>
      <c r="U28" s="139">
        <f t="shared" si="3"/>
        <v>-83453.18026273574</v>
      </c>
      <c r="V28" s="138">
        <f t="shared" si="3"/>
        <v>-1269.6447936879017</v>
      </c>
      <c r="W28" s="138">
        <f t="shared" si="3"/>
        <v>-8646.842400345977</v>
      </c>
      <c r="X28" s="138">
        <f t="shared" si="3"/>
        <v>-6837.390536321289</v>
      </c>
      <c r="Y28" s="138">
        <f t="shared" si="3"/>
        <v>0</v>
      </c>
      <c r="Z28" s="138">
        <f t="shared" si="3"/>
        <v>-1904.7710626625426</v>
      </c>
      <c r="AA28" s="134">
        <f t="shared" si="3"/>
        <v>-1822.1696217588512</v>
      </c>
    </row>
    <row r="29" spans="1:26" s="134" customFormat="1" ht="11.25">
      <c r="A29" s="133"/>
      <c r="C29" s="140"/>
      <c r="D29" s="133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9"/>
      <c r="Q29" s="139"/>
      <c r="R29" s="139"/>
      <c r="S29" s="139"/>
      <c r="T29" s="139"/>
      <c r="U29" s="139"/>
      <c r="V29" s="138"/>
      <c r="W29" s="138"/>
      <c r="X29" s="138"/>
      <c r="Y29" s="138"/>
      <c r="Z29" s="138"/>
    </row>
    <row r="30" spans="1:32" s="134" customFormat="1" ht="11.25">
      <c r="A30" s="133">
        <v>16</v>
      </c>
      <c r="B30" s="134" t="s">
        <v>181</v>
      </c>
      <c r="C30" s="140" t="s">
        <v>182</v>
      </c>
      <c r="D30" s="133"/>
      <c r="E30" s="138">
        <f aca="true" t="shared" si="4" ref="E30:AA30">(E$17+E$21+E$25+E$28)</f>
        <v>376740143.9882172</v>
      </c>
      <c r="F30" s="138">
        <f t="shared" si="4"/>
        <v>287972294.12027925</v>
      </c>
      <c r="G30" s="138">
        <f t="shared" si="4"/>
        <v>48597911.15136157</v>
      </c>
      <c r="H30" s="138">
        <f t="shared" si="4"/>
        <v>25356009.232157953</v>
      </c>
      <c r="I30" s="138">
        <f t="shared" si="4"/>
        <v>6499131.777059604</v>
      </c>
      <c r="J30" s="138">
        <f t="shared" si="4"/>
        <v>7640323.505127469</v>
      </c>
      <c r="K30" s="138">
        <f t="shared" si="4"/>
        <v>276019.130422204</v>
      </c>
      <c r="L30" s="138">
        <f t="shared" si="4"/>
        <v>286740.4526325653</v>
      </c>
      <c r="M30" s="138">
        <f t="shared" si="4"/>
        <v>0</v>
      </c>
      <c r="N30" s="138">
        <f t="shared" si="4"/>
        <v>111714.61917659531</v>
      </c>
      <c r="O30" s="138">
        <f t="shared" si="4"/>
        <v>287972294.12027925</v>
      </c>
      <c r="P30" s="139">
        <f t="shared" si="4"/>
        <v>48597911.15136157</v>
      </c>
      <c r="Q30" s="139">
        <f t="shared" si="4"/>
        <v>25356009.232157953</v>
      </c>
      <c r="R30" s="139">
        <f t="shared" si="4"/>
        <v>6499131.777059604</v>
      </c>
      <c r="S30" s="139">
        <f t="shared" si="4"/>
        <v>5279044.409612224</v>
      </c>
      <c r="T30" s="139">
        <f t="shared" si="4"/>
        <v>8961.750251949867</v>
      </c>
      <c r="U30" s="139">
        <f t="shared" si="4"/>
        <v>2357716.622498758</v>
      </c>
      <c r="V30" s="138">
        <f t="shared" si="4"/>
        <v>36601.425048134035</v>
      </c>
      <c r="W30" s="138">
        <f t="shared" si="4"/>
        <v>286740.4526325653</v>
      </c>
      <c r="X30" s="138">
        <f t="shared" si="4"/>
        <v>239436.6540446772</v>
      </c>
      <c r="Y30" s="138">
        <f t="shared" si="4"/>
        <v>0</v>
      </c>
      <c r="Z30" s="138">
        <f t="shared" si="4"/>
        <v>59532.73413755677</v>
      </c>
      <c r="AA30" s="135">
        <f t="shared" si="4"/>
        <v>52257.85888753033</v>
      </c>
      <c r="AB30" s="135"/>
      <c r="AC30" s="135"/>
      <c r="AD30" s="135"/>
      <c r="AE30" s="135"/>
      <c r="AF30" s="135"/>
    </row>
    <row r="31" spans="1:26" s="134" customFormat="1" ht="11.25">
      <c r="A31" s="133"/>
      <c r="C31" s="133"/>
      <c r="D31" s="133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39"/>
      <c r="R31" s="139"/>
      <c r="S31" s="139"/>
      <c r="T31" s="139"/>
      <c r="U31" s="139"/>
      <c r="V31" s="138"/>
      <c r="W31" s="138"/>
      <c r="X31" s="138"/>
      <c r="Y31" s="138"/>
      <c r="Z31" s="138"/>
    </row>
    <row r="32" spans="1:26" s="134" customFormat="1" ht="11.25">
      <c r="A32" s="133"/>
      <c r="B32" s="134" t="s">
        <v>183</v>
      </c>
      <c r="C32" s="133"/>
      <c r="D32" s="133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39"/>
      <c r="R32" s="139"/>
      <c r="S32" s="139"/>
      <c r="T32" s="139"/>
      <c r="U32" s="139"/>
      <c r="V32" s="138"/>
      <c r="W32" s="138"/>
      <c r="X32" s="138"/>
      <c r="Y32" s="138"/>
      <c r="Z32" s="138"/>
    </row>
    <row r="33" spans="1:27" s="134" customFormat="1" ht="11.25">
      <c r="A33" s="133">
        <v>17</v>
      </c>
      <c r="B33" s="137" t="s">
        <v>184</v>
      </c>
      <c r="C33" s="133" t="s">
        <v>185</v>
      </c>
      <c r="D33" s="133" t="s">
        <v>186</v>
      </c>
      <c r="E33" s="138">
        <v>921196.794149463</v>
      </c>
      <c r="F33" s="138">
        <v>447302.02205103554</v>
      </c>
      <c r="G33" s="138">
        <v>151156.12898069056</v>
      </c>
      <c r="H33" s="138">
        <v>58436.75395690715</v>
      </c>
      <c r="I33" s="138">
        <v>5609.926652457009</v>
      </c>
      <c r="J33" s="138">
        <v>77785.90697162297</v>
      </c>
      <c r="K33" s="138">
        <v>3038.9684399314224</v>
      </c>
      <c r="L33" s="138">
        <v>3106.117382206172</v>
      </c>
      <c r="M33" s="138">
        <v>173648.4769156569</v>
      </c>
      <c r="N33" s="138">
        <v>1112.4927989552882</v>
      </c>
      <c r="O33" s="138">
        <v>447302.02205103554</v>
      </c>
      <c r="P33" s="139">
        <v>151156.12898069056</v>
      </c>
      <c r="Q33" s="139">
        <v>58436.75395690715</v>
      </c>
      <c r="R33" s="139">
        <v>5609.926652457009</v>
      </c>
      <c r="S33" s="139">
        <v>52807.26847298801</v>
      </c>
      <c r="T33" s="139">
        <v>97.68532966218135</v>
      </c>
      <c r="U33" s="139">
        <v>24880.95316897278</v>
      </c>
      <c r="V33" s="138">
        <v>398.7521378805762</v>
      </c>
      <c r="W33" s="138">
        <v>3106.117382206172</v>
      </c>
      <c r="X33" s="138">
        <v>2640.216302050846</v>
      </c>
      <c r="Y33" s="138">
        <v>173648.4769156569</v>
      </c>
      <c r="Z33" s="138">
        <v>652.0359648798608</v>
      </c>
      <c r="AA33" s="134">
        <v>460.45683407542737</v>
      </c>
    </row>
    <row r="34" spans="1:27" s="134" customFormat="1" ht="11.25">
      <c r="A34" s="133">
        <v>18</v>
      </c>
      <c r="B34" s="137" t="s">
        <v>187</v>
      </c>
      <c r="C34" s="133" t="s">
        <v>188</v>
      </c>
      <c r="D34" s="133" t="s">
        <v>153</v>
      </c>
      <c r="E34" s="138">
        <v>1844793</v>
      </c>
      <c r="F34" s="138">
        <v>1099947.6979513739</v>
      </c>
      <c r="G34" s="138">
        <v>374936.5573217325</v>
      </c>
      <c r="H34" s="138">
        <v>144981.9560303162</v>
      </c>
      <c r="I34" s="138">
        <v>13918.8295311267</v>
      </c>
      <c r="J34" s="138">
        <v>193000.40908407347</v>
      </c>
      <c r="K34" s="138">
        <v>7540.307757568513</v>
      </c>
      <c r="L34" s="138">
        <v>7706.918138806379</v>
      </c>
      <c r="M34" s="138">
        <v>0</v>
      </c>
      <c r="N34" s="138">
        <v>2760.3241850023833</v>
      </c>
      <c r="O34" s="138">
        <v>1099947.6979513739</v>
      </c>
      <c r="P34" s="139">
        <v>374936.5573217325</v>
      </c>
      <c r="Q34" s="139">
        <v>144981.9560303162</v>
      </c>
      <c r="R34" s="139">
        <v>13918.8295311267</v>
      </c>
      <c r="S34" s="139">
        <v>131023.2528984676</v>
      </c>
      <c r="T34" s="139">
        <v>242.3774591976366</v>
      </c>
      <c r="U34" s="139">
        <v>61734.77872640822</v>
      </c>
      <c r="V34" s="138">
        <v>989.3863322502252</v>
      </c>
      <c r="W34" s="138">
        <v>7706.918138806379</v>
      </c>
      <c r="X34" s="138">
        <v>6550.921425318288</v>
      </c>
      <c r="Y34" s="138">
        <v>0</v>
      </c>
      <c r="Z34" s="138">
        <v>1617.835769399511</v>
      </c>
      <c r="AA34" s="134">
        <v>1142.4884156028722</v>
      </c>
    </row>
    <row r="35" spans="1:27" s="134" customFormat="1" ht="11.25">
      <c r="A35" s="133">
        <v>19</v>
      </c>
      <c r="B35" s="137" t="s">
        <v>189</v>
      </c>
      <c r="C35" s="133" t="s">
        <v>190</v>
      </c>
      <c r="D35" s="133" t="s">
        <v>153</v>
      </c>
      <c r="E35" s="138">
        <v>2427142</v>
      </c>
      <c r="F35" s="138">
        <v>1447170.0919838126</v>
      </c>
      <c r="G35" s="138">
        <v>493293.4294584729</v>
      </c>
      <c r="H35" s="138">
        <v>190748.66108193915</v>
      </c>
      <c r="I35" s="138">
        <v>18312.610545377134</v>
      </c>
      <c r="J35" s="138">
        <v>253925.18234031473</v>
      </c>
      <c r="K35" s="138">
        <v>9920.569761117024</v>
      </c>
      <c r="L35" s="138">
        <v>10139.774329834725</v>
      </c>
      <c r="M35" s="138">
        <v>0</v>
      </c>
      <c r="N35" s="138">
        <v>3631.6804991319104</v>
      </c>
      <c r="O35" s="138">
        <v>1447170.0919838126</v>
      </c>
      <c r="P35" s="139">
        <v>493293.4294584729</v>
      </c>
      <c r="Q35" s="139">
        <v>190748.66108193915</v>
      </c>
      <c r="R35" s="139">
        <v>18312.610545377134</v>
      </c>
      <c r="S35" s="139">
        <v>172383.58996727137</v>
      </c>
      <c r="T35" s="139">
        <v>318.88917134435684</v>
      </c>
      <c r="U35" s="139">
        <v>81222.703201699</v>
      </c>
      <c r="V35" s="138">
        <v>1301.7076285688834</v>
      </c>
      <c r="W35" s="138">
        <v>10139.774329834725</v>
      </c>
      <c r="X35" s="138">
        <v>8618.86213254814</v>
      </c>
      <c r="Y35" s="138">
        <v>0</v>
      </c>
      <c r="Z35" s="138">
        <v>2128.5407875094215</v>
      </c>
      <c r="AA35" s="134">
        <v>1503.1397116224891</v>
      </c>
    </row>
    <row r="36" spans="1:27" s="134" customFormat="1" ht="11.25">
      <c r="A36" s="133">
        <v>20</v>
      </c>
      <c r="B36" s="137" t="s">
        <v>191</v>
      </c>
      <c r="C36" s="140" t="s">
        <v>192</v>
      </c>
      <c r="D36" s="133" t="s">
        <v>153</v>
      </c>
      <c r="E36" s="138">
        <v>533944</v>
      </c>
      <c r="F36" s="138">
        <v>376389.7497253068</v>
      </c>
      <c r="G36" s="138">
        <v>85247.07602226269</v>
      </c>
      <c r="H36" s="138">
        <v>54385.03392903813</v>
      </c>
      <c r="I36" s="138">
        <v>16436.007838235946</v>
      </c>
      <c r="J36" s="138">
        <v>1447.3747783843132</v>
      </c>
      <c r="K36" s="138">
        <v>0</v>
      </c>
      <c r="L36" s="138">
        <v>11.494039432641376</v>
      </c>
      <c r="M36" s="138">
        <v>0</v>
      </c>
      <c r="N36" s="138">
        <v>27.263667339488517</v>
      </c>
      <c r="O36" s="138">
        <v>376389.7497253068</v>
      </c>
      <c r="P36" s="139">
        <v>85247.07602226269</v>
      </c>
      <c r="Q36" s="139">
        <v>54385.03392903813</v>
      </c>
      <c r="R36" s="139">
        <v>16436.007838235946</v>
      </c>
      <c r="S36" s="139">
        <v>1254.4104461210493</v>
      </c>
      <c r="T36" s="139">
        <v>0</v>
      </c>
      <c r="U36" s="139">
        <v>192.96433226326405</v>
      </c>
      <c r="V36" s="138">
        <v>0</v>
      </c>
      <c r="W36" s="138">
        <v>11.494039432641376</v>
      </c>
      <c r="X36" s="138">
        <v>0</v>
      </c>
      <c r="Y36" s="138">
        <v>0</v>
      </c>
      <c r="Z36" s="138">
        <v>0</v>
      </c>
      <c r="AA36" s="134">
        <v>27.263667339488517</v>
      </c>
    </row>
    <row r="37" spans="1:27" s="134" customFormat="1" ht="11.25">
      <c r="A37" s="133">
        <v>21</v>
      </c>
      <c r="B37" s="137" t="s">
        <v>193</v>
      </c>
      <c r="C37" s="133" t="s">
        <v>194</v>
      </c>
      <c r="D37" s="133" t="s">
        <v>153</v>
      </c>
      <c r="E37" s="138">
        <v>120170</v>
      </c>
      <c r="F37" s="138">
        <v>71650.70274161741</v>
      </c>
      <c r="G37" s="138">
        <v>24423.404736115433</v>
      </c>
      <c r="H37" s="138">
        <v>9444.139074770503</v>
      </c>
      <c r="I37" s="138">
        <v>906.6739437733639</v>
      </c>
      <c r="J37" s="138">
        <v>12572.065895541185</v>
      </c>
      <c r="K37" s="138">
        <v>491.17639931797675</v>
      </c>
      <c r="L37" s="138">
        <v>502.0294161677557</v>
      </c>
      <c r="M37" s="138">
        <v>0</v>
      </c>
      <c r="N37" s="138">
        <v>179.80779269638185</v>
      </c>
      <c r="O37" s="138">
        <v>71650.70274161741</v>
      </c>
      <c r="P37" s="139">
        <v>24423.404736115433</v>
      </c>
      <c r="Q37" s="139">
        <v>9444.139074770503</v>
      </c>
      <c r="R37" s="139">
        <v>906.6739437733639</v>
      </c>
      <c r="S37" s="139">
        <v>8534.867760669546</v>
      </c>
      <c r="T37" s="139">
        <v>15.788491864279619</v>
      </c>
      <c r="U37" s="139">
        <v>4021.4096430073596</v>
      </c>
      <c r="V37" s="138">
        <v>64.44872435363185</v>
      </c>
      <c r="W37" s="138">
        <v>502.0294161677557</v>
      </c>
      <c r="X37" s="138">
        <v>426.7276749643449</v>
      </c>
      <c r="Y37" s="138">
        <v>0</v>
      </c>
      <c r="Z37" s="138">
        <v>105.3859833643879</v>
      </c>
      <c r="AA37" s="134">
        <v>74.42180933199397</v>
      </c>
    </row>
    <row r="38" spans="1:27" s="134" customFormat="1" ht="11.25">
      <c r="A38" s="133">
        <v>22</v>
      </c>
      <c r="B38" s="137" t="s">
        <v>195</v>
      </c>
      <c r="C38" s="133" t="s">
        <v>196</v>
      </c>
      <c r="D38" s="133" t="s">
        <v>186</v>
      </c>
      <c r="E38" s="138">
        <v>307304.7121091566</v>
      </c>
      <c r="F38" s="138">
        <v>262385.4833026662</v>
      </c>
      <c r="G38" s="138">
        <v>35508.95325659348</v>
      </c>
      <c r="H38" s="138">
        <v>4964.754664323063</v>
      </c>
      <c r="I38" s="138">
        <v>410.31631789423585</v>
      </c>
      <c r="J38" s="138">
        <v>2197.2307312653056</v>
      </c>
      <c r="K38" s="138">
        <v>395.2480657249694</v>
      </c>
      <c r="L38" s="138">
        <v>418.13353247891644</v>
      </c>
      <c r="M38" s="138">
        <v>978.2823331487008</v>
      </c>
      <c r="N38" s="138">
        <v>46.30990506169875</v>
      </c>
      <c r="O38" s="138">
        <v>262385.4833026662</v>
      </c>
      <c r="P38" s="139">
        <v>35508.95325659348</v>
      </c>
      <c r="Q38" s="139">
        <v>4964.754664323063</v>
      </c>
      <c r="R38" s="139">
        <v>410.31631789423585</v>
      </c>
      <c r="S38" s="139">
        <v>1617.1316586590845</v>
      </c>
      <c r="T38" s="139">
        <v>3.0634239379975563</v>
      </c>
      <c r="U38" s="139">
        <v>577.0356486682234</v>
      </c>
      <c r="V38" s="138">
        <v>62.49227706391726</v>
      </c>
      <c r="W38" s="138">
        <v>418.13353247891644</v>
      </c>
      <c r="X38" s="138">
        <v>332.7557886610521</v>
      </c>
      <c r="Y38" s="138">
        <v>978.2823331487008</v>
      </c>
      <c r="Z38" s="138">
        <v>5.093133475261769</v>
      </c>
      <c r="AA38" s="134">
        <v>41.216771586436984</v>
      </c>
    </row>
    <row r="39" spans="1:27" s="134" customFormat="1" ht="11.25">
      <c r="A39" s="133">
        <v>23</v>
      </c>
      <c r="B39" s="137" t="s">
        <v>197</v>
      </c>
      <c r="C39" s="133" t="s">
        <v>198</v>
      </c>
      <c r="D39" s="133" t="s">
        <v>153</v>
      </c>
      <c r="E39" s="138">
        <v>10924065</v>
      </c>
      <c r="F39" s="138">
        <v>9482344.800845964</v>
      </c>
      <c r="G39" s="138">
        <v>1107472.2858653506</v>
      </c>
      <c r="H39" s="138">
        <v>227218.2763482552</v>
      </c>
      <c r="I39" s="138">
        <v>19368.479027141348</v>
      </c>
      <c r="J39" s="138">
        <v>30110.75784279168</v>
      </c>
      <c r="K39" s="138">
        <v>28584.406062742335</v>
      </c>
      <c r="L39" s="138">
        <v>28572.842791681353</v>
      </c>
      <c r="M39" s="138">
        <v>0</v>
      </c>
      <c r="N39" s="138">
        <v>393.15121607331696</v>
      </c>
      <c r="O39" s="138">
        <v>9482344.800845964</v>
      </c>
      <c r="P39" s="139">
        <v>1107472.2858653506</v>
      </c>
      <c r="Q39" s="139">
        <v>227218.2763482552</v>
      </c>
      <c r="R39" s="139">
        <v>19368.479027141348</v>
      </c>
      <c r="S39" s="139">
        <v>22872.150158618257</v>
      </c>
      <c r="T39" s="139">
        <v>34.68981318293972</v>
      </c>
      <c r="U39" s="139">
        <v>7203.917870990484</v>
      </c>
      <c r="V39" s="138">
        <v>4289.9735636235455</v>
      </c>
      <c r="W39" s="138">
        <v>28572.842791681353</v>
      </c>
      <c r="X39" s="138">
        <v>24294.43249911879</v>
      </c>
      <c r="Y39" s="138">
        <v>0</v>
      </c>
      <c r="Z39" s="138">
        <v>46.25308424391963</v>
      </c>
      <c r="AA39" s="134">
        <v>346.8981318293973</v>
      </c>
    </row>
    <row r="40" spans="1:27" s="134" customFormat="1" ht="11.25">
      <c r="A40" s="133">
        <v>24</v>
      </c>
      <c r="B40" s="137" t="s">
        <v>199</v>
      </c>
      <c r="C40" s="133" t="s">
        <v>200</v>
      </c>
      <c r="D40" s="133" t="s">
        <v>153</v>
      </c>
      <c r="E40" s="138">
        <v>15756592</v>
      </c>
      <c r="F40" s="138">
        <v>13335888.482044019</v>
      </c>
      <c r="G40" s="138">
        <v>1988662.5438670684</v>
      </c>
      <c r="H40" s="138">
        <v>197219.09613644707</v>
      </c>
      <c r="I40" s="138">
        <v>15526.625247256014</v>
      </c>
      <c r="J40" s="138">
        <v>149498.75474168014</v>
      </c>
      <c r="K40" s="138">
        <v>6207.391625608123</v>
      </c>
      <c r="L40" s="138">
        <v>7869.213005692188</v>
      </c>
      <c r="M40" s="138">
        <v>51988.94141027696</v>
      </c>
      <c r="N40" s="138">
        <v>3730.9519219534386</v>
      </c>
      <c r="O40" s="138">
        <v>13335888.482044019</v>
      </c>
      <c r="P40" s="139">
        <v>1988662.5438670684</v>
      </c>
      <c r="Q40" s="139">
        <v>197219.09613644707</v>
      </c>
      <c r="R40" s="139">
        <v>15526.625247256014</v>
      </c>
      <c r="S40" s="139">
        <v>108686.3767307921</v>
      </c>
      <c r="T40" s="139">
        <v>228.09313059977356</v>
      </c>
      <c r="U40" s="139">
        <v>40584.28488028828</v>
      </c>
      <c r="V40" s="138">
        <v>1238.2198518273422</v>
      </c>
      <c r="W40" s="138">
        <v>7869.213005692188</v>
      </c>
      <c r="X40" s="138">
        <v>4969.171773780781</v>
      </c>
      <c r="Y40" s="138">
        <v>51988.94141027696</v>
      </c>
      <c r="Z40" s="138">
        <v>407.3091617853099</v>
      </c>
      <c r="AA40" s="134">
        <v>3323.642760168129</v>
      </c>
    </row>
    <row r="41" spans="1:32" s="134" customFormat="1" ht="33.75">
      <c r="A41" s="133">
        <v>25</v>
      </c>
      <c r="B41" s="134" t="s">
        <v>201</v>
      </c>
      <c r="C41" s="140" t="s">
        <v>202</v>
      </c>
      <c r="D41" s="133"/>
      <c r="E41" s="138">
        <f aca="true" t="shared" si="5" ref="E41:AA41">(E$33+E$34+E$35+E$36+E$37+E$38+E$39+E$40)</f>
        <v>32835207.50625862</v>
      </c>
      <c r="F41" s="138">
        <f t="shared" si="5"/>
        <v>26523079.030645795</v>
      </c>
      <c r="G41" s="138">
        <f t="shared" si="5"/>
        <v>4260700.379508287</v>
      </c>
      <c r="H41" s="138">
        <f t="shared" si="5"/>
        <v>887398.6712219964</v>
      </c>
      <c r="I41" s="138">
        <f t="shared" si="5"/>
        <v>90489.46910326176</v>
      </c>
      <c r="J41" s="138">
        <f t="shared" si="5"/>
        <v>720537.6823856739</v>
      </c>
      <c r="K41" s="138">
        <f t="shared" si="5"/>
        <v>56178.06811201036</v>
      </c>
      <c r="L41" s="138">
        <f t="shared" si="5"/>
        <v>58326.52263630013</v>
      </c>
      <c r="M41" s="138">
        <f t="shared" si="5"/>
        <v>226615.70065908256</v>
      </c>
      <c r="N41" s="138">
        <f t="shared" si="5"/>
        <v>11881.981986213905</v>
      </c>
      <c r="O41" s="138">
        <f t="shared" si="5"/>
        <v>26523079.030645795</v>
      </c>
      <c r="P41" s="138">
        <f t="shared" si="5"/>
        <v>4260700.379508287</v>
      </c>
      <c r="Q41" s="138">
        <f t="shared" si="5"/>
        <v>887398.6712219964</v>
      </c>
      <c r="R41" s="138">
        <f t="shared" si="5"/>
        <v>90489.46910326176</v>
      </c>
      <c r="S41" s="138">
        <f t="shared" si="5"/>
        <v>499179.04809358704</v>
      </c>
      <c r="T41" s="138">
        <f t="shared" si="5"/>
        <v>940.5868197891652</v>
      </c>
      <c r="U41" s="139">
        <f t="shared" si="5"/>
        <v>220418.04747229762</v>
      </c>
      <c r="V41" s="138">
        <f t="shared" si="5"/>
        <v>8344.98051556812</v>
      </c>
      <c r="W41" s="138">
        <f t="shared" si="5"/>
        <v>58326.52263630013</v>
      </c>
      <c r="X41" s="138">
        <f t="shared" si="5"/>
        <v>47833.087596442245</v>
      </c>
      <c r="Y41" s="138">
        <f t="shared" si="5"/>
        <v>226615.70065908256</v>
      </c>
      <c r="Z41" s="138">
        <f t="shared" si="5"/>
        <v>4962.453884657673</v>
      </c>
      <c r="AA41" s="135">
        <f t="shared" si="5"/>
        <v>6919.528101556234</v>
      </c>
      <c r="AB41" s="135"/>
      <c r="AC41" s="135"/>
      <c r="AD41" s="135"/>
      <c r="AE41" s="135"/>
      <c r="AF41" s="135"/>
    </row>
    <row r="42" spans="1:26" s="134" customFormat="1" ht="11.25">
      <c r="A42" s="133"/>
      <c r="C42" s="133"/>
      <c r="D42" s="133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139"/>
      <c r="R42" s="139"/>
      <c r="S42" s="139"/>
      <c r="T42" s="139"/>
      <c r="U42" s="139"/>
      <c r="V42" s="138"/>
      <c r="W42" s="138"/>
      <c r="X42" s="138"/>
      <c r="Y42" s="138"/>
      <c r="Z42" s="138"/>
    </row>
    <row r="43" spans="1:27" s="134" customFormat="1" ht="11.25">
      <c r="A43" s="133">
        <v>26</v>
      </c>
      <c r="B43" s="134" t="s">
        <v>203</v>
      </c>
      <c r="C43" s="133" t="s">
        <v>204</v>
      </c>
      <c r="D43" s="133" t="s">
        <v>153</v>
      </c>
      <c r="E43" s="138">
        <v>56978733</v>
      </c>
      <c r="F43" s="138">
        <v>35912274.634024985</v>
      </c>
      <c r="G43" s="138">
        <v>6799986.371597537</v>
      </c>
      <c r="H43" s="138">
        <v>5720201.774962291</v>
      </c>
      <c r="I43" s="138">
        <v>3056754.7457030523</v>
      </c>
      <c r="J43" s="138">
        <v>3341434.969235169</v>
      </c>
      <c r="K43" s="138">
        <v>329177.7482541351</v>
      </c>
      <c r="L43" s="138">
        <v>557072.2989362426</v>
      </c>
      <c r="M43" s="138">
        <v>1203352.599390627</v>
      </c>
      <c r="N43" s="138">
        <v>58477.85789597463</v>
      </c>
      <c r="O43" s="138">
        <v>35912274.634024985</v>
      </c>
      <c r="P43" s="139">
        <v>6799986.371597537</v>
      </c>
      <c r="Q43" s="139">
        <v>5720201.774962291</v>
      </c>
      <c r="R43" s="139">
        <v>3056754.7457030523</v>
      </c>
      <c r="S43" s="139">
        <v>2689103.736877741</v>
      </c>
      <c r="T43" s="139">
        <v>15614.002311445716</v>
      </c>
      <c r="U43" s="139">
        <v>636717.2300459819</v>
      </c>
      <c r="V43" s="138">
        <v>56241.74400438207</v>
      </c>
      <c r="W43" s="138">
        <v>557072.2989362426</v>
      </c>
      <c r="X43" s="138">
        <v>272936.004249753</v>
      </c>
      <c r="Y43" s="138">
        <v>1203352.599390627</v>
      </c>
      <c r="Z43" s="138">
        <v>32908.83920104954</v>
      </c>
      <c r="AA43" s="134">
        <v>25569.018694925093</v>
      </c>
    </row>
    <row r="44" spans="1:27" s="134" customFormat="1" ht="11.25">
      <c r="A44" s="133">
        <v>27</v>
      </c>
      <c r="B44" s="134" t="s">
        <v>205</v>
      </c>
      <c r="C44" s="133" t="s">
        <v>206</v>
      </c>
      <c r="D44" s="133" t="s">
        <v>153</v>
      </c>
      <c r="E44" s="138">
        <v>911896280.0000105</v>
      </c>
      <c r="F44" s="138">
        <v>492813979.7565765</v>
      </c>
      <c r="G44" s="138">
        <v>114950760.06779754</v>
      </c>
      <c r="H44" s="138">
        <v>127475034.9453253</v>
      </c>
      <c r="I44" s="138">
        <v>77290277.59020871</v>
      </c>
      <c r="J44" s="138">
        <v>73441139.76739173</v>
      </c>
      <c r="K44" s="138">
        <v>777923.1355686216</v>
      </c>
      <c r="L44" s="138">
        <v>17564399.964396868</v>
      </c>
      <c r="M44" s="138">
        <v>7094546.942540678</v>
      </c>
      <c r="N44" s="138">
        <v>488217.83020475844</v>
      </c>
      <c r="O44" s="138">
        <v>492813979.7565765</v>
      </c>
      <c r="P44" s="139">
        <v>114950760.06779754</v>
      </c>
      <c r="Q44" s="139">
        <v>127475034.9453253</v>
      </c>
      <c r="R44" s="139">
        <v>77290277.59020871</v>
      </c>
      <c r="S44" s="139">
        <v>64812793.51797536</v>
      </c>
      <c r="T44" s="139">
        <v>219569.6858462497</v>
      </c>
      <c r="U44" s="139">
        <v>8408776.563570129</v>
      </c>
      <c r="V44" s="138">
        <v>158175.9432154854</v>
      </c>
      <c r="W44" s="138">
        <v>17564399.964396868</v>
      </c>
      <c r="X44" s="138">
        <v>619747.1923531363</v>
      </c>
      <c r="Y44" s="138">
        <v>7094546.942540678</v>
      </c>
      <c r="Z44" s="138">
        <v>78053.79054270466</v>
      </c>
      <c r="AA44" s="134">
        <v>410164.03966205375</v>
      </c>
    </row>
    <row r="45" spans="1:27" s="134" customFormat="1" ht="11.25">
      <c r="A45" s="133">
        <v>28</v>
      </c>
      <c r="B45" s="134" t="s">
        <v>207</v>
      </c>
      <c r="C45" s="140" t="s">
        <v>208</v>
      </c>
      <c r="D45" s="133"/>
      <c r="E45" s="138">
        <f>SUM($F$45:$N$45)</f>
        <v>2326495.5706369504</v>
      </c>
      <c r="F45" s="138">
        <f aca="true" t="shared" si="6" ref="F45:AA45">((F$41/F$44)*F$43)</f>
        <v>1932786.279234584</v>
      </c>
      <c r="G45" s="138">
        <f t="shared" si="6"/>
        <v>252044.47971486926</v>
      </c>
      <c r="H45" s="138">
        <f t="shared" si="6"/>
        <v>39820.341735151575</v>
      </c>
      <c r="I45" s="138">
        <f t="shared" si="6"/>
        <v>3578.7698367975054</v>
      </c>
      <c r="J45" s="138">
        <f t="shared" si="6"/>
        <v>32783.12150656674</v>
      </c>
      <c r="K45" s="138">
        <f t="shared" si="6"/>
        <v>23771.71871725076</v>
      </c>
      <c r="L45" s="138">
        <f t="shared" si="6"/>
        <v>1849.8832934698678</v>
      </c>
      <c r="M45" s="138">
        <f t="shared" si="6"/>
        <v>38437.774062169665</v>
      </c>
      <c r="N45" s="138">
        <f t="shared" si="6"/>
        <v>1423.2025360911837</v>
      </c>
      <c r="O45" s="138">
        <f t="shared" si="6"/>
        <v>1932786.279234584</v>
      </c>
      <c r="P45" s="139">
        <f t="shared" si="6"/>
        <v>252044.47971486926</v>
      </c>
      <c r="Q45" s="139">
        <f t="shared" si="6"/>
        <v>39820.341735151575</v>
      </c>
      <c r="R45" s="139">
        <f t="shared" si="6"/>
        <v>3578.7698367975054</v>
      </c>
      <c r="S45" s="139">
        <f t="shared" si="6"/>
        <v>20711.099934725833</v>
      </c>
      <c r="T45" s="139">
        <f t="shared" si="6"/>
        <v>66.88685062193547</v>
      </c>
      <c r="U45" s="139">
        <f t="shared" si="6"/>
        <v>16690.17693331585</v>
      </c>
      <c r="V45" s="138">
        <f t="shared" si="6"/>
        <v>2967.178499696094</v>
      </c>
      <c r="W45" s="138">
        <f t="shared" si="6"/>
        <v>1849.8832934698678</v>
      </c>
      <c r="X45" s="138">
        <f t="shared" si="6"/>
        <v>21065.640894525146</v>
      </c>
      <c r="Y45" s="138">
        <f t="shared" si="6"/>
        <v>38437.774062169665</v>
      </c>
      <c r="Z45" s="138">
        <f t="shared" si="6"/>
        <v>2092.257093439605</v>
      </c>
      <c r="AA45" s="134">
        <f t="shared" si="6"/>
        <v>431.35313260159296</v>
      </c>
    </row>
    <row r="46" spans="1:26" s="134" customFormat="1" ht="11.25">
      <c r="A46" s="133"/>
      <c r="C46" s="140"/>
      <c r="D46" s="133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139"/>
      <c r="R46" s="139"/>
      <c r="S46" s="139"/>
      <c r="T46" s="139"/>
      <c r="U46" s="139"/>
      <c r="V46" s="138"/>
      <c r="W46" s="138"/>
      <c r="X46" s="138"/>
      <c r="Y46" s="138"/>
      <c r="Z46" s="138"/>
    </row>
    <row r="47" spans="1:27" s="134" customFormat="1" ht="11.25">
      <c r="A47" s="133">
        <v>29</v>
      </c>
      <c r="B47" s="134" t="s">
        <v>209</v>
      </c>
      <c r="C47" s="140" t="s">
        <v>210</v>
      </c>
      <c r="D47" s="133" t="s">
        <v>153</v>
      </c>
      <c r="E47" s="138">
        <v>55159638</v>
      </c>
      <c r="F47" s="138">
        <v>36976586.35945147</v>
      </c>
      <c r="G47" s="138">
        <v>6421725.648753349</v>
      </c>
      <c r="H47" s="138">
        <v>4967966.516299585</v>
      </c>
      <c r="I47" s="138">
        <v>2240181.596463594</v>
      </c>
      <c r="J47" s="138">
        <v>2942230.848795855</v>
      </c>
      <c r="K47" s="138">
        <v>293664.6251588883</v>
      </c>
      <c r="L47" s="138">
        <v>166972.07619562434</v>
      </c>
      <c r="M47" s="138">
        <v>1045399.0943357775</v>
      </c>
      <c r="N47" s="138">
        <v>104911.23454585361</v>
      </c>
      <c r="O47" s="138">
        <v>36976586.35945147</v>
      </c>
      <c r="P47" s="139">
        <v>6421725.648753349</v>
      </c>
      <c r="Q47" s="139">
        <v>4967966.516299585</v>
      </c>
      <c r="R47" s="139">
        <v>2240181.596463594</v>
      </c>
      <c r="S47" s="139">
        <v>1971509.5964801149</v>
      </c>
      <c r="T47" s="139">
        <v>19728.13913980728</v>
      </c>
      <c r="U47" s="139">
        <v>950993.1131759331</v>
      </c>
      <c r="V47" s="138">
        <v>99009.82977167337</v>
      </c>
      <c r="W47" s="138">
        <v>166972.07619562434</v>
      </c>
      <c r="X47" s="138">
        <v>194654.79538721495</v>
      </c>
      <c r="Y47" s="138">
        <v>1045399.0943357775</v>
      </c>
      <c r="Z47" s="138">
        <v>63373.61104797234</v>
      </c>
      <c r="AA47" s="134">
        <v>41537.62349788128</v>
      </c>
    </row>
    <row r="48" spans="1:27" s="134" customFormat="1" ht="11.25">
      <c r="A48" s="133">
        <v>30</v>
      </c>
      <c r="B48" s="134" t="s">
        <v>211</v>
      </c>
      <c r="C48" s="140" t="s">
        <v>212</v>
      </c>
      <c r="D48" s="133"/>
      <c r="E48" s="138">
        <f>SUM($F$48:$N$48)</f>
        <v>15589364.382016903</v>
      </c>
      <c r="F48" s="138">
        <f aca="true" t="shared" si="7" ref="F48:AA48">((F$17/F$23)*F$47)</f>
        <v>11889308.68144255</v>
      </c>
      <c r="G48" s="138">
        <f t="shared" si="7"/>
        <v>2017542.2889929276</v>
      </c>
      <c r="H48" s="138">
        <f t="shared" si="7"/>
        <v>1061438.1656835289</v>
      </c>
      <c r="I48" s="138">
        <f t="shared" si="7"/>
        <v>272700.8657496025</v>
      </c>
      <c r="J48" s="138">
        <f t="shared" si="7"/>
        <v>319988.14921428997</v>
      </c>
      <c r="K48" s="138">
        <f t="shared" si="7"/>
        <v>11638.464308285496</v>
      </c>
      <c r="L48" s="138">
        <f t="shared" si="7"/>
        <v>12071.066934386195</v>
      </c>
      <c r="M48" s="138">
        <f t="shared" si="7"/>
        <v>0</v>
      </c>
      <c r="N48" s="138">
        <f t="shared" si="7"/>
        <v>4676.699691331816</v>
      </c>
      <c r="O48" s="138">
        <f t="shared" si="7"/>
        <v>11889308.68144255</v>
      </c>
      <c r="P48" s="139">
        <f t="shared" si="7"/>
        <v>2017542.2889929276</v>
      </c>
      <c r="Q48" s="139">
        <f t="shared" si="7"/>
        <v>1061438.1656835289</v>
      </c>
      <c r="R48" s="139">
        <f t="shared" si="7"/>
        <v>272700.8657496025</v>
      </c>
      <c r="S48" s="139">
        <f t="shared" si="7"/>
        <v>221381.0992809041</v>
      </c>
      <c r="T48" s="139">
        <f t="shared" si="7"/>
        <v>374.1095852716575</v>
      </c>
      <c r="U48" s="139">
        <f t="shared" si="7"/>
        <v>98232.94034811432</v>
      </c>
      <c r="V48" s="138">
        <f t="shared" si="7"/>
        <v>1527.1177099425065</v>
      </c>
      <c r="W48" s="138">
        <f t="shared" si="7"/>
        <v>12071.066934386195</v>
      </c>
      <c r="X48" s="138">
        <f t="shared" si="7"/>
        <v>10111.346598342992</v>
      </c>
      <c r="Y48" s="138">
        <f t="shared" si="7"/>
        <v>0</v>
      </c>
      <c r="Z48" s="138">
        <f t="shared" si="7"/>
        <v>2497.1293565470537</v>
      </c>
      <c r="AA48" s="134">
        <f t="shared" si="7"/>
        <v>2179.5703347847616</v>
      </c>
    </row>
    <row r="49" spans="1:26" s="134" customFormat="1" ht="11.25">
      <c r="A49" s="133"/>
      <c r="C49" s="140"/>
      <c r="D49" s="133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9"/>
      <c r="Q49" s="139"/>
      <c r="R49" s="139"/>
      <c r="S49" s="139"/>
      <c r="T49" s="139"/>
      <c r="U49" s="139"/>
      <c r="V49" s="138"/>
      <c r="W49" s="138"/>
      <c r="X49" s="138"/>
      <c r="Y49" s="138"/>
      <c r="Z49" s="138"/>
    </row>
    <row r="50" spans="1:27" s="134" customFormat="1" ht="11.25">
      <c r="A50" s="133">
        <v>31</v>
      </c>
      <c r="B50" s="134" t="s">
        <v>213</v>
      </c>
      <c r="C50" s="140" t="s">
        <v>214</v>
      </c>
      <c r="D50" s="133" t="s">
        <v>153</v>
      </c>
      <c r="E50" s="138">
        <v>114488641.99999994</v>
      </c>
      <c r="F50" s="138">
        <v>68491741.44302326</v>
      </c>
      <c r="G50" s="138">
        <v>13785636.905748231</v>
      </c>
      <c r="H50" s="138">
        <v>13231570.10905705</v>
      </c>
      <c r="I50" s="138">
        <v>7233901.033195548</v>
      </c>
      <c r="J50" s="138">
        <v>7660445.019909968</v>
      </c>
      <c r="K50" s="138">
        <v>1156996.7617701592</v>
      </c>
      <c r="L50" s="138">
        <v>1286799.9583953118</v>
      </c>
      <c r="M50" s="138">
        <v>1448334.7928221307</v>
      </c>
      <c r="N50" s="138">
        <v>193215.97607825787</v>
      </c>
      <c r="O50" s="138">
        <v>68491741.44302326</v>
      </c>
      <c r="P50" s="139">
        <v>13785636.905748231</v>
      </c>
      <c r="Q50" s="139">
        <v>13231570.10905705</v>
      </c>
      <c r="R50" s="139">
        <v>7233901.033195548</v>
      </c>
      <c r="S50" s="139">
        <v>6118932.983105196</v>
      </c>
      <c r="T50" s="139">
        <v>33458.61352137902</v>
      </c>
      <c r="U50" s="139">
        <v>1508053.423283393</v>
      </c>
      <c r="V50" s="138">
        <v>153221.44734789556</v>
      </c>
      <c r="W50" s="138">
        <v>1286799.9583953118</v>
      </c>
      <c r="X50" s="138">
        <v>1003775.3144222639</v>
      </c>
      <c r="Y50" s="138">
        <v>1448334.7928221307</v>
      </c>
      <c r="Z50" s="138">
        <v>124030.57084313106</v>
      </c>
      <c r="AA50" s="134">
        <v>69185.40523512683</v>
      </c>
    </row>
    <row r="51" spans="1:27" s="134" customFormat="1" ht="11.25">
      <c r="A51" s="133">
        <v>32</v>
      </c>
      <c r="B51" s="134" t="s">
        <v>215</v>
      </c>
      <c r="C51" s="140" t="s">
        <v>216</v>
      </c>
      <c r="D51" s="133" t="s">
        <v>153</v>
      </c>
      <c r="E51" s="138">
        <v>11622980</v>
      </c>
      <c r="F51" s="138">
        <v>7335433.520144629</v>
      </c>
      <c r="G51" s="138">
        <v>1375989.9680800843</v>
      </c>
      <c r="H51" s="138">
        <v>1174586.041756443</v>
      </c>
      <c r="I51" s="138">
        <v>619086.8746635617</v>
      </c>
      <c r="J51" s="138">
        <v>675251.353160538</v>
      </c>
      <c r="K51" s="138">
        <v>98298.02138417262</v>
      </c>
      <c r="L51" s="138">
        <v>104217.63466405815</v>
      </c>
      <c r="M51" s="138">
        <v>222429.49970288566</v>
      </c>
      <c r="N51" s="138">
        <v>17687.086443625692</v>
      </c>
      <c r="O51" s="138">
        <v>7335433.520144629</v>
      </c>
      <c r="P51" s="139">
        <v>1375989.9680800843</v>
      </c>
      <c r="Q51" s="139">
        <v>1174586.041756443</v>
      </c>
      <c r="R51" s="139">
        <v>619086.8746635617</v>
      </c>
      <c r="S51" s="139">
        <v>528360.969523921</v>
      </c>
      <c r="T51" s="139">
        <v>3102.8682460400246</v>
      </c>
      <c r="U51" s="139">
        <v>143787.51539057703</v>
      </c>
      <c r="V51" s="138">
        <v>14749.027338782871</v>
      </c>
      <c r="W51" s="138">
        <v>104217.63466405815</v>
      </c>
      <c r="X51" s="138">
        <v>83548.99404538976</v>
      </c>
      <c r="Y51" s="138">
        <v>222429.49970288566</v>
      </c>
      <c r="Z51" s="138">
        <v>11188.521997935257</v>
      </c>
      <c r="AA51" s="134">
        <v>6498.564445690436</v>
      </c>
    </row>
    <row r="52" spans="1:32" s="134" customFormat="1" ht="11.25">
      <c r="A52" s="133">
        <v>33</v>
      </c>
      <c r="B52" s="137" t="s">
        <v>217</v>
      </c>
      <c r="C52" s="140" t="s">
        <v>218</v>
      </c>
      <c r="D52" s="133"/>
      <c r="E52" s="138">
        <f aca="true" t="shared" si="8" ref="E52:AA52">(E$50-E$51)</f>
        <v>102865661.99999994</v>
      </c>
      <c r="F52" s="138">
        <f t="shared" si="8"/>
        <v>61156307.92287864</v>
      </c>
      <c r="G52" s="138">
        <f t="shared" si="8"/>
        <v>12409646.937668147</v>
      </c>
      <c r="H52" s="138">
        <f t="shared" si="8"/>
        <v>12056984.067300607</v>
      </c>
      <c r="I52" s="138">
        <f t="shared" si="8"/>
        <v>6614814.158531986</v>
      </c>
      <c r="J52" s="138">
        <f t="shared" si="8"/>
        <v>6985193.66674943</v>
      </c>
      <c r="K52" s="138">
        <f t="shared" si="8"/>
        <v>1058698.7403859866</v>
      </c>
      <c r="L52" s="138">
        <f t="shared" si="8"/>
        <v>1182582.3237312536</v>
      </c>
      <c r="M52" s="138">
        <f t="shared" si="8"/>
        <v>1225905.293119245</v>
      </c>
      <c r="N52" s="138">
        <f t="shared" si="8"/>
        <v>175528.88963463219</v>
      </c>
      <c r="O52" s="138">
        <f t="shared" si="8"/>
        <v>61156307.92287864</v>
      </c>
      <c r="P52" s="139">
        <f t="shared" si="8"/>
        <v>12409646.937668147</v>
      </c>
      <c r="Q52" s="139">
        <f t="shared" si="8"/>
        <v>12056984.067300607</v>
      </c>
      <c r="R52" s="139">
        <f t="shared" si="8"/>
        <v>6614814.158531986</v>
      </c>
      <c r="S52" s="139">
        <f t="shared" si="8"/>
        <v>5590572.013581275</v>
      </c>
      <c r="T52" s="139">
        <f t="shared" si="8"/>
        <v>30355.745275338995</v>
      </c>
      <c r="U52" s="139">
        <f t="shared" si="8"/>
        <v>1364265.907892816</v>
      </c>
      <c r="V52" s="138">
        <f t="shared" si="8"/>
        <v>138472.42000911268</v>
      </c>
      <c r="W52" s="138">
        <f t="shared" si="8"/>
        <v>1182582.3237312536</v>
      </c>
      <c r="X52" s="138">
        <f t="shared" si="8"/>
        <v>920226.3203768742</v>
      </c>
      <c r="Y52" s="138">
        <f t="shared" si="8"/>
        <v>1225905.293119245</v>
      </c>
      <c r="Z52" s="138">
        <f t="shared" si="8"/>
        <v>112842.04884519581</v>
      </c>
      <c r="AA52" s="135">
        <f t="shared" si="8"/>
        <v>62686.8407894364</v>
      </c>
      <c r="AB52" s="135"/>
      <c r="AC52" s="135"/>
      <c r="AD52" s="135"/>
      <c r="AE52" s="135"/>
      <c r="AF52" s="135"/>
    </row>
    <row r="53" spans="1:27" s="134" customFormat="1" ht="11.25">
      <c r="A53" s="133">
        <v>34</v>
      </c>
      <c r="B53" s="134" t="s">
        <v>219</v>
      </c>
      <c r="C53" s="140" t="s">
        <v>220</v>
      </c>
      <c r="D53" s="133"/>
      <c r="E53" s="138">
        <f>SUM($F$53:$N$53)</f>
        <v>1812253.1147355381</v>
      </c>
      <c r="F53" s="138">
        <f aca="true" t="shared" si="9" ref="F53:AA53">((F$48/F$52)*F$51)</f>
        <v>1426070.9384742577</v>
      </c>
      <c r="G53" s="138">
        <f t="shared" si="9"/>
        <v>223706.44094675986</v>
      </c>
      <c r="H53" s="138">
        <f t="shared" si="9"/>
        <v>103404.83545804054</v>
      </c>
      <c r="I53" s="138">
        <f t="shared" si="9"/>
        <v>25522.338594684887</v>
      </c>
      <c r="J53" s="138">
        <f t="shared" si="9"/>
        <v>30932.91912303343</v>
      </c>
      <c r="K53" s="138">
        <f t="shared" si="9"/>
        <v>1080.6077024684826</v>
      </c>
      <c r="L53" s="138">
        <f t="shared" si="9"/>
        <v>1063.78897986906</v>
      </c>
      <c r="M53" s="138">
        <f t="shared" si="9"/>
        <v>0</v>
      </c>
      <c r="N53" s="138">
        <f t="shared" si="9"/>
        <v>471.24545642396157</v>
      </c>
      <c r="O53" s="138">
        <f t="shared" si="9"/>
        <v>1426070.9384742577</v>
      </c>
      <c r="P53" s="139">
        <f t="shared" si="9"/>
        <v>223706.44094675986</v>
      </c>
      <c r="Q53" s="139">
        <f t="shared" si="9"/>
        <v>103404.83545804054</v>
      </c>
      <c r="R53" s="139">
        <f t="shared" si="9"/>
        <v>25522.338594684887</v>
      </c>
      <c r="S53" s="139">
        <f t="shared" si="9"/>
        <v>20922.56963440856</v>
      </c>
      <c r="T53" s="139">
        <f t="shared" si="9"/>
        <v>38.240298241719444</v>
      </c>
      <c r="U53" s="139">
        <f t="shared" si="9"/>
        <v>10353.311873036873</v>
      </c>
      <c r="V53" s="138">
        <f t="shared" si="9"/>
        <v>162.65694534694546</v>
      </c>
      <c r="W53" s="138">
        <f t="shared" si="9"/>
        <v>1063.78897986906</v>
      </c>
      <c r="X53" s="138">
        <f t="shared" si="9"/>
        <v>918.0272483293566</v>
      </c>
      <c r="Y53" s="138">
        <f t="shared" si="9"/>
        <v>0</v>
      </c>
      <c r="Z53" s="138">
        <f t="shared" si="9"/>
        <v>247.59552864682075</v>
      </c>
      <c r="AA53" s="134">
        <f t="shared" si="9"/>
        <v>225.94978636889124</v>
      </c>
    </row>
    <row r="54" spans="1:26" s="134" customFormat="1" ht="11.25">
      <c r="A54" s="133"/>
      <c r="C54" s="140"/>
      <c r="D54" s="133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9"/>
      <c r="Q54" s="139"/>
      <c r="R54" s="139"/>
      <c r="S54" s="139"/>
      <c r="T54" s="139"/>
      <c r="U54" s="139"/>
      <c r="V54" s="138"/>
      <c r="W54" s="138"/>
      <c r="X54" s="138"/>
      <c r="Y54" s="138"/>
      <c r="Z54" s="138"/>
    </row>
    <row r="55" spans="1:27" s="134" customFormat="1" ht="11.25">
      <c r="A55" s="133">
        <v>35</v>
      </c>
      <c r="B55" s="134" t="s">
        <v>221</v>
      </c>
      <c r="C55" s="133" t="s">
        <v>222</v>
      </c>
      <c r="D55" s="133" t="s">
        <v>153</v>
      </c>
      <c r="E55" s="138">
        <v>4064815405.000014</v>
      </c>
      <c r="F55" s="138">
        <v>2431349173.7577014</v>
      </c>
      <c r="G55" s="138">
        <v>488998414.2969801</v>
      </c>
      <c r="H55" s="138">
        <v>468879955.0387761</v>
      </c>
      <c r="I55" s="138">
        <v>256199392.50262684</v>
      </c>
      <c r="J55" s="138">
        <v>271469427.1903196</v>
      </c>
      <c r="K55" s="138">
        <v>43815917.18195521</v>
      </c>
      <c r="L55" s="138">
        <v>45508780.154565</v>
      </c>
      <c r="M55" s="138">
        <v>51553996.34492741</v>
      </c>
      <c r="N55" s="138">
        <v>7040348.532161514</v>
      </c>
      <c r="O55" s="138">
        <v>2431349173.7577014</v>
      </c>
      <c r="P55" s="139">
        <v>488998414.2969801</v>
      </c>
      <c r="Q55" s="139">
        <v>468879955.0387761</v>
      </c>
      <c r="R55" s="139">
        <v>256199392.50262684</v>
      </c>
      <c r="S55" s="139">
        <v>216734789.81534475</v>
      </c>
      <c r="T55" s="139">
        <v>1187583.4088402092</v>
      </c>
      <c r="U55" s="139">
        <v>53547053.966134615</v>
      </c>
      <c r="V55" s="138">
        <v>5588685.312195607</v>
      </c>
      <c r="W55" s="138">
        <v>45508780.154565</v>
      </c>
      <c r="X55" s="138">
        <v>38227231.869759604</v>
      </c>
      <c r="Y55" s="138">
        <v>51553996.34492741</v>
      </c>
      <c r="Z55" s="138">
        <v>4584334.053702483</v>
      </c>
      <c r="AA55" s="134">
        <v>2456014.4784590304</v>
      </c>
    </row>
    <row r="56" spans="1:27" s="134" customFormat="1" ht="11.25">
      <c r="A56" s="133">
        <v>36</v>
      </c>
      <c r="B56" s="137" t="s">
        <v>223</v>
      </c>
      <c r="C56" s="140" t="s">
        <v>224</v>
      </c>
      <c r="D56" s="133" t="s">
        <v>153</v>
      </c>
      <c r="E56" s="138">
        <v>33084766</v>
      </c>
      <c r="F56" s="138">
        <v>19754902.90882389</v>
      </c>
      <c r="G56" s="138">
        <v>3981826.0991516905</v>
      </c>
      <c r="H56" s="138">
        <v>3831345.5945925685</v>
      </c>
      <c r="I56" s="138">
        <v>2094880.889967532</v>
      </c>
      <c r="J56" s="138">
        <v>2218944.360320049</v>
      </c>
      <c r="K56" s="138">
        <v>360908.73517841485</v>
      </c>
      <c r="L56" s="138">
        <v>372204.94139319204</v>
      </c>
      <c r="M56" s="138">
        <v>412027.4944943464</v>
      </c>
      <c r="N56" s="138">
        <v>57724.97607831696</v>
      </c>
      <c r="O56" s="138">
        <v>19754902.90882389</v>
      </c>
      <c r="P56" s="139">
        <v>3981826.0991516905</v>
      </c>
      <c r="Q56" s="139">
        <v>3831345.5945925685</v>
      </c>
      <c r="R56" s="139">
        <v>2094880.889967532</v>
      </c>
      <c r="S56" s="139">
        <v>1771851.9768005458</v>
      </c>
      <c r="T56" s="139">
        <v>9706.837513395643</v>
      </c>
      <c r="U56" s="139">
        <v>437385.54600610747</v>
      </c>
      <c r="V56" s="138">
        <v>45781.413157270945</v>
      </c>
      <c r="W56" s="138">
        <v>372204.94139319204</v>
      </c>
      <c r="X56" s="138">
        <v>315127.3220211439</v>
      </c>
      <c r="Y56" s="138">
        <v>412027.4944943464</v>
      </c>
      <c r="Z56" s="138">
        <v>37657.79653993137</v>
      </c>
      <c r="AA56" s="134">
        <v>20067.179538385593</v>
      </c>
    </row>
    <row r="57" spans="1:27" s="134" customFormat="1" ht="11.25">
      <c r="A57" s="133">
        <v>37</v>
      </c>
      <c r="B57" s="134" t="s">
        <v>225</v>
      </c>
      <c r="C57" s="140" t="s">
        <v>226</v>
      </c>
      <c r="D57" s="133" t="s">
        <v>153</v>
      </c>
      <c r="E57" s="138">
        <f>SUM($F$57:$N$57)</f>
        <v>3063839.6124350005</v>
      </c>
      <c r="F57" s="138">
        <f aca="true" t="shared" si="10" ref="F57:AA57">((F$30/F$55)*F$56)</f>
        <v>2339797.496870897</v>
      </c>
      <c r="G57" s="138">
        <f t="shared" si="10"/>
        <v>395724.0459868329</v>
      </c>
      <c r="H57" s="138">
        <f t="shared" si="10"/>
        <v>207190.84538395936</v>
      </c>
      <c r="I57" s="138">
        <f t="shared" si="10"/>
        <v>53141.83936249301</v>
      </c>
      <c r="J57" s="138">
        <f t="shared" si="10"/>
        <v>62450.688934624355</v>
      </c>
      <c r="K57" s="138">
        <f t="shared" si="10"/>
        <v>2273.550838432507</v>
      </c>
      <c r="L57" s="138">
        <f t="shared" si="10"/>
        <v>2345.178512908472</v>
      </c>
      <c r="M57" s="138">
        <f t="shared" si="10"/>
        <v>0</v>
      </c>
      <c r="N57" s="138">
        <f t="shared" si="10"/>
        <v>915.9665448533383</v>
      </c>
      <c r="O57" s="138">
        <f t="shared" si="10"/>
        <v>2339797.496870897</v>
      </c>
      <c r="P57" s="139">
        <f t="shared" si="10"/>
        <v>395724.0459868329</v>
      </c>
      <c r="Q57" s="139">
        <f t="shared" si="10"/>
        <v>207190.84538395936</v>
      </c>
      <c r="R57" s="139">
        <f t="shared" si="10"/>
        <v>53141.83936249301</v>
      </c>
      <c r="S57" s="139">
        <f t="shared" si="10"/>
        <v>43157.28582734</v>
      </c>
      <c r="T57" s="139">
        <f t="shared" si="10"/>
        <v>73.24980534736862</v>
      </c>
      <c r="U57" s="139">
        <f t="shared" si="10"/>
        <v>19258.410983944857</v>
      </c>
      <c r="V57" s="138">
        <f t="shared" si="10"/>
        <v>299.83169004289437</v>
      </c>
      <c r="W57" s="138">
        <f t="shared" si="10"/>
        <v>2345.178512908472</v>
      </c>
      <c r="X57" s="138">
        <f t="shared" si="10"/>
        <v>1973.8031736085713</v>
      </c>
      <c r="Y57" s="138">
        <f t="shared" si="10"/>
        <v>0</v>
      </c>
      <c r="Z57" s="138">
        <f t="shared" si="10"/>
        <v>489.02884548897964</v>
      </c>
      <c r="AA57" s="134">
        <f t="shared" si="10"/>
        <v>426.97950105149744</v>
      </c>
    </row>
    <row r="58" spans="1:26" s="134" customFormat="1" ht="11.25">
      <c r="A58" s="133"/>
      <c r="C58" s="140"/>
      <c r="D58" s="133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9"/>
      <c r="Q58" s="139"/>
      <c r="R58" s="139"/>
      <c r="S58" s="139"/>
      <c r="T58" s="139"/>
      <c r="U58" s="139"/>
      <c r="V58" s="138"/>
      <c r="W58" s="138"/>
      <c r="X58" s="138"/>
      <c r="Y58" s="138"/>
      <c r="Z58" s="138"/>
    </row>
    <row r="59" spans="1:32" s="134" customFormat="1" ht="22.5">
      <c r="A59" s="133">
        <v>38</v>
      </c>
      <c r="B59" s="134" t="s">
        <v>227</v>
      </c>
      <c r="C59" s="140" t="s">
        <v>228</v>
      </c>
      <c r="D59" s="133" t="s">
        <v>153</v>
      </c>
      <c r="E59" s="138">
        <f aca="true" t="shared" si="11" ref="E59:AA59">(E$41+E$45+E$48+E$53+E$57)</f>
        <v>55627160.18608301</v>
      </c>
      <c r="F59" s="138">
        <f t="shared" si="11"/>
        <v>44111042.426668085</v>
      </c>
      <c r="G59" s="138">
        <f t="shared" si="11"/>
        <v>7149717.635149676</v>
      </c>
      <c r="H59" s="138">
        <f t="shared" si="11"/>
        <v>2299252.8594826767</v>
      </c>
      <c r="I59" s="138">
        <f t="shared" si="11"/>
        <v>445433.2826468397</v>
      </c>
      <c r="J59" s="138">
        <f t="shared" si="11"/>
        <v>1166692.5611641884</v>
      </c>
      <c r="K59" s="138">
        <f t="shared" si="11"/>
        <v>94942.4096784476</v>
      </c>
      <c r="L59" s="138">
        <f t="shared" si="11"/>
        <v>75656.44035693372</v>
      </c>
      <c r="M59" s="138">
        <f t="shared" si="11"/>
        <v>265053.4747212522</v>
      </c>
      <c r="N59" s="138">
        <f t="shared" si="11"/>
        <v>19369.096214914207</v>
      </c>
      <c r="O59" s="138">
        <f t="shared" si="11"/>
        <v>44111042.426668085</v>
      </c>
      <c r="P59" s="139">
        <f t="shared" si="11"/>
        <v>7149717.635149676</v>
      </c>
      <c r="Q59" s="139">
        <f t="shared" si="11"/>
        <v>2299252.8594826767</v>
      </c>
      <c r="R59" s="139">
        <f t="shared" si="11"/>
        <v>445433.2826468397</v>
      </c>
      <c r="S59" s="139">
        <f t="shared" si="11"/>
        <v>805351.1027709655</v>
      </c>
      <c r="T59" s="139">
        <f t="shared" si="11"/>
        <v>1493.0733592718464</v>
      </c>
      <c r="U59" s="139">
        <f t="shared" si="11"/>
        <v>364952.88761070947</v>
      </c>
      <c r="V59" s="138">
        <f t="shared" si="11"/>
        <v>13301.76536059656</v>
      </c>
      <c r="W59" s="138">
        <f t="shared" si="11"/>
        <v>75656.44035693372</v>
      </c>
      <c r="X59" s="138">
        <f t="shared" si="11"/>
        <v>81901.9055112483</v>
      </c>
      <c r="Y59" s="138">
        <f t="shared" si="11"/>
        <v>265053.4747212522</v>
      </c>
      <c r="Z59" s="138">
        <f t="shared" si="11"/>
        <v>10288.464708780133</v>
      </c>
      <c r="AA59" s="135">
        <f t="shared" si="11"/>
        <v>10183.380856362977</v>
      </c>
      <c r="AB59" s="135"/>
      <c r="AC59" s="135"/>
      <c r="AD59" s="135"/>
      <c r="AE59" s="135"/>
      <c r="AF59" s="135"/>
    </row>
    <row r="60" spans="1:21" s="134" customFormat="1" ht="11.25">
      <c r="A60" s="133"/>
      <c r="C60" s="133"/>
      <c r="D60" s="133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2"/>
      <c r="Q60" s="142"/>
      <c r="R60" s="142"/>
      <c r="S60" s="142"/>
      <c r="T60" s="142"/>
      <c r="U60" s="136"/>
    </row>
    <row r="61" spans="1:27" s="134" customFormat="1" ht="11.25">
      <c r="A61" s="133">
        <v>39</v>
      </c>
      <c r="B61" s="134" t="s">
        <v>229</v>
      </c>
      <c r="C61" s="133" t="s">
        <v>230</v>
      </c>
      <c r="D61" s="133" t="s">
        <v>153</v>
      </c>
      <c r="E61" s="141">
        <v>923810</v>
      </c>
      <c r="F61" s="141">
        <v>818536</v>
      </c>
      <c r="G61" s="141">
        <v>95360</v>
      </c>
      <c r="H61" s="141">
        <v>6338</v>
      </c>
      <c r="I61" s="141">
        <v>499</v>
      </c>
      <c r="J61" s="141">
        <v>635</v>
      </c>
      <c r="K61" s="141">
        <v>15</v>
      </c>
      <c r="L61" s="141">
        <v>19</v>
      </c>
      <c r="M61" s="141">
        <v>2399</v>
      </c>
      <c r="N61" s="141">
        <v>9</v>
      </c>
      <c r="O61" s="141">
        <v>818536</v>
      </c>
      <c r="P61" s="142">
        <v>95360</v>
      </c>
      <c r="Q61" s="142">
        <v>6338</v>
      </c>
      <c r="R61" s="142">
        <v>499</v>
      </c>
      <c r="S61" s="142">
        <v>461</v>
      </c>
      <c r="T61" s="142">
        <v>1</v>
      </c>
      <c r="U61" s="136">
        <v>173</v>
      </c>
      <c r="V61" s="134">
        <v>3</v>
      </c>
      <c r="W61" s="134">
        <v>19</v>
      </c>
      <c r="X61" s="134">
        <v>12</v>
      </c>
      <c r="Y61" s="134">
        <v>2399</v>
      </c>
      <c r="Z61" s="134">
        <v>1</v>
      </c>
      <c r="AA61" s="134">
        <v>8</v>
      </c>
    </row>
    <row r="62" spans="1:40" s="134" customFormat="1" ht="11.25">
      <c r="A62" s="133">
        <v>40</v>
      </c>
      <c r="B62" s="134" t="s">
        <v>231</v>
      </c>
      <c r="C62" s="144">
        <f>0.1047-(0.35*0.0371)</f>
        <v>0.091715</v>
      </c>
      <c r="D62" s="144" t="s">
        <v>153</v>
      </c>
      <c r="E62" s="143">
        <f aca="true" t="shared" si="12" ref="E62:AA62">0.1047-(0.35*0.0371)</f>
        <v>0.091715</v>
      </c>
      <c r="F62" s="143">
        <f t="shared" si="12"/>
        <v>0.091715</v>
      </c>
      <c r="G62" s="143">
        <f t="shared" si="12"/>
        <v>0.091715</v>
      </c>
      <c r="H62" s="143">
        <f t="shared" si="12"/>
        <v>0.091715</v>
      </c>
      <c r="I62" s="143">
        <f t="shared" si="12"/>
        <v>0.091715</v>
      </c>
      <c r="J62" s="143">
        <f t="shared" si="12"/>
        <v>0.091715</v>
      </c>
      <c r="K62" s="143">
        <f t="shared" si="12"/>
        <v>0.091715</v>
      </c>
      <c r="L62" s="143">
        <f t="shared" si="12"/>
        <v>0.091715</v>
      </c>
      <c r="M62" s="143">
        <f t="shared" si="12"/>
        <v>0.091715</v>
      </c>
      <c r="N62" s="143">
        <f t="shared" si="12"/>
        <v>0.091715</v>
      </c>
      <c r="O62" s="143">
        <f t="shared" si="12"/>
        <v>0.091715</v>
      </c>
      <c r="P62" s="143">
        <f t="shared" si="12"/>
        <v>0.091715</v>
      </c>
      <c r="Q62" s="143">
        <f t="shared" si="12"/>
        <v>0.091715</v>
      </c>
      <c r="R62" s="143">
        <f t="shared" si="12"/>
        <v>0.091715</v>
      </c>
      <c r="S62" s="143">
        <f t="shared" si="12"/>
        <v>0.091715</v>
      </c>
      <c r="T62" s="143">
        <f t="shared" si="12"/>
        <v>0.091715</v>
      </c>
      <c r="U62" s="143">
        <f t="shared" si="12"/>
        <v>0.091715</v>
      </c>
      <c r="V62" s="143">
        <f t="shared" si="12"/>
        <v>0.091715</v>
      </c>
      <c r="W62" s="143">
        <f t="shared" si="12"/>
        <v>0.091715</v>
      </c>
      <c r="X62" s="143">
        <f t="shared" si="12"/>
        <v>0.091715</v>
      </c>
      <c r="Y62" s="143">
        <f t="shared" si="12"/>
        <v>0.091715</v>
      </c>
      <c r="Z62" s="143">
        <f t="shared" si="12"/>
        <v>0.091715</v>
      </c>
      <c r="AA62" s="143">
        <f t="shared" si="12"/>
        <v>0.091715</v>
      </c>
      <c r="AB62" s="145"/>
      <c r="AC62" s="145"/>
      <c r="AD62" s="145"/>
      <c r="AE62" s="145"/>
      <c r="AF62" s="145"/>
      <c r="AG62" s="146"/>
      <c r="AH62" s="146"/>
      <c r="AI62" s="146"/>
      <c r="AJ62" s="146"/>
      <c r="AK62" s="146"/>
      <c r="AL62" s="146"/>
      <c r="AM62" s="146"/>
      <c r="AN62" s="146"/>
    </row>
    <row r="63" spans="1:40" s="134" customFormat="1" ht="11.25">
      <c r="A63" s="133">
        <v>41</v>
      </c>
      <c r="B63" s="134" t="s">
        <v>232</v>
      </c>
      <c r="C63" s="181">
        <v>0.6209019</v>
      </c>
      <c r="D63" s="133" t="s">
        <v>153</v>
      </c>
      <c r="E63" s="147">
        <v>0.6209019</v>
      </c>
      <c r="F63" s="147">
        <v>0.6209019</v>
      </c>
      <c r="G63" s="147">
        <v>0.6209019</v>
      </c>
      <c r="H63" s="147">
        <v>0.6209019</v>
      </c>
      <c r="I63" s="147">
        <v>0.6209019</v>
      </c>
      <c r="J63" s="147">
        <v>0.6209019</v>
      </c>
      <c r="K63" s="147">
        <v>0.6209019</v>
      </c>
      <c r="L63" s="147">
        <v>0.6209019</v>
      </c>
      <c r="M63" s="147">
        <v>0.6209019</v>
      </c>
      <c r="N63" s="147">
        <v>0.6209019</v>
      </c>
      <c r="O63" s="147">
        <v>0.6209019</v>
      </c>
      <c r="P63" s="147">
        <v>0.6209019</v>
      </c>
      <c r="Q63" s="147">
        <v>0.6209019</v>
      </c>
      <c r="R63" s="147">
        <v>0.6209019</v>
      </c>
      <c r="S63" s="147">
        <v>0.6209019</v>
      </c>
      <c r="T63" s="147">
        <v>0.6209019</v>
      </c>
      <c r="U63" s="147">
        <v>0.6209019</v>
      </c>
      <c r="V63" s="147">
        <v>0.6209019</v>
      </c>
      <c r="W63" s="147">
        <v>0.6209019</v>
      </c>
      <c r="X63" s="147">
        <v>0.6209019</v>
      </c>
      <c r="Y63" s="147">
        <v>0.6209019</v>
      </c>
      <c r="Z63" s="147">
        <v>0.6209019</v>
      </c>
      <c r="AA63" s="147">
        <v>0.6209019</v>
      </c>
      <c r="AB63" s="148"/>
      <c r="AC63" s="148"/>
      <c r="AD63" s="148"/>
      <c r="AE63" s="148"/>
      <c r="AF63" s="148"/>
      <c r="AG63" s="149"/>
      <c r="AH63" s="149"/>
      <c r="AI63" s="149"/>
      <c r="AJ63" s="149"/>
      <c r="AK63" s="149"/>
      <c r="AL63" s="149"/>
      <c r="AM63" s="149"/>
      <c r="AN63" s="149"/>
    </row>
    <row r="64" spans="1:40" s="134" customFormat="1" ht="11.25">
      <c r="A64" s="133">
        <v>42</v>
      </c>
      <c r="B64" s="137" t="s">
        <v>233</v>
      </c>
      <c r="C64" s="151">
        <f>1-0.35</f>
        <v>0.65</v>
      </c>
      <c r="D64" s="151" t="s">
        <v>153</v>
      </c>
      <c r="E64" s="150">
        <f aca="true" t="shared" si="13" ref="E64:AA64">1-0.35</f>
        <v>0.65</v>
      </c>
      <c r="F64" s="150">
        <f t="shared" si="13"/>
        <v>0.65</v>
      </c>
      <c r="G64" s="150">
        <f t="shared" si="13"/>
        <v>0.65</v>
      </c>
      <c r="H64" s="150">
        <f t="shared" si="13"/>
        <v>0.65</v>
      </c>
      <c r="I64" s="150">
        <f t="shared" si="13"/>
        <v>0.65</v>
      </c>
      <c r="J64" s="150">
        <f t="shared" si="13"/>
        <v>0.65</v>
      </c>
      <c r="K64" s="150">
        <f t="shared" si="13"/>
        <v>0.65</v>
      </c>
      <c r="L64" s="150">
        <f t="shared" si="13"/>
        <v>0.65</v>
      </c>
      <c r="M64" s="150">
        <f t="shared" si="13"/>
        <v>0.65</v>
      </c>
      <c r="N64" s="150">
        <f t="shared" si="13"/>
        <v>0.65</v>
      </c>
      <c r="O64" s="150">
        <f t="shared" si="13"/>
        <v>0.65</v>
      </c>
      <c r="P64" s="150">
        <f t="shared" si="13"/>
        <v>0.65</v>
      </c>
      <c r="Q64" s="150">
        <f t="shared" si="13"/>
        <v>0.65</v>
      </c>
      <c r="R64" s="150">
        <f t="shared" si="13"/>
        <v>0.65</v>
      </c>
      <c r="S64" s="150">
        <f t="shared" si="13"/>
        <v>0.65</v>
      </c>
      <c r="T64" s="150">
        <f t="shared" si="13"/>
        <v>0.65</v>
      </c>
      <c r="U64" s="150">
        <f t="shared" si="13"/>
        <v>0.65</v>
      </c>
      <c r="V64" s="150">
        <f t="shared" si="13"/>
        <v>0.65</v>
      </c>
      <c r="W64" s="150">
        <f t="shared" si="13"/>
        <v>0.65</v>
      </c>
      <c r="X64" s="150">
        <f t="shared" si="13"/>
        <v>0.65</v>
      </c>
      <c r="Y64" s="150">
        <f t="shared" si="13"/>
        <v>0.65</v>
      </c>
      <c r="Z64" s="150">
        <f t="shared" si="13"/>
        <v>0.65</v>
      </c>
      <c r="AA64" s="150">
        <f t="shared" si="13"/>
        <v>0.65</v>
      </c>
      <c r="AB64" s="152"/>
      <c r="AC64" s="152"/>
      <c r="AD64" s="152"/>
      <c r="AE64" s="152"/>
      <c r="AF64" s="152"/>
      <c r="AG64" s="153"/>
      <c r="AH64" s="153"/>
      <c r="AI64" s="153"/>
      <c r="AJ64" s="153"/>
      <c r="AK64" s="153"/>
      <c r="AL64" s="153"/>
      <c r="AM64" s="153"/>
      <c r="AN64" s="153"/>
    </row>
    <row r="65" spans="1:21" s="134" customFormat="1" ht="11.25">
      <c r="A65" s="133"/>
      <c r="C65" s="133"/>
      <c r="D65" s="151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36"/>
      <c r="Q65" s="136"/>
      <c r="R65" s="136"/>
      <c r="S65" s="136"/>
      <c r="T65" s="136"/>
      <c r="U65" s="136"/>
    </row>
    <row r="66" spans="1:32" s="134" customFormat="1" ht="22.5">
      <c r="A66" s="133">
        <v>43</v>
      </c>
      <c r="B66" s="134" t="s">
        <v>234</v>
      </c>
      <c r="C66" s="140" t="s">
        <v>235</v>
      </c>
      <c r="D66" s="133"/>
      <c r="E66" s="154">
        <f aca="true" t="shared" si="14" ref="E66:AA66">(((E$30*E$62)/E$63)/E$61)/12</f>
        <v>5.01990358466725</v>
      </c>
      <c r="F66" s="154">
        <f t="shared" si="14"/>
        <v>4.3306098251626155</v>
      </c>
      <c r="G66" s="154">
        <f t="shared" si="14"/>
        <v>6.273176340564998</v>
      </c>
      <c r="H66" s="154">
        <f t="shared" si="14"/>
        <v>49.245301634091696</v>
      </c>
      <c r="I66" s="154">
        <f t="shared" si="14"/>
        <v>160.32119183520794</v>
      </c>
      <c r="J66" s="154">
        <f t="shared" si="14"/>
        <v>148.10651331774045</v>
      </c>
      <c r="K66" s="154">
        <f t="shared" si="14"/>
        <v>226.50826829194793</v>
      </c>
      <c r="L66" s="154">
        <f t="shared" si="14"/>
        <v>185.76825475743874</v>
      </c>
      <c r="M66" s="154">
        <f t="shared" si="14"/>
        <v>0</v>
      </c>
      <c r="N66" s="154">
        <f t="shared" si="14"/>
        <v>152.79306241007725</v>
      </c>
      <c r="O66" s="154">
        <f t="shared" si="14"/>
        <v>4.3306098251626155</v>
      </c>
      <c r="P66" s="154">
        <f t="shared" si="14"/>
        <v>6.273176340564998</v>
      </c>
      <c r="Q66" s="154">
        <f t="shared" si="14"/>
        <v>49.245301634091696</v>
      </c>
      <c r="R66" s="154">
        <f t="shared" si="14"/>
        <v>160.32119183520794</v>
      </c>
      <c r="S66" s="154">
        <f t="shared" si="14"/>
        <v>140.95825853856437</v>
      </c>
      <c r="T66" s="154">
        <f t="shared" si="14"/>
        <v>110.31357830139002</v>
      </c>
      <c r="U66" s="154">
        <f t="shared" si="14"/>
        <v>167.75738116049715</v>
      </c>
      <c r="V66" s="154">
        <f t="shared" si="14"/>
        <v>150.18026815730173</v>
      </c>
      <c r="W66" s="154">
        <f t="shared" si="14"/>
        <v>185.76825475743874</v>
      </c>
      <c r="X66" s="154">
        <f t="shared" si="14"/>
        <v>245.60970552258524</v>
      </c>
      <c r="Y66" s="154">
        <f t="shared" si="14"/>
        <v>0</v>
      </c>
      <c r="Z66" s="154">
        <f t="shared" si="14"/>
        <v>732.8109737660142</v>
      </c>
      <c r="AA66" s="150">
        <f t="shared" si="14"/>
        <v>80.40772235030613</v>
      </c>
      <c r="AB66" s="150"/>
      <c r="AC66" s="150"/>
      <c r="AD66" s="150"/>
      <c r="AE66" s="150"/>
      <c r="AF66" s="150"/>
    </row>
    <row r="67" spans="1:32" s="134" customFormat="1" ht="11.25">
      <c r="A67" s="133"/>
      <c r="C67" s="133"/>
      <c r="D67" s="133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0"/>
      <c r="AB67" s="150"/>
      <c r="AC67" s="150"/>
      <c r="AD67" s="150"/>
      <c r="AE67" s="150"/>
      <c r="AF67" s="150"/>
    </row>
    <row r="68" spans="1:32" s="134" customFormat="1" ht="22.5">
      <c r="A68" s="133">
        <v>44</v>
      </c>
      <c r="B68" s="134" t="s">
        <v>236</v>
      </c>
      <c r="C68" s="140" t="s">
        <v>237</v>
      </c>
      <c r="D68" s="151"/>
      <c r="E68" s="154">
        <f aca="true" t="shared" si="15" ref="E68:AA68">((E$59*E$64/E$63)/E$61)/12</f>
        <v>5.253071984549558</v>
      </c>
      <c r="F68" s="154">
        <f t="shared" si="15"/>
        <v>4.701307498394341</v>
      </c>
      <c r="G68" s="154">
        <f t="shared" si="15"/>
        <v>6.540813555940011</v>
      </c>
      <c r="H68" s="154">
        <f t="shared" si="15"/>
        <v>31.647807055179726</v>
      </c>
      <c r="I68" s="154">
        <f t="shared" si="15"/>
        <v>77.8737772250647</v>
      </c>
      <c r="J68" s="154">
        <f t="shared" si="15"/>
        <v>160.28461017262987</v>
      </c>
      <c r="K68" s="154">
        <f t="shared" si="15"/>
        <v>552.1767456429192</v>
      </c>
      <c r="L68" s="154">
        <f t="shared" si="15"/>
        <v>347.3772915106554</v>
      </c>
      <c r="M68" s="154">
        <f t="shared" si="15"/>
        <v>9.63856489603071</v>
      </c>
      <c r="N68" s="154">
        <f t="shared" si="15"/>
        <v>187.7482807774112</v>
      </c>
      <c r="O68" s="154">
        <f t="shared" si="15"/>
        <v>4.701307498394341</v>
      </c>
      <c r="P68" s="154">
        <f t="shared" si="15"/>
        <v>6.540813555940011</v>
      </c>
      <c r="Q68" s="154">
        <f t="shared" si="15"/>
        <v>31.647807055179726</v>
      </c>
      <c r="R68" s="154">
        <f t="shared" si="15"/>
        <v>77.8737772250647</v>
      </c>
      <c r="S68" s="154">
        <f t="shared" si="15"/>
        <v>152.40297826595793</v>
      </c>
      <c r="T68" s="154">
        <f t="shared" si="15"/>
        <v>130.25375982994794</v>
      </c>
      <c r="U68" s="154">
        <f t="shared" si="15"/>
        <v>184.0347446418559</v>
      </c>
      <c r="V68" s="154">
        <f t="shared" si="15"/>
        <v>386.8095160527221</v>
      </c>
      <c r="W68" s="154">
        <f t="shared" si="15"/>
        <v>347.3772915106554</v>
      </c>
      <c r="X68" s="154">
        <f t="shared" si="15"/>
        <v>595.4178933355678</v>
      </c>
      <c r="Y68" s="154">
        <f t="shared" si="15"/>
        <v>9.63856489603071</v>
      </c>
      <c r="Z68" s="154">
        <f t="shared" si="15"/>
        <v>897.552155005899</v>
      </c>
      <c r="AA68" s="150">
        <f t="shared" si="15"/>
        <v>111.0480972087394</v>
      </c>
      <c r="AB68" s="150"/>
      <c r="AC68" s="150"/>
      <c r="AD68" s="150"/>
      <c r="AE68" s="150"/>
      <c r="AF68" s="150"/>
    </row>
    <row r="69" spans="1:26" s="161" customFormat="1" ht="11.25">
      <c r="A69" s="155"/>
      <c r="B69" s="156"/>
      <c r="C69" s="128"/>
      <c r="D69" s="157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9"/>
      <c r="Q69" s="159"/>
      <c r="R69" s="159"/>
      <c r="S69" s="159"/>
      <c r="T69" s="159"/>
      <c r="U69" s="159"/>
      <c r="V69" s="160"/>
      <c r="W69" s="160"/>
      <c r="X69" s="160"/>
      <c r="Y69" s="160"/>
      <c r="Z69" s="160"/>
    </row>
    <row r="70" spans="1:32" s="134" customFormat="1" ht="11.25">
      <c r="A70" s="133">
        <v>45</v>
      </c>
      <c r="B70" s="134" t="s">
        <v>238</v>
      </c>
      <c r="C70" s="140" t="s">
        <v>239</v>
      </c>
      <c r="D70" s="133"/>
      <c r="E70" s="154">
        <f aca="true" t="shared" si="16" ref="E70:AA70">(E$66+E$68)</f>
        <v>10.272975569216808</v>
      </c>
      <c r="F70" s="154">
        <f t="shared" si="16"/>
        <v>9.031917323556957</v>
      </c>
      <c r="G70" s="154">
        <f t="shared" si="16"/>
        <v>12.81398989650501</v>
      </c>
      <c r="H70" s="154">
        <f t="shared" si="16"/>
        <v>80.89310868927143</v>
      </c>
      <c r="I70" s="154">
        <f t="shared" si="16"/>
        <v>238.19496906027263</v>
      </c>
      <c r="J70" s="154">
        <f t="shared" si="16"/>
        <v>308.3911234903703</v>
      </c>
      <c r="K70" s="154">
        <f t="shared" si="16"/>
        <v>778.6850139348671</v>
      </c>
      <c r="L70" s="154">
        <f t="shared" si="16"/>
        <v>533.1455462680942</v>
      </c>
      <c r="M70" s="154">
        <f t="shared" si="16"/>
        <v>9.63856489603071</v>
      </c>
      <c r="N70" s="154">
        <f t="shared" si="16"/>
        <v>340.54134318748845</v>
      </c>
      <c r="O70" s="154">
        <f t="shared" si="16"/>
        <v>9.031917323556957</v>
      </c>
      <c r="P70" s="162">
        <f t="shared" si="16"/>
        <v>12.81398989650501</v>
      </c>
      <c r="Q70" s="162">
        <f t="shared" si="16"/>
        <v>80.89310868927143</v>
      </c>
      <c r="R70" s="162">
        <f t="shared" si="16"/>
        <v>238.19496906027263</v>
      </c>
      <c r="S70" s="162">
        <f t="shared" si="16"/>
        <v>293.36123680452226</v>
      </c>
      <c r="T70" s="162">
        <f t="shared" si="16"/>
        <v>240.56733813133798</v>
      </c>
      <c r="U70" s="162">
        <f t="shared" si="16"/>
        <v>351.79212580235304</v>
      </c>
      <c r="V70" s="163">
        <f t="shared" si="16"/>
        <v>536.9897842100238</v>
      </c>
      <c r="W70" s="163">
        <f t="shared" si="16"/>
        <v>533.1455462680942</v>
      </c>
      <c r="X70" s="163">
        <f t="shared" si="16"/>
        <v>841.027598858153</v>
      </c>
      <c r="Y70" s="163">
        <f t="shared" si="16"/>
        <v>9.63856489603071</v>
      </c>
      <c r="Z70" s="163">
        <f t="shared" si="16"/>
        <v>1630.3631287719131</v>
      </c>
      <c r="AA70" s="152">
        <f t="shared" si="16"/>
        <v>191.45581955904555</v>
      </c>
      <c r="AB70" s="152"/>
      <c r="AC70" s="152"/>
      <c r="AD70" s="152"/>
      <c r="AE70" s="152"/>
      <c r="AF70" s="152"/>
    </row>
    <row r="91" spans="3:4" ht="11.25">
      <c r="C91" s="165"/>
      <c r="D91" s="166"/>
    </row>
  </sheetData>
  <sheetProtection password="CCAA"/>
  <printOptions horizontalCentered="1"/>
  <pageMargins left="0.25" right="0.25" top="1.25" bottom="1" header="0.5" footer="0.5"/>
  <pageSetup orientation="landscape" scale="80" r:id="rId1"/>
  <headerFooter alignWithMargins="0">
    <oddHeader>&amp;CCost of Service Report
Cost Based Basic Charge
Test Year Twelve Months Ended June 30, 2001&amp;RGeneral Rate Case Filing
Exhibit No. _____ JAH-2</oddHeader>
    <oddFooter>&amp;L&amp;F, 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PSE</cp:lastModifiedBy>
  <cp:lastPrinted>2001-11-26T01:09:33Z</cp:lastPrinted>
  <dcterms:created xsi:type="dcterms:W3CDTF">2001-11-19T17:58:18Z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011571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