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12225" tabRatio="804"/>
  </bookViews>
  <sheets>
    <sheet name="Page 5.1" sheetId="17" r:id="rId1"/>
    <sheet name="Page 5.1.1" sheetId="13" r:id="rId2"/>
    <sheet name="Page 5.1.2" sheetId="39" r:id="rId3"/>
    <sheet name="Page 5.1.3" sheetId="41" r:id="rId4"/>
    <sheet name="Page 5.1.4" sheetId="40" r:id="rId5"/>
  </sheets>
  <externalReferences>
    <externalReference r:id="rId6"/>
    <externalReference r:id="rId7"/>
    <externalReference r:id="rId8"/>
    <externalReference r:id="rId9"/>
  </externalReferences>
  <definedNames>
    <definedName name="_Order1">255</definedName>
    <definedName name="_Order2">0</definedName>
    <definedName name="DispatchSum">"GRID Thermal Generation!R2C1:R4C2"</definedName>
    <definedName name="MidC" localSheetId="2">[3]lookup!$C$109:$D$118</definedName>
    <definedName name="MidC" localSheetId="3">[2]lookup!$C$109:$D$118</definedName>
    <definedName name="MidC" localSheetId="4">[1]lookup!$C$122:$D$136</definedName>
    <definedName name="MidC">[4]lookup!$C$90:$D$99</definedName>
    <definedName name="_xlnm.Print_Area" localSheetId="0">'Page 5.1'!$A$1:$J$59</definedName>
    <definedName name="_xlnm.Print_Area" localSheetId="1">'Page 5.1.1'!$A$1:$P$44</definedName>
    <definedName name="_xlnm.Print_Area" localSheetId="2">'Page 5.1.2'!$A$1:$I$67</definedName>
    <definedName name="_xlnm.Print_Area" localSheetId="3">'Page 5.1.3'!$A$1:$I$67</definedName>
    <definedName name="_xlnm.Print_Area" localSheetId="4">'Page 5.1.4'!$A$1:$I$84</definedName>
    <definedName name="_xlnm.Print_Titles" localSheetId="2">'Page 5.1.2'!$A:$C,'Page 5.1.2'!$1:$6</definedName>
    <definedName name="_xlnm.Print_Titles" localSheetId="3">'Page 5.1.3'!$A:$C,'Page 5.1.3'!$1:$6</definedName>
    <definedName name="_xlnm.Print_Titles" localSheetId="4">'Page 5.1.4'!$A:$C,'Page 5.1.4'!$1:$6</definedName>
    <definedName name="Purchases" localSheetId="2">[3]lookup!$C$23:$D$68</definedName>
    <definedName name="Purchases" localSheetId="3">[2]lookup!$C$23:$D$68</definedName>
    <definedName name="Purchases" localSheetId="4">[1]lookup!$C$23:$D$69</definedName>
    <definedName name="Purchases">[4]lookup!$C$20:$D$63</definedName>
    <definedName name="QFs" localSheetId="2">[3]lookup!$C$69:$D$107</definedName>
    <definedName name="QFs" localSheetId="3">[2]lookup!$C$69:$D$107</definedName>
    <definedName name="QFs" localSheetId="4">[1]lookup!$C$70:$D$120</definedName>
    <definedName name="QFs">[4]lookup!$C$65:$D$88</definedName>
    <definedName name="RevenueSum">"GRID Thermal Revenue!R2C1:R4C2"</definedName>
    <definedName name="Sales" localSheetId="2">[3]lookup!$C$3:$D$20</definedName>
    <definedName name="Sales" localSheetId="3">[2]lookup!$C$3:$D$20</definedName>
    <definedName name="Sales" localSheetId="4">[1]lookup!$C$3:$D$20</definedName>
    <definedName name="Sales">[4]lookup!$C$3:$D$18</definedName>
    <definedName name="SAPBEXrevision">1</definedName>
    <definedName name="SAPBEXsysID">"BWP"</definedName>
    <definedName name="SAPBEXwbID">"45FIHJWMI3GHFVKWLVCY66MTN"</definedName>
    <definedName name="Storage" localSheetId="2">[3]lookup!$C$120:$D$137</definedName>
    <definedName name="Storage" localSheetId="3">[2]lookup!$C$120:$D$137</definedName>
    <definedName name="Storage" localSheetId="4">[1]lookup!$C$138:$D$159</definedName>
    <definedName name="Storage">[4]lookup!$C$101:$D$118</definedName>
    <definedName name="Version">#REF!</definedName>
  </definedNames>
  <calcPr calcId="152511"/>
</workbook>
</file>

<file path=xl/calcChain.xml><?xml version="1.0" encoding="utf-8"?>
<calcChain xmlns="http://schemas.openxmlformats.org/spreadsheetml/2006/main">
  <c r="H27" i="13" l="1"/>
  <c r="A2" i="13"/>
  <c r="N23" i="13" l="1"/>
  <c r="N22" i="13"/>
  <c r="K23" i="13"/>
  <c r="I23" i="13"/>
  <c r="P23" i="13" l="1"/>
  <c r="F23" i="13"/>
  <c r="L23" i="13" s="1"/>
  <c r="E39" i="13"/>
  <c r="E38" i="13"/>
  <c r="E34" i="13"/>
  <c r="E33" i="13"/>
  <c r="E32" i="13"/>
  <c r="E31" i="13"/>
  <c r="E27" i="13"/>
  <c r="E26" i="13"/>
  <c r="E24" i="13"/>
  <c r="E22" i="13"/>
  <c r="E21" i="13"/>
  <c r="E16" i="13"/>
  <c r="H32" i="13" l="1"/>
  <c r="I32" i="13" s="1"/>
  <c r="F32" i="13"/>
  <c r="N32" i="13"/>
  <c r="P32" i="13" l="1"/>
  <c r="L32" i="13"/>
  <c r="K32" i="13"/>
  <c r="H39" i="13"/>
  <c r="H38" i="13"/>
  <c r="H33" i="13"/>
  <c r="H31" i="13"/>
  <c r="H26" i="13"/>
  <c r="N34" i="13" l="1"/>
  <c r="H16" i="13" l="1"/>
  <c r="H15" i="13"/>
  <c r="H24" i="13" l="1"/>
  <c r="P8" i="13"/>
  <c r="N39" i="13"/>
  <c r="N38" i="13"/>
  <c r="N16" i="13"/>
  <c r="N15" i="13"/>
  <c r="H22" i="13" l="1"/>
  <c r="N27" i="13"/>
  <c r="E15" i="13"/>
  <c r="N31" i="13" l="1"/>
  <c r="H21" i="13"/>
  <c r="N24" i="13" l="1"/>
  <c r="K25" i="13"/>
  <c r="I25" i="13"/>
  <c r="P25" i="13" s="1"/>
  <c r="F25" i="13"/>
  <c r="N26" i="13" l="1"/>
  <c r="N21" i="13"/>
  <c r="L25" i="13"/>
  <c r="N33" i="13" l="1"/>
  <c r="K24" i="13" l="1"/>
  <c r="K26" i="13"/>
  <c r="K15" i="13" l="1"/>
  <c r="K16" i="13"/>
  <c r="K27" i="13" l="1"/>
  <c r="K22" i="13" l="1"/>
  <c r="K31" i="13"/>
  <c r="H34" i="13" l="1"/>
  <c r="H17" i="13"/>
  <c r="K21" i="13" l="1"/>
  <c r="K33" i="13" l="1"/>
  <c r="H35" i="13" l="1"/>
  <c r="H28" i="13"/>
  <c r="H18" i="13" l="1"/>
  <c r="H40" i="13"/>
  <c r="H42" i="13" l="1"/>
  <c r="N40" i="13"/>
  <c r="N35" i="13"/>
  <c r="N28" i="13"/>
  <c r="N18" i="13"/>
  <c r="N42" i="13" l="1"/>
  <c r="G31" i="17"/>
  <c r="G30" i="17"/>
  <c r="G26" i="17"/>
  <c r="G25" i="17"/>
  <c r="G24" i="17"/>
  <c r="G20" i="17"/>
  <c r="G19" i="17"/>
  <c r="G18" i="17"/>
  <c r="G17" i="17"/>
  <c r="G16" i="17"/>
  <c r="G12" i="17"/>
  <c r="G11" i="17"/>
  <c r="G10" i="17"/>
  <c r="F34" i="13"/>
  <c r="F17" i="13"/>
  <c r="I15" i="13" l="1"/>
  <c r="P15" i="13" l="1"/>
  <c r="I21" i="13"/>
  <c r="I26" i="13"/>
  <c r="I31" i="13"/>
  <c r="I38" i="13"/>
  <c r="I22" i="13"/>
  <c r="I27" i="13"/>
  <c r="I33" i="13"/>
  <c r="I39" i="13"/>
  <c r="P22" i="13" l="1"/>
  <c r="P39" i="13"/>
  <c r="P38" i="13"/>
  <c r="P33" i="13"/>
  <c r="P31" i="13"/>
  <c r="P21" i="13"/>
  <c r="P27" i="13"/>
  <c r="P26" i="13"/>
  <c r="F26" i="13"/>
  <c r="F31" i="13"/>
  <c r="F38" i="13"/>
  <c r="K38" i="13"/>
  <c r="F21" i="13"/>
  <c r="F22" i="13"/>
  <c r="F27" i="13"/>
  <c r="F33" i="13"/>
  <c r="F39" i="13"/>
  <c r="K39" i="13"/>
  <c r="I40" i="13"/>
  <c r="P40" i="13" l="1"/>
  <c r="L38" i="13"/>
  <c r="L27" i="13"/>
  <c r="L31" i="13"/>
  <c r="L26" i="13"/>
  <c r="L21" i="13"/>
  <c r="L22" i="13"/>
  <c r="L39" i="13"/>
  <c r="L33" i="13"/>
  <c r="F15" i="13"/>
  <c r="F24" i="13"/>
  <c r="F16" i="13"/>
  <c r="F40" i="13"/>
  <c r="F35" i="13"/>
  <c r="B32" i="17"/>
  <c r="D31" i="17"/>
  <c r="B31" i="17"/>
  <c r="D30" i="17"/>
  <c r="B30" i="17"/>
  <c r="B29" i="17"/>
  <c r="B27" i="17"/>
  <c r="D26" i="17"/>
  <c r="B26" i="17"/>
  <c r="D25" i="17"/>
  <c r="B25" i="17"/>
  <c r="D24" i="17"/>
  <c r="B24" i="17"/>
  <c r="B23" i="17"/>
  <c r="B21" i="17"/>
  <c r="D20" i="17"/>
  <c r="B20" i="17"/>
  <c r="D19" i="17"/>
  <c r="B19" i="17"/>
  <c r="D18" i="17"/>
  <c r="B18" i="17"/>
  <c r="D17" i="17"/>
  <c r="B17" i="17"/>
  <c r="D16" i="17"/>
  <c r="B16" i="17"/>
  <c r="B15" i="17"/>
  <c r="B13" i="17"/>
  <c r="D12" i="17"/>
  <c r="B12" i="17"/>
  <c r="D11" i="17"/>
  <c r="B11" i="17"/>
  <c r="D10" i="17"/>
  <c r="B10" i="17"/>
  <c r="B9" i="17"/>
  <c r="L15" i="13" l="1"/>
  <c r="F18" i="13"/>
  <c r="F28" i="13"/>
  <c r="F42" i="13" l="1"/>
  <c r="I16" i="13"/>
  <c r="P16" i="13" l="1"/>
  <c r="F11" i="17"/>
  <c r="I11" i="17" s="1"/>
  <c r="L16" i="13"/>
  <c r="I24" i="13"/>
  <c r="P24" i="13" s="1"/>
  <c r="F16" i="17"/>
  <c r="I16" i="17" l="1"/>
  <c r="L24" i="13"/>
  <c r="P28" i="13"/>
  <c r="I28" i="13"/>
  <c r="F20" i="17"/>
  <c r="I20" i="17" s="1"/>
  <c r="F19" i="17"/>
  <c r="I19" i="17" s="1"/>
  <c r="F18" i="17"/>
  <c r="I18" i="17" s="1"/>
  <c r="F17" i="17"/>
  <c r="I17" i="17" s="1"/>
  <c r="F10" i="17"/>
  <c r="L40" i="13"/>
  <c r="E40" i="13"/>
  <c r="F31" i="17"/>
  <c r="I31" i="17" s="1"/>
  <c r="F30" i="17"/>
  <c r="E35" i="13"/>
  <c r="F25" i="17"/>
  <c r="I25" i="17" s="1"/>
  <c r="E28" i="13"/>
  <c r="E18" i="13"/>
  <c r="F21" i="17" l="1"/>
  <c r="I30" i="17"/>
  <c r="I32" i="17" s="1"/>
  <c r="F32" i="17"/>
  <c r="I10" i="17"/>
  <c r="I21" i="17"/>
  <c r="K34" i="13"/>
  <c r="F26" i="17" s="1"/>
  <c r="I26" i="17" s="1"/>
  <c r="K17" i="13"/>
  <c r="F12" i="17" s="1"/>
  <c r="F13" i="17" s="1"/>
  <c r="I17" i="13"/>
  <c r="K28" i="13"/>
  <c r="I34" i="13"/>
  <c r="E42" i="13"/>
  <c r="F24" i="17"/>
  <c r="K40" i="13"/>
  <c r="I24" i="17" l="1"/>
  <c r="I27" i="17" s="1"/>
  <c r="F27" i="17"/>
  <c r="F34" i="17" s="1"/>
  <c r="P34" i="13"/>
  <c r="P35" i="13" s="1"/>
  <c r="P17" i="13"/>
  <c r="P18" i="13" s="1"/>
  <c r="I12" i="17"/>
  <c r="I13" i="17" s="1"/>
  <c r="K18" i="13"/>
  <c r="K35" i="13"/>
  <c r="I35" i="13"/>
  <c r="L34" i="13"/>
  <c r="L35" i="13" s="1"/>
  <c r="I18" i="13"/>
  <c r="L17" i="13"/>
  <c r="I34" i="17" l="1"/>
  <c r="P42" i="13"/>
  <c r="I42" i="13"/>
  <c r="K42" i="13"/>
  <c r="L28" i="13" l="1"/>
  <c r="L18" i="13"/>
  <c r="L42" i="13" l="1"/>
</calcChain>
</file>

<file path=xl/sharedStrings.xml><?xml version="1.0" encoding="utf-8"?>
<sst xmlns="http://schemas.openxmlformats.org/spreadsheetml/2006/main" count="549" uniqueCount="183">
  <si>
    <t>PacifiCorp</t>
  </si>
  <si>
    <t>TOTAL</t>
  </si>
  <si>
    <t>ACCOUNT</t>
  </si>
  <si>
    <t>TYPE</t>
  </si>
  <si>
    <t>COMPANY</t>
  </si>
  <si>
    <t>FACTOR</t>
  </si>
  <si>
    <t>REF #</t>
  </si>
  <si>
    <t>Sales for Resale  (Account 447)</t>
  </si>
  <si>
    <t>CAGW</t>
  </si>
  <si>
    <t>Purchased Power (Account 555)</t>
  </si>
  <si>
    <t>Energy</t>
  </si>
  <si>
    <t>CAEW</t>
  </si>
  <si>
    <t>WA Qualifying Facilities</t>
  </si>
  <si>
    <t>WA</t>
  </si>
  <si>
    <t>Wheeling (Account 565)</t>
  </si>
  <si>
    <t>Fuel Expense (Accounts 501 and 547)</t>
  </si>
  <si>
    <t>Fuel Consumed - Coal</t>
  </si>
  <si>
    <t>Fuel Consumed - Natural Gas</t>
  </si>
  <si>
    <t>Description of Adjustment</t>
  </si>
  <si>
    <t>Net Power Costs - West Control Area</t>
  </si>
  <si>
    <t>WCA</t>
  </si>
  <si>
    <t>Washington</t>
  </si>
  <si>
    <t>FERC</t>
  </si>
  <si>
    <t>Allocated</t>
  </si>
  <si>
    <t>Description</t>
  </si>
  <si>
    <t>Account</t>
  </si>
  <si>
    <t>Factor</t>
  </si>
  <si>
    <t>Existing Firm Sales - Pacific</t>
  </si>
  <si>
    <t>Post-Merger Firm Sales</t>
  </si>
  <si>
    <t>Non-Firm Sales</t>
  </si>
  <si>
    <t>Total Sales for Resale</t>
  </si>
  <si>
    <t>Existing Firm Demand - Pacific</t>
  </si>
  <si>
    <t>Post-Merger Firm Energy</t>
  </si>
  <si>
    <t>Other Generation Expenses</t>
  </si>
  <si>
    <t>Total Purchased Power</t>
  </si>
  <si>
    <t>Existing Firm - Pacific</t>
  </si>
  <si>
    <t>Post Merger Firm</t>
  </si>
  <si>
    <t>Non Firm</t>
  </si>
  <si>
    <t>Total Wheeling Expense</t>
  </si>
  <si>
    <t>Total Fuel and Other Expense</t>
  </si>
  <si>
    <t>Total Net Power Cost</t>
  </si>
  <si>
    <t>Study Results</t>
  </si>
  <si>
    <t>MERGED PEAK/ENERGY SPLIT</t>
  </si>
  <si>
    <t>Period Ending</t>
  </si>
  <si>
    <t>($)</t>
  </si>
  <si>
    <t>Merged</t>
  </si>
  <si>
    <t xml:space="preserve">Pre-Merger </t>
  </si>
  <si>
    <t>Demand</t>
  </si>
  <si>
    <t>Non-Firm</t>
  </si>
  <si>
    <t>Post-Merger</t>
  </si>
  <si>
    <t>SPECIAL SALES FOR RESALE</t>
  </si>
  <si>
    <t>Pacific Pre Merger</t>
  </si>
  <si>
    <t>Post Merger</t>
  </si>
  <si>
    <t>Utah Pre Merger</t>
  </si>
  <si>
    <t>NonFirm Sub Total</t>
  </si>
  <si>
    <t>--------------------</t>
  </si>
  <si>
    <t xml:space="preserve"> </t>
  </si>
  <si>
    <t>TOTAL SPECIAL SALES</t>
  </si>
  <si>
    <t>PURCHASED POWER &amp; NET INTERCHANGE</t>
  </si>
  <si>
    <t>BPA Peak Purchase</t>
  </si>
  <si>
    <t>Pacific Capacity</t>
  </si>
  <si>
    <t>Mid Columbia</t>
  </si>
  <si>
    <t>Misc/Pacific</t>
  </si>
  <si>
    <t>Q.F. Contracts/PPL</t>
  </si>
  <si>
    <t>---------------------------------------------------------</t>
  </si>
  <si>
    <t>Pacific Sub Total</t>
  </si>
  <si>
    <t>Gemstate</t>
  </si>
  <si>
    <t>GSLM</t>
  </si>
  <si>
    <t>QF Contracts/UPL</t>
  </si>
  <si>
    <t>IPP Layoff</t>
  </si>
  <si>
    <t>UP&amp;L to PP&amp;L</t>
  </si>
  <si>
    <t>Utah Sub Total</t>
  </si>
  <si>
    <t>New Firm Sub Total</t>
  </si>
  <si>
    <t>Non Firm Sub Total</t>
  </si>
  <si>
    <t>TOTAL PURCHASED PW &amp; NET INT.</t>
  </si>
  <si>
    <t>WHEELING &amp; U. OF F. EXPENSE</t>
  </si>
  <si>
    <t>Pacific Firm Wheeling and Use of Facilities</t>
  </si>
  <si>
    <t>Utah Firm Wheeling and Use of Facilities</t>
  </si>
  <si>
    <t>Nonfirm Wheeling</t>
  </si>
  <si>
    <t>TOTAL WHEELING &amp; U. OF F. EXPENSE</t>
  </si>
  <si>
    <t>THERMAL FUEL BURN EXPENSE</t>
  </si>
  <si>
    <t>Chehalis</t>
  </si>
  <si>
    <t>TOTAL FUEL BURN EXPENSE</t>
  </si>
  <si>
    <t>OTHER GENERATION EXPENSE</t>
  </si>
  <si>
    <t>TOTAL OTHER GEN. EXPENSE</t>
  </si>
  <si>
    <t>NET POWER COST</t>
  </si>
  <si>
    <t xml:space="preserve">Combine Hills Wind p160595 </t>
  </si>
  <si>
    <t>Ref. 5.1</t>
  </si>
  <si>
    <t>Short Term Firm Purchases</t>
  </si>
  <si>
    <t>Carbon</t>
  </si>
  <si>
    <t>Cholla</t>
  </si>
  <si>
    <t>Colstrip</t>
  </si>
  <si>
    <t>Hermiston</t>
  </si>
  <si>
    <t>Jim Bridger</t>
  </si>
  <si>
    <t>Blundell</t>
  </si>
  <si>
    <t>447NPC</t>
  </si>
  <si>
    <t>555NPC</t>
  </si>
  <si>
    <t>565NPC</t>
  </si>
  <si>
    <t>501NPC</t>
  </si>
  <si>
    <t>547NPC</t>
  </si>
  <si>
    <t>Total Net Power Cost Adjustment - Restating</t>
  </si>
  <si>
    <t>Small Purchases west</t>
  </si>
  <si>
    <t>(1)</t>
  </si>
  <si>
    <t>(2)</t>
  </si>
  <si>
    <t>Alloc.</t>
  </si>
  <si>
    <t>%</t>
  </si>
  <si>
    <t>(3)</t>
  </si>
  <si>
    <t>Total West</t>
  </si>
  <si>
    <t>Control Area</t>
  </si>
  <si>
    <t>NPC (1)</t>
  </si>
  <si>
    <t>UNADJUSTED / PER BOOKS</t>
  </si>
  <si>
    <t>(4)</t>
  </si>
  <si>
    <t>(5)</t>
  </si>
  <si>
    <t>(3) * (4)</t>
  </si>
  <si>
    <t>Ref. 2.2</t>
  </si>
  <si>
    <t>Line 66</t>
  </si>
  <si>
    <t>(6)</t>
  </si>
  <si>
    <t>(7)</t>
  </si>
  <si>
    <t>(3) * (6)</t>
  </si>
  <si>
    <t>(8)</t>
  </si>
  <si>
    <t>(9)</t>
  </si>
  <si>
    <t>(6) - (4)</t>
  </si>
  <si>
    <t>(7) - (5)</t>
  </si>
  <si>
    <t>Ref. 5.1.3</t>
  </si>
  <si>
    <t>Small Purchases east</t>
  </si>
  <si>
    <t>=</t>
  </si>
  <si>
    <t>(10)</t>
  </si>
  <si>
    <t>(11)</t>
  </si>
  <si>
    <t>Ref. 5.1.1</t>
  </si>
  <si>
    <t>PRO FORMA NPC</t>
  </si>
  <si>
    <t>PRO FORMA ADJUSTMENT</t>
  </si>
  <si>
    <t>FACTOR %</t>
  </si>
  <si>
    <t>WASHINGTON</t>
  </si>
  <si>
    <t>Wolverine Creek Wind</t>
  </si>
  <si>
    <t>Top of the World Wind</t>
  </si>
  <si>
    <t>Three Buttes Wind</t>
  </si>
  <si>
    <t>Rock River Wind</t>
  </si>
  <si>
    <t>Nucor</t>
  </si>
  <si>
    <t>MagCorp Reserves</t>
  </si>
  <si>
    <t>Combine Hills Wind</t>
  </si>
  <si>
    <t>Situs</t>
  </si>
  <si>
    <t>NORMALIZED NPC</t>
  </si>
  <si>
    <t>NORMALIZING ADJUSTMENT</t>
  </si>
  <si>
    <t>Existing Firm - Utah</t>
  </si>
  <si>
    <t>Ref. 5.1.4</t>
  </si>
  <si>
    <t>Monsanto Reserves</t>
  </si>
  <si>
    <t>Total</t>
  </si>
  <si>
    <t>TOTAL PURCHASED POWER &amp; NET INTERCHANGE</t>
  </si>
  <si>
    <t>Non-Firm Wheeling</t>
  </si>
  <si>
    <t>COAL FUEL BURN EXPENSE</t>
  </si>
  <si>
    <t>TOTAL COAL FUEL BURN EXPENSE</t>
  </si>
  <si>
    <t>GAS FUEL BURN EXPENSE</t>
  </si>
  <si>
    <t>TOTAL GAS FUEL BURN EXPENSE</t>
  </si>
  <si>
    <t>12 Months Ended June 2019</t>
  </si>
  <si>
    <t>CY 2019 Q2</t>
  </si>
  <si>
    <t>2019Q2</t>
  </si>
  <si>
    <t>12ME Jun 19</t>
  </si>
  <si>
    <t>Ref. 5.2</t>
  </si>
  <si>
    <t>Ref 5.1.1</t>
  </si>
  <si>
    <t>01/21-12/21</t>
  </si>
  <si>
    <t>Cedar Springs Wind</t>
  </si>
  <si>
    <t>Cedar Springs Wind III</t>
  </si>
  <si>
    <t>Cove Mountain Solar</t>
  </si>
  <si>
    <t>Cove Mountain Solar II</t>
  </si>
  <si>
    <t>Hunter Solar</t>
  </si>
  <si>
    <t>Milican Solar</t>
  </si>
  <si>
    <t>Milford Solar</t>
  </si>
  <si>
    <t>Prineville Solar</t>
  </si>
  <si>
    <t>Sigurd Solar</t>
  </si>
  <si>
    <t>12 Months Ending Dec 2021</t>
  </si>
  <si>
    <t>Existing Firm Energy - Pacific</t>
  </si>
  <si>
    <t>Existing Firm Energy - Utah</t>
  </si>
  <si>
    <t>(10) - (7)</t>
  </si>
  <si>
    <t>Other Generation</t>
  </si>
  <si>
    <t>Washington General Rate Case - 2021</t>
  </si>
  <si>
    <t>Net Power Costs - Restating</t>
  </si>
  <si>
    <t>PAGE</t>
  </si>
  <si>
    <t>Adjustment to Expense:</t>
  </si>
  <si>
    <t>RES</t>
  </si>
  <si>
    <t>ALLOCATED</t>
  </si>
  <si>
    <t>5.1.1</t>
  </si>
  <si>
    <t>The net power cost adjustment normalizes power costs by adjusting sales for resale, purchase power, wheeling and fuel in a manner consistent with the contractual terms of sales and purchase agreements, and normal hydro and temperature conditions for the PacifiCorp Balance Authority Area West (PACW) for the 12 months ended June 2019.</t>
  </si>
  <si>
    <t>Ref. 5.1.2</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</si>
</sst>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41" formatCode="_(* #,##0_);_(* \(#,##0\);_(* &quot;-&quot;_);_(@_)"/>
    <numFmt numFmtId="44" formatCode="_(&quot;$&quot;* #,##0.00_);_(&quot;$&quot;* \(#,##0.00\);_(&quot;$&quot;* &quot;-&quot;??_);_(@_)"/>
    <numFmt numFmtId="43" formatCode="_(* #,##0.00_);_(* \(#,##0.00\);_(* &quot;-&quot;??_);_(@_)"/>
    <numFmt numFmtId="164" formatCode="0\ \ ;@\ \ "/>
    <numFmt numFmtId="165" formatCode="_(* #,##0_);_(* \(#,##0\);_(* &quot;-&quot;??_);_(@_)"/>
    <numFmt numFmtId="166" formatCode="0.0"/>
    <numFmt numFmtId="167" formatCode="&quot;$&quot;###0;[Red]\(&quot;$&quot;###0\)"/>
    <numFmt numFmtId="169" formatCode="#,##0\ ;[Red]\(#,##0\);0\ "/>
    <numFmt numFmtId="170" formatCode="#,##0\ ;[Red]\(#,##0\)"/>
    <numFmt numFmtId="171" formatCode="[$-409]mmm\-yy;@"/>
    <numFmt numFmtId="172" formatCode="General_)"/>
    <numFmt numFmtId="173" formatCode="&quot;$&quot;#,##0\ ;\(&quot;$&quot;#,##0\)"/>
    <numFmt numFmtId="174" formatCode="_-* #,##0\ &quot;F&quot;_-;\-* #,##0\ &quot;F&quot;_-;_-* &quot;-&quot;\ &quot;F&quot;_-;_-@_-"/>
    <numFmt numFmtId="175" formatCode="#,##0.000;[Red]\-#,##0.000"/>
    <numFmt numFmtId="177" formatCode="0.0000%"/>
    <numFmt numFmtId="179" formatCode="#,##0.000000\ ;[Red]\(#,##0.000000\);0.000000\ "/>
    <numFmt numFmtId="180" formatCode="_(* #,##0.00_);[Red]_(* \(#,##0.00\);_(* &quot;-&quot;??_);_(@_)"/>
    <numFmt numFmtId="181" formatCode="_(* #,##0_);[Red]_(* \(#,##0\);_(* &quot;-&quot;_);_(@_)"/>
    <numFmt numFmtId="182" formatCode="m/d/yyyy;@"/>
    <numFmt numFmtId="183" formatCode="0.000%"/>
  </numFmts>
  <fonts count="54">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0"/>
      <name val="Arial"/>
      <family val="2"/>
    </font>
    <font>
      <sz val="10"/>
      <color indexed="24"/>
      <name val="Courier New"/>
      <family val="3"/>
    </font>
    <font>
      <sz val="8"/>
      <name val="Helv"/>
    </font>
    <font>
      <i/>
      <sz val="11"/>
      <color indexed="23"/>
      <name val="Calibri"/>
      <family val="2"/>
    </font>
    <font>
      <sz val="7"/>
      <name val="Arial"/>
      <family val="2"/>
    </font>
    <font>
      <sz val="11"/>
      <color indexed="17"/>
      <name val="Calibri"/>
      <family val="2"/>
    </font>
    <font>
      <sz val="8"/>
      <name val="Arial"/>
      <family val="2"/>
    </font>
    <font>
      <b/>
      <sz val="16"/>
      <name val="Times New Roman"/>
      <family val="1"/>
    </font>
    <font>
      <b/>
      <sz val="12"/>
      <name val="Arial"/>
      <family val="2"/>
    </font>
    <font>
      <b/>
      <sz val="12"/>
      <color indexed="24"/>
      <name val="Times New Roman"/>
      <family val="1"/>
    </font>
    <font>
      <sz val="10"/>
      <color indexed="24"/>
      <name val="Times New Roman"/>
      <family val="1"/>
    </font>
    <font>
      <b/>
      <sz val="11"/>
      <color indexed="56"/>
      <name val="Calibri"/>
      <family val="2"/>
    </font>
    <font>
      <b/>
      <i/>
      <sz val="8"/>
      <color indexed="18"/>
      <name val="Helv"/>
    </font>
    <font>
      <sz val="11"/>
      <color indexed="52"/>
      <name val="Calibri"/>
      <family val="2"/>
    </font>
    <font>
      <b/>
      <sz val="8"/>
      <name val="Arial"/>
      <family val="2"/>
    </font>
    <font>
      <sz val="11"/>
      <color indexed="60"/>
      <name val="Calibri"/>
      <family val="2"/>
    </font>
    <font>
      <sz val="11"/>
      <color indexed="8"/>
      <name val="TimesNewRomanPS"/>
    </font>
    <font>
      <sz val="12"/>
      <name val="Times New Roman"/>
      <family val="1"/>
    </font>
    <font>
      <sz val="9"/>
      <name val="Helv"/>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b/>
      <sz val="14"/>
      <name val="Arial"/>
      <family val="2"/>
    </font>
    <font>
      <sz val="10"/>
      <color indexed="10"/>
      <name val="Arial"/>
      <family val="2"/>
    </font>
    <font>
      <b/>
      <sz val="10"/>
      <color indexed="63"/>
      <name val="Arial"/>
      <family val="2"/>
    </font>
    <font>
      <b/>
      <sz val="18"/>
      <color indexed="56"/>
      <name val="Cambria"/>
      <family val="2"/>
    </font>
    <font>
      <sz val="10"/>
      <name val="LinePrinter"/>
    </font>
    <font>
      <sz val="8"/>
      <name val="Arial"/>
      <family val="2"/>
    </font>
    <font>
      <sz val="8"/>
      <color indexed="12"/>
      <name val="Arial"/>
      <family val="2"/>
    </font>
    <font>
      <sz val="11"/>
      <color indexed="10"/>
      <name val="Calibri"/>
      <family val="2"/>
    </font>
    <font>
      <u val="singleAccounting"/>
      <sz val="10"/>
      <name val="Arial"/>
      <family val="2"/>
    </font>
    <font>
      <sz val="9"/>
      <name val="Arial"/>
      <family val="2"/>
    </font>
    <font>
      <sz val="10"/>
      <name val="Geneva"/>
    </font>
    <font>
      <sz val="10"/>
      <name val="Geneva"/>
      <family val="2"/>
    </font>
    <font>
      <sz val="10"/>
      <name val="Arial"/>
      <family val="2"/>
    </font>
    <font>
      <sz val="10"/>
      <color rgb="FFFF0000"/>
      <name val="Arial"/>
      <family val="2"/>
    </font>
    <font>
      <b/>
      <sz val="10"/>
      <color rgb="FFFF0000"/>
      <name val="Arial"/>
      <family val="2"/>
    </font>
    <font>
      <sz val="9"/>
      <color theme="1"/>
      <name val="Calibri"/>
      <family val="2"/>
      <scheme val="minor"/>
    </font>
    <font>
      <b/>
      <i/>
      <sz val="10"/>
      <name val="Arial"/>
      <family val="2"/>
    </font>
    <font>
      <i/>
      <sz val="10"/>
      <name val="Arial"/>
      <family val="2"/>
    </font>
    <font>
      <u/>
      <sz val="10"/>
      <name val="Arial"/>
      <family val="2"/>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15"/>
      </patternFill>
    </fill>
    <fill>
      <patternFill patternType="solid">
        <fgColor indexed="62"/>
        <bgColor indexed="64"/>
      </patternFill>
    </fill>
    <fill>
      <patternFill patternType="solid">
        <fgColor indexed="14"/>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4"/>
      </top>
      <bottom style="thick">
        <color indexed="64"/>
      </bottom>
      <diagonal/>
    </border>
    <border>
      <left/>
      <right/>
      <top style="double">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top style="thin">
        <color indexed="64"/>
      </top>
      <bottom style="double">
        <color indexed="64"/>
      </bottom>
      <diagonal/>
    </border>
    <border>
      <left/>
      <right style="medium">
        <color auto="1"/>
      </right>
      <top style="thin">
        <color indexed="64"/>
      </top>
      <bottom style="double">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double">
        <color indexed="64"/>
      </top>
      <bottom/>
      <diagonal/>
    </border>
    <border>
      <left/>
      <right style="medium">
        <color auto="1"/>
      </right>
      <top style="double">
        <color indexed="64"/>
      </top>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s>
  <cellStyleXfs count="151">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43" fontId="2" fillId="0" borderId="0" applyFont="0" applyFill="0" applyBorder="0" applyAlignment="0" applyProtection="0"/>
    <xf numFmtId="174" fontId="2" fillId="0" borderId="0"/>
    <xf numFmtId="174" fontId="2" fillId="0" borderId="0"/>
    <xf numFmtId="174" fontId="2" fillId="0" borderId="0"/>
    <xf numFmtId="174" fontId="2" fillId="0" borderId="0"/>
    <xf numFmtId="174" fontId="2" fillId="0" borderId="0"/>
    <xf numFmtId="174" fontId="2" fillId="0" borderId="0"/>
    <xf numFmtId="174" fontId="2" fillId="0" borderId="0"/>
    <xf numFmtId="174" fontId="2" fillId="0" borderId="0"/>
    <xf numFmtId="3" fontId="9" fillId="0" borderId="0" applyFont="0" applyFill="0" applyBorder="0" applyAlignment="0" applyProtection="0"/>
    <xf numFmtId="167" fontId="10" fillId="0" borderId="0" applyFont="0" applyFill="0" applyBorder="0" applyProtection="0">
      <alignment horizontal="right"/>
    </xf>
    <xf numFmtId="173" fontId="9" fillId="0" borderId="0" applyFont="0" applyFill="0" applyBorder="0" applyAlignment="0" applyProtection="0"/>
    <xf numFmtId="0" fontId="9" fillId="0" borderId="0" applyFont="0" applyFill="0" applyBorder="0" applyAlignment="0" applyProtection="0"/>
    <xf numFmtId="0" fontId="11" fillId="0" borderId="0" applyNumberFormat="0" applyFill="0" applyBorder="0" applyAlignment="0" applyProtection="0"/>
    <xf numFmtId="2" fontId="9" fillId="0" borderId="0" applyFont="0" applyFill="0" applyBorder="0" applyAlignment="0" applyProtection="0"/>
    <xf numFmtId="0" fontId="12" fillId="0" borderId="0" applyFont="0" applyFill="0" applyBorder="0" applyAlignment="0" applyProtection="0">
      <alignment horizontal="left"/>
    </xf>
    <xf numFmtId="0" fontId="13" fillId="4" borderId="0" applyNumberFormat="0" applyBorder="0" applyAlignment="0" applyProtection="0"/>
    <xf numFmtId="38" fontId="14" fillId="22" borderId="0" applyNumberFormat="0" applyBorder="0" applyAlignment="0" applyProtection="0"/>
    <xf numFmtId="0" fontId="15" fillId="0" borderId="0"/>
    <xf numFmtId="0" fontId="16" fillId="0" borderId="3" applyNumberFormat="0" applyAlignment="0" applyProtection="0">
      <alignment horizontal="left" vertical="center"/>
    </xf>
    <xf numFmtId="0" fontId="16" fillId="0" borderId="4">
      <alignment horizontal="left" vertical="center"/>
    </xf>
    <xf numFmtId="0" fontId="17" fillId="0" borderId="0" applyNumberFormat="0" applyFill="0" applyBorder="0" applyAlignment="0" applyProtection="0"/>
    <xf numFmtId="0" fontId="18" fillId="0" borderId="0" applyNumberFormat="0" applyFill="0" applyBorder="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0" borderId="0" applyNumberFormat="0" applyFill="0" applyBorder="0" applyAlignment="0">
      <protection locked="0"/>
    </xf>
    <xf numFmtId="10" fontId="14" fillId="23" borderId="6" applyNumberFormat="0" applyBorder="0" applyAlignment="0" applyProtection="0"/>
    <xf numFmtId="0" fontId="21" fillId="0" borderId="7" applyNumberFormat="0" applyFill="0" applyAlignment="0" applyProtection="0"/>
    <xf numFmtId="166" fontId="22" fillId="0" borderId="0" applyNumberFormat="0" applyFill="0" applyBorder="0" applyAlignment="0" applyProtection="0"/>
    <xf numFmtId="0" fontId="23" fillId="24" borderId="0" applyNumberFormat="0" applyBorder="0" applyAlignment="0" applyProtection="0"/>
    <xf numFmtId="37" fontId="24" fillId="0" borderId="0" applyNumberFormat="0" applyFill="0" applyBorder="0"/>
    <xf numFmtId="0" fontId="14" fillId="0" borderId="8" applyNumberFormat="0" applyBorder="0" applyAlignment="0"/>
    <xf numFmtId="175" fontId="2" fillId="0" borderId="0"/>
    <xf numFmtId="41" fontId="2" fillId="0" borderId="0"/>
    <xf numFmtId="0" fontId="25" fillId="0" borderId="0"/>
    <xf numFmtId="0" fontId="26" fillId="25" borderId="9" applyNumberFormat="0" applyFont="0" applyAlignment="0" applyProtection="0"/>
    <xf numFmtId="0" fontId="27" fillId="20" borderId="10" applyNumberFormat="0" applyAlignment="0" applyProtection="0"/>
    <xf numFmtId="12" fontId="16" fillId="26" borderId="11">
      <alignment horizontal="left"/>
    </xf>
    <xf numFmtId="9" fontId="2" fillId="0" borderId="0" applyFont="0" applyFill="0" applyBorder="0" applyAlignment="0" applyProtection="0"/>
    <xf numFmtId="10" fontId="2" fillId="0" borderId="0" applyFont="0" applyFill="0" applyBorder="0" applyAlignment="0" applyProtection="0"/>
    <xf numFmtId="4" fontId="28" fillId="24" borderId="12" applyNumberFormat="0" applyProtection="0">
      <alignment vertical="center"/>
    </xf>
    <xf numFmtId="4" fontId="29" fillId="27" borderId="12" applyNumberFormat="0" applyProtection="0">
      <alignment vertical="center"/>
    </xf>
    <xf numFmtId="4" fontId="28" fillId="27" borderId="12" applyNumberFormat="0" applyProtection="0">
      <alignment horizontal="left" vertical="center" indent="1"/>
    </xf>
    <xf numFmtId="0" fontId="28" fillId="27" borderId="12" applyNumberFormat="0" applyProtection="0">
      <alignment horizontal="left" vertical="top" indent="1"/>
    </xf>
    <xf numFmtId="4" fontId="28" fillId="28" borderId="12" applyNumberFormat="0" applyProtection="0"/>
    <xf numFmtId="4" fontId="30" fillId="3" borderId="12" applyNumberFormat="0" applyProtection="0">
      <alignment horizontal="right" vertical="center"/>
    </xf>
    <xf numFmtId="4" fontId="30" fillId="9" borderId="12" applyNumberFormat="0" applyProtection="0">
      <alignment horizontal="right" vertical="center"/>
    </xf>
    <xf numFmtId="4" fontId="30" fillId="17" borderId="12" applyNumberFormat="0" applyProtection="0">
      <alignment horizontal="right" vertical="center"/>
    </xf>
    <xf numFmtId="4" fontId="30" fillId="11" borderId="12" applyNumberFormat="0" applyProtection="0">
      <alignment horizontal="right" vertical="center"/>
    </xf>
    <xf numFmtId="4" fontId="30" fillId="15" borderId="12" applyNumberFormat="0" applyProtection="0">
      <alignment horizontal="right" vertical="center"/>
    </xf>
    <xf numFmtId="4" fontId="30" fillId="19" borderId="12" applyNumberFormat="0" applyProtection="0">
      <alignment horizontal="right" vertical="center"/>
    </xf>
    <xf numFmtId="4" fontId="30" fillId="18" borderId="12" applyNumberFormat="0" applyProtection="0">
      <alignment horizontal="right" vertical="center"/>
    </xf>
    <xf numFmtId="4" fontId="30" fillId="29" borderId="12" applyNumberFormat="0" applyProtection="0">
      <alignment horizontal="right" vertical="center"/>
    </xf>
    <xf numFmtId="4" fontId="30" fillId="10" borderId="12" applyNumberFormat="0" applyProtection="0">
      <alignment horizontal="right" vertical="center"/>
    </xf>
    <xf numFmtId="4" fontId="28" fillId="30" borderId="13" applyNumberFormat="0" applyProtection="0">
      <alignment horizontal="left" vertical="center" indent="1"/>
    </xf>
    <xf numFmtId="4" fontId="30" fillId="31" borderId="0" applyNumberFormat="0" applyProtection="0">
      <alignment horizontal="left" indent="1"/>
    </xf>
    <xf numFmtId="4" fontId="31" fillId="32" borderId="0" applyNumberFormat="0" applyProtection="0">
      <alignment horizontal="left" vertical="center" indent="1"/>
    </xf>
    <xf numFmtId="4" fontId="30" fillId="33" borderId="12" applyNumberFormat="0" applyProtection="0">
      <alignment horizontal="right" vertical="center"/>
    </xf>
    <xf numFmtId="4" fontId="32" fillId="34" borderId="0" applyNumberFormat="0" applyProtection="0">
      <alignment horizontal="left" indent="1"/>
    </xf>
    <xf numFmtId="4" fontId="33" fillId="35" borderId="0" applyNumberFormat="0" applyProtection="0"/>
    <xf numFmtId="0" fontId="2" fillId="32" borderId="12" applyNumberFormat="0" applyProtection="0">
      <alignment horizontal="left" vertical="center" indent="1"/>
    </xf>
    <xf numFmtId="0" fontId="2" fillId="32" borderId="12" applyNumberFormat="0" applyProtection="0">
      <alignment horizontal="left" vertical="top" indent="1"/>
    </xf>
    <xf numFmtId="0" fontId="2" fillId="28" borderId="12" applyNumberFormat="0" applyProtection="0">
      <alignment horizontal="left" vertical="center" indent="1"/>
    </xf>
    <xf numFmtId="0" fontId="2" fillId="28" borderId="12" applyNumberFormat="0" applyProtection="0">
      <alignment horizontal="left" vertical="top" indent="1"/>
    </xf>
    <xf numFmtId="0" fontId="2" fillId="36" borderId="12" applyNumberFormat="0" applyProtection="0">
      <alignment horizontal="left" vertical="center" indent="1"/>
    </xf>
    <xf numFmtId="0" fontId="2" fillId="36" borderId="12" applyNumberFormat="0" applyProtection="0">
      <alignment horizontal="left" vertical="top" indent="1"/>
    </xf>
    <xf numFmtId="0" fontId="2" fillId="37" borderId="12" applyNumberFormat="0" applyProtection="0">
      <alignment horizontal="left" vertical="center" indent="1"/>
    </xf>
    <xf numFmtId="0" fontId="2" fillId="37" borderId="12" applyNumberFormat="0" applyProtection="0">
      <alignment horizontal="left" vertical="top" indent="1"/>
    </xf>
    <xf numFmtId="4" fontId="30" fillId="23" borderId="12" applyNumberFormat="0" applyProtection="0">
      <alignment vertical="center"/>
    </xf>
    <xf numFmtId="4" fontId="34" fillId="23" borderId="12" applyNumberFormat="0" applyProtection="0">
      <alignment vertical="center"/>
    </xf>
    <xf numFmtId="4" fontId="30" fillId="23" borderId="12" applyNumberFormat="0" applyProtection="0">
      <alignment horizontal="left" vertical="center" indent="1"/>
    </xf>
    <xf numFmtId="0" fontId="30" fillId="23" borderId="12" applyNumberFormat="0" applyProtection="0">
      <alignment horizontal="left" vertical="top" indent="1"/>
    </xf>
    <xf numFmtId="4" fontId="30" fillId="0" borderId="12" applyNumberFormat="0" applyProtection="0">
      <alignment horizontal="right" vertical="center"/>
    </xf>
    <xf numFmtId="4" fontId="34" fillId="31" borderId="12" applyNumberFormat="0" applyProtection="0">
      <alignment horizontal="right" vertical="center"/>
    </xf>
    <xf numFmtId="4" fontId="30" fillId="0" borderId="12" applyNumberFormat="0" applyProtection="0">
      <alignment horizontal="left" vertical="center" indent="1"/>
    </xf>
    <xf numFmtId="0" fontId="30" fillId="28" borderId="12" applyNumberFormat="0" applyProtection="0">
      <alignment horizontal="left" vertical="top"/>
    </xf>
    <xf numFmtId="4" fontId="35" fillId="38" borderId="0" applyNumberFormat="0" applyProtection="0">
      <alignment horizontal="left"/>
    </xf>
    <xf numFmtId="4" fontId="36" fillId="31" borderId="12" applyNumberFormat="0" applyProtection="0">
      <alignment horizontal="right" vertical="center"/>
    </xf>
    <xf numFmtId="2" fontId="2" fillId="0" borderId="0" applyFill="0" applyBorder="0" applyProtection="0">
      <alignment horizontal="right"/>
    </xf>
    <xf numFmtId="14" fontId="37" fillId="39" borderId="14" applyProtection="0">
      <alignment horizontal="right"/>
    </xf>
    <xf numFmtId="0" fontId="37" fillId="0" borderId="0" applyNumberFormat="0" applyFill="0" applyBorder="0" applyProtection="0">
      <alignment horizontal="left"/>
    </xf>
    <xf numFmtId="0" fontId="38" fillId="0" borderId="0" applyNumberFormat="0" applyFill="0" applyBorder="0" applyAlignment="0" applyProtection="0"/>
    <xf numFmtId="0" fontId="8" fillId="0" borderId="6">
      <alignment horizontal="center" vertical="center" wrapText="1"/>
    </xf>
    <xf numFmtId="0" fontId="9" fillId="0" borderId="15" applyNumberFormat="0" applyFont="0" applyFill="0" applyAlignment="0" applyProtection="0"/>
    <xf numFmtId="172" fontId="39" fillId="0" borderId="0">
      <alignment horizontal="left"/>
    </xf>
    <xf numFmtId="37" fontId="14" fillId="27" borderId="0" applyNumberFormat="0" applyBorder="0" applyAlignment="0" applyProtection="0"/>
    <xf numFmtId="37" fontId="40" fillId="0" borderId="0"/>
    <xf numFmtId="3" fontId="41" fillId="40" borderId="16" applyProtection="0"/>
    <xf numFmtId="0" fontId="42" fillId="0" borderId="0" applyNumberFormat="0" applyFill="0" applyBorder="0" applyAlignment="0" applyProtection="0"/>
    <xf numFmtId="41" fontId="26" fillId="0" borderId="0"/>
    <xf numFmtId="9" fontId="45" fillId="0" borderId="0" applyFont="0" applyFill="0" applyBorder="0" applyAlignment="0" applyProtection="0"/>
    <xf numFmtId="4" fontId="45" fillId="0" borderId="0" applyFont="0" applyFill="0" applyBorder="0" applyAlignment="0" applyProtection="0"/>
    <xf numFmtId="9" fontId="46" fillId="0" borderId="0" applyFont="0" applyFill="0" applyBorder="0" applyAlignment="0" applyProtection="0"/>
    <xf numFmtId="4" fontId="46" fillId="0" borderId="0" applyFont="0" applyFill="0" applyBorder="0" applyAlignment="0" applyProtection="0"/>
    <xf numFmtId="41" fontId="2" fillId="0" borderId="0"/>
    <xf numFmtId="41" fontId="2" fillId="0" borderId="0"/>
    <xf numFmtId="9" fontId="2" fillId="0" borderId="0" applyFont="0" applyFill="0" applyBorder="0" applyAlignment="0" applyProtection="0"/>
    <xf numFmtId="180" fontId="2" fillId="0" borderId="0" applyFont="0" applyFill="0" applyBorder="0" applyAlignment="0" applyProtection="0"/>
    <xf numFmtId="4" fontId="45" fillId="0" borderId="0" applyFont="0" applyFill="0" applyBorder="0" applyAlignment="0" applyProtection="0"/>
    <xf numFmtId="41" fontId="26" fillId="0" borderId="0"/>
    <xf numFmtId="9" fontId="45" fillId="0" borderId="0" applyFont="0" applyFill="0" applyBorder="0" applyAlignment="0" applyProtection="0"/>
    <xf numFmtId="181" fontId="47" fillId="0" borderId="0"/>
    <xf numFmtId="4" fontId="46" fillId="0" borderId="0" applyFont="0" applyFill="0" applyBorder="0" applyAlignment="0" applyProtection="0"/>
    <xf numFmtId="181" fontId="2" fillId="0" borderId="0"/>
    <xf numFmtId="0" fontId="2" fillId="0" borderId="0"/>
    <xf numFmtId="0" fontId="2" fillId="0" borderId="0"/>
    <xf numFmtId="4" fontId="35" fillId="38" borderId="0" applyNumberFormat="0" applyProtection="0">
      <alignment horizontal="left"/>
    </xf>
    <xf numFmtId="41" fontId="26" fillId="0" borderId="0"/>
    <xf numFmtId="9" fontId="50" fillId="0" borderId="0" applyFont="0" applyFill="0" applyBorder="0" applyAlignment="0" applyProtection="0"/>
    <xf numFmtId="9" fontId="46" fillId="0" borderId="0" applyFont="0" applyFill="0" applyBorder="0" applyAlignment="0" applyProtection="0"/>
    <xf numFmtId="0" fontId="2" fillId="0" borderId="0"/>
    <xf numFmtId="43" fontId="2" fillId="0" borderId="0" applyFont="0" applyFill="0" applyBorder="0" applyAlignment="0" applyProtection="0"/>
    <xf numFmtId="3" fontId="2" fillId="0" borderId="0" applyFont="0" applyFill="0" applyBorder="0" applyAlignment="0" applyProtection="0"/>
    <xf numFmtId="44"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182" fontId="44" fillId="0" borderId="0"/>
    <xf numFmtId="181" fontId="1" fillId="0" borderId="0"/>
    <xf numFmtId="12" fontId="16" fillId="26" borderId="32">
      <alignment horizontal="left"/>
    </xf>
    <xf numFmtId="37" fontId="14" fillId="0" borderId="0"/>
    <xf numFmtId="0" fontId="2" fillId="0" borderId="0"/>
    <xf numFmtId="0" fontId="2" fillId="0" borderId="0"/>
  </cellStyleXfs>
  <cellXfs count="141">
    <xf numFmtId="0" fontId="0" fillId="0" borderId="0" xfId="0"/>
    <xf numFmtId="41" fontId="43" fillId="0" borderId="0" xfId="61" applyFont="1" applyAlignment="1">
      <alignment horizontal="center"/>
    </xf>
    <xf numFmtId="165" fontId="43" fillId="0" borderId="0" xfId="28" applyNumberFormat="1" applyFont="1" applyAlignment="1">
      <alignment horizontal="center"/>
    </xf>
    <xf numFmtId="41" fontId="2" fillId="0" borderId="0" xfId="61" applyFont="1"/>
    <xf numFmtId="41" fontId="2" fillId="0" borderId="0" xfId="61" quotePrefix="1" applyFont="1" applyAlignment="1">
      <alignment horizontal="center"/>
    </xf>
    <xf numFmtId="41" fontId="2" fillId="0" borderId="0" xfId="61" applyFont="1" applyAlignment="1">
      <alignment horizontal="left" indent="1"/>
    </xf>
    <xf numFmtId="41" fontId="8" fillId="0" borderId="0" xfId="61" applyFont="1"/>
    <xf numFmtId="49" fontId="8" fillId="0" borderId="0" xfId="122" applyNumberFormat="1" applyFont="1" applyFill="1" applyAlignment="1">
      <alignment horizontal="center"/>
    </xf>
    <xf numFmtId="41" fontId="8" fillId="0" borderId="0" xfId="122" quotePrefix="1" applyFont="1" applyFill="1" applyAlignment="1">
      <alignment horizontal="center"/>
    </xf>
    <xf numFmtId="41" fontId="2" fillId="0" borderId="20" xfId="122" applyFont="1" applyFill="1" applyBorder="1" applyAlignment="1">
      <alignment horizontal="centerContinuous"/>
    </xf>
    <xf numFmtId="41" fontId="8" fillId="0" borderId="20" xfId="122" applyFont="1" applyFill="1" applyBorder="1" applyAlignment="1">
      <alignment horizontal="center"/>
    </xf>
    <xf numFmtId="41" fontId="8" fillId="0" borderId="22" xfId="122" applyFont="1" applyFill="1" applyBorder="1" applyAlignment="1">
      <alignment horizontal="center"/>
    </xf>
    <xf numFmtId="41" fontId="8" fillId="0" borderId="0" xfId="122" applyFont="1" applyFill="1" applyAlignment="1">
      <alignment horizontal="center"/>
    </xf>
    <xf numFmtId="41" fontId="2" fillId="0" borderId="20" xfId="122" quotePrefix="1" applyFont="1" applyFill="1" applyBorder="1" applyAlignment="1">
      <alignment horizontal="center"/>
    </xf>
    <xf numFmtId="37" fontId="2" fillId="0" borderId="24" xfId="122" applyNumberFormat="1" applyFont="1" applyFill="1" applyBorder="1"/>
    <xf numFmtId="37" fontId="2" fillId="0" borderId="20" xfId="122" applyNumberFormat="1" applyFont="1" applyFill="1" applyBorder="1"/>
    <xf numFmtId="37" fontId="8" fillId="0" borderId="26" xfId="122" applyNumberFormat="1" applyFont="1" applyFill="1" applyBorder="1"/>
    <xf numFmtId="177" fontId="2" fillId="0" borderId="0" xfId="66" applyNumberFormat="1" applyFont="1" applyAlignment="1">
      <alignment horizontal="center"/>
    </xf>
    <xf numFmtId="41" fontId="2" fillId="0" borderId="0" xfId="122" applyFont="1" applyFill="1" applyAlignment="1">
      <alignment horizontal="center"/>
    </xf>
    <xf numFmtId="41" fontId="8" fillId="0" borderId="21" xfId="122" applyFont="1" applyFill="1" applyBorder="1" applyAlignment="1">
      <alignment horizontal="centerContinuous"/>
    </xf>
    <xf numFmtId="41" fontId="8" fillId="0" borderId="21" xfId="122" applyFont="1" applyFill="1" applyBorder="1" applyAlignment="1">
      <alignment horizontal="center"/>
    </xf>
    <xf numFmtId="41" fontId="8" fillId="0" borderId="23" xfId="122" applyFont="1" applyFill="1" applyBorder="1" applyAlignment="1">
      <alignment horizontal="center"/>
    </xf>
    <xf numFmtId="37" fontId="8" fillId="0" borderId="27" xfId="122" applyNumberFormat="1" applyFont="1" applyFill="1" applyBorder="1"/>
    <xf numFmtId="0" fontId="2" fillId="0" borderId="0" xfId="0" applyFont="1"/>
    <xf numFmtId="0" fontId="2" fillId="0" borderId="0" xfId="0" applyFont="1" applyAlignment="1">
      <alignment horizontal="right"/>
    </xf>
    <xf numFmtId="3" fontId="2" fillId="0" borderId="0" xfId="0" applyNumberFormat="1" applyFont="1"/>
    <xf numFmtId="41" fontId="2" fillId="0" borderId="0" xfId="0" applyNumberFormat="1" applyFont="1"/>
    <xf numFmtId="0" fontId="2" fillId="0" borderId="0" xfId="0" applyFont="1" applyFill="1"/>
    <xf numFmtId="170" fontId="2" fillId="0" borderId="0" xfId="0" applyNumberFormat="1" applyFont="1"/>
    <xf numFmtId="0" fontId="51" fillId="0" borderId="0" xfId="0" applyFont="1"/>
    <xf numFmtId="0" fontId="2" fillId="0" borderId="0" xfId="0" applyFont="1" applyAlignment="1">
      <alignment horizontal="center"/>
    </xf>
    <xf numFmtId="0" fontId="8" fillId="0" borderId="0" xfId="0" applyFont="1" applyAlignment="1">
      <alignment horizontal="center"/>
    </xf>
    <xf numFmtId="1" fontId="52" fillId="0" borderId="0" xfId="0" applyNumberFormat="1" applyFont="1"/>
    <xf numFmtId="0" fontId="52" fillId="0" borderId="0" xfId="0" applyFont="1"/>
    <xf numFmtId="169" fontId="2" fillId="0" borderId="0" xfId="0" applyNumberFormat="1" applyFont="1" applyAlignment="1">
      <alignment horizontal="center"/>
    </xf>
    <xf numFmtId="0" fontId="53" fillId="0" borderId="0" xfId="0" applyNumberFormat="1" applyFont="1" applyAlignment="1">
      <alignment horizontal="right"/>
    </xf>
    <xf numFmtId="164" fontId="53" fillId="0" borderId="0" xfId="0" applyNumberFormat="1" applyFont="1" applyAlignment="1">
      <alignment horizontal="right"/>
    </xf>
    <xf numFmtId="169" fontId="53" fillId="0" borderId="0" xfId="0" applyNumberFormat="1" applyFont="1" applyAlignment="1">
      <alignment horizontal="center"/>
    </xf>
    <xf numFmtId="169" fontId="2" fillId="0" borderId="0" xfId="0" applyNumberFormat="1" applyFont="1"/>
    <xf numFmtId="0" fontId="2" fillId="0" borderId="0" xfId="0" applyFont="1" applyAlignment="1">
      <alignment horizontal="fill"/>
    </xf>
    <xf numFmtId="179" fontId="2" fillId="0" borderId="0" xfId="0" applyNumberFormat="1" applyFont="1"/>
    <xf numFmtId="41" fontId="2" fillId="0" borderId="0" xfId="0" quotePrefix="1" applyNumberFormat="1" applyFont="1"/>
    <xf numFmtId="0" fontId="2" fillId="0" borderId="0" xfId="0" quotePrefix="1" applyFont="1" applyAlignment="1">
      <alignment horizontal="left"/>
    </xf>
    <xf numFmtId="165" fontId="2" fillId="0" borderId="0" xfId="0" applyNumberFormat="1" applyFont="1"/>
    <xf numFmtId="41" fontId="2" fillId="0" borderId="0" xfId="0" applyNumberFormat="1" applyFont="1" applyFill="1"/>
    <xf numFmtId="4" fontId="2" fillId="0" borderId="0" xfId="0" applyNumberFormat="1" applyFont="1"/>
    <xf numFmtId="43" fontId="2" fillId="0" borderId="0" xfId="0" applyNumberFormat="1" applyFont="1"/>
    <xf numFmtId="38" fontId="2" fillId="0" borderId="0" xfId="0" applyNumberFormat="1" applyFont="1" applyAlignment="1">
      <alignment horizontal="fill"/>
    </xf>
    <xf numFmtId="0" fontId="8" fillId="0" borderId="0" xfId="0" applyFont="1" applyAlignment="1">
      <alignment horizontal="right"/>
    </xf>
    <xf numFmtId="177" fontId="2" fillId="0" borderId="0" xfId="66" applyNumberFormat="1" applyFont="1" applyFill="1" applyAlignment="1">
      <alignment horizontal="center"/>
    </xf>
    <xf numFmtId="170" fontId="2" fillId="0" borderId="0" xfId="0" applyNumberFormat="1" applyFont="1" applyFill="1"/>
    <xf numFmtId="169" fontId="2" fillId="0" borderId="0" xfId="0" applyNumberFormat="1" applyFont="1" applyFill="1"/>
    <xf numFmtId="41" fontId="2" fillId="0" borderId="0" xfId="122" applyFont="1" applyFill="1"/>
    <xf numFmtId="41" fontId="2" fillId="0" borderId="21" xfId="122" applyFont="1" applyFill="1" applyBorder="1"/>
    <xf numFmtId="41" fontId="2" fillId="0" borderId="21" xfId="122" quotePrefix="1" applyFont="1" applyFill="1" applyBorder="1" applyAlignment="1">
      <alignment horizontal="center"/>
    </xf>
    <xf numFmtId="41" fontId="2" fillId="0" borderId="0" xfId="122" quotePrefix="1" applyFont="1" applyFill="1" applyAlignment="1">
      <alignment horizontal="center"/>
    </xf>
    <xf numFmtId="41" fontId="2" fillId="0" borderId="23" xfId="122" quotePrefix="1" applyFont="1" applyFill="1" applyBorder="1" applyAlignment="1">
      <alignment horizontal="center"/>
    </xf>
    <xf numFmtId="37" fontId="2" fillId="0" borderId="25" xfId="122" applyNumberFormat="1" applyFont="1" applyFill="1" applyBorder="1"/>
    <xf numFmtId="37" fontId="2" fillId="0" borderId="0" xfId="122" applyNumberFormat="1" applyFont="1" applyFill="1" applyBorder="1"/>
    <xf numFmtId="41" fontId="2" fillId="0" borderId="24" xfId="122" quotePrefix="1" applyFont="1" applyFill="1" applyBorder="1" applyAlignment="1">
      <alignment horizontal="center"/>
    </xf>
    <xf numFmtId="41" fontId="2" fillId="0" borderId="25" xfId="122" quotePrefix="1" applyFont="1" applyFill="1" applyBorder="1" applyAlignment="1">
      <alignment horizontal="center"/>
    </xf>
    <xf numFmtId="37" fontId="2" fillId="0" borderId="21" xfId="122" applyNumberFormat="1" applyFont="1" applyFill="1" applyBorder="1"/>
    <xf numFmtId="37" fontId="2" fillId="0" borderId="21" xfId="122" quotePrefix="1" applyNumberFormat="1" applyFont="1" applyFill="1" applyBorder="1"/>
    <xf numFmtId="41" fontId="2" fillId="0" borderId="0" xfId="122" applyFont="1" applyFill="1" applyAlignment="1">
      <alignment horizontal="left" indent="1"/>
    </xf>
    <xf numFmtId="44" fontId="2" fillId="0" borderId="0" xfId="122" applyNumberFormat="1" applyFont="1" applyFill="1" applyAlignment="1">
      <alignment horizontal="center"/>
    </xf>
    <xf numFmtId="41" fontId="2" fillId="0" borderId="28" xfId="122" applyFont="1" applyFill="1" applyBorder="1" applyAlignment="1">
      <alignment horizontal="center"/>
    </xf>
    <xf numFmtId="41" fontId="2" fillId="0" borderId="29" xfId="122" applyFont="1" applyFill="1" applyBorder="1" applyAlignment="1">
      <alignment horizontal="center"/>
    </xf>
    <xf numFmtId="37" fontId="2" fillId="0" borderId="29" xfId="122" applyNumberFormat="1" applyFont="1" applyFill="1" applyBorder="1"/>
    <xf numFmtId="41" fontId="2" fillId="0" borderId="0" xfId="122" applyFont="1" applyFill="1" applyBorder="1" applyAlignment="1">
      <alignment horizontal="center"/>
    </xf>
    <xf numFmtId="41" fontId="8" fillId="0" borderId="20" xfId="122" applyFont="1" applyFill="1" applyBorder="1" applyAlignment="1">
      <alignment horizontal="right"/>
    </xf>
    <xf numFmtId="41" fontId="2" fillId="0" borderId="35" xfId="122" quotePrefix="1" applyFont="1" applyFill="1" applyBorder="1" applyAlignment="1">
      <alignment horizontal="center"/>
    </xf>
    <xf numFmtId="41" fontId="8" fillId="0" borderId="0" xfId="122" applyFont="1" applyFill="1" applyBorder="1" applyAlignment="1">
      <alignment horizontal="center"/>
    </xf>
    <xf numFmtId="41" fontId="8" fillId="0" borderId="17" xfId="122" applyFont="1" applyFill="1" applyBorder="1" applyAlignment="1">
      <alignment horizontal="center"/>
    </xf>
    <xf numFmtId="41" fontId="2" fillId="0" borderId="0" xfId="122" quotePrefix="1" applyFont="1" applyFill="1" applyBorder="1" applyAlignment="1">
      <alignment horizontal="center"/>
    </xf>
    <xf numFmtId="37" fontId="2" fillId="0" borderId="4" xfId="122" applyNumberFormat="1" applyFont="1" applyFill="1" applyBorder="1"/>
    <xf numFmtId="37" fontId="8" fillId="0" borderId="40" xfId="122" applyNumberFormat="1" applyFont="1" applyFill="1" applyBorder="1"/>
    <xf numFmtId="41" fontId="2" fillId="0" borderId="32" xfId="122" applyFont="1" applyFill="1" applyBorder="1" applyAlignment="1">
      <alignment horizontal="center"/>
    </xf>
    <xf numFmtId="41" fontId="8" fillId="0" borderId="33" xfId="122" applyFont="1" applyFill="1" applyBorder="1" applyAlignment="1">
      <alignment horizontal="center"/>
    </xf>
    <xf numFmtId="41" fontId="8" fillId="0" borderId="34" xfId="122" applyFont="1" applyFill="1" applyBorder="1" applyAlignment="1">
      <alignment horizontal="center"/>
    </xf>
    <xf numFmtId="41" fontId="2" fillId="0" borderId="35" xfId="122" applyFont="1" applyFill="1" applyBorder="1" applyAlignment="1">
      <alignment horizontal="center"/>
    </xf>
    <xf numFmtId="41" fontId="8" fillId="0" borderId="35" xfId="122" applyFont="1" applyFill="1" applyBorder="1" applyAlignment="1">
      <alignment horizontal="center"/>
    </xf>
    <xf numFmtId="41" fontId="8" fillId="0" borderId="36" xfId="122" applyFont="1" applyFill="1" applyBorder="1" applyAlignment="1">
      <alignment horizontal="center"/>
    </xf>
    <xf numFmtId="37" fontId="2" fillId="0" borderId="37" xfId="122" applyNumberFormat="1" applyFont="1" applyFill="1" applyBorder="1"/>
    <xf numFmtId="37" fontId="2" fillId="0" borderId="35" xfId="122" applyNumberFormat="1" applyFont="1" applyFill="1" applyBorder="1"/>
    <xf numFmtId="37" fontId="8" fillId="0" borderId="38" xfId="122" applyNumberFormat="1" applyFont="1" applyFill="1" applyBorder="1"/>
    <xf numFmtId="41" fontId="2" fillId="0" borderId="39" xfId="122" applyFont="1" applyFill="1" applyBorder="1" applyAlignment="1">
      <alignment horizontal="center"/>
    </xf>
    <xf numFmtId="41" fontId="2" fillId="0" borderId="20" xfId="122" applyFont="1" applyFill="1" applyBorder="1" applyAlignment="1">
      <alignment horizontal="center"/>
    </xf>
    <xf numFmtId="41" fontId="2" fillId="0" borderId="21" xfId="122" applyFont="1" applyFill="1" applyBorder="1" applyAlignment="1">
      <alignment horizontal="center"/>
    </xf>
    <xf numFmtId="41" fontId="2" fillId="0" borderId="20" xfId="122" applyFont="1" applyFill="1" applyBorder="1" applyAlignment="1">
      <alignment horizontal="center"/>
    </xf>
    <xf numFmtId="41" fontId="2" fillId="0" borderId="21" xfId="122" applyFont="1" applyFill="1" applyBorder="1" applyAlignment="1">
      <alignment horizontal="center"/>
    </xf>
    <xf numFmtId="41" fontId="8" fillId="0" borderId="18" xfId="122" applyFont="1" applyFill="1" applyBorder="1" applyAlignment="1">
      <alignment horizontal="center"/>
    </xf>
    <xf numFmtId="41" fontId="8" fillId="0" borderId="19" xfId="122" applyFont="1" applyFill="1" applyBorder="1" applyAlignment="1">
      <alignment horizontal="center"/>
    </xf>
    <xf numFmtId="171" fontId="52" fillId="0" borderId="0" xfId="0" applyNumberFormat="1" applyFont="1" applyAlignment="1">
      <alignment horizontal="left"/>
    </xf>
    <xf numFmtId="165" fontId="2" fillId="0" borderId="0" xfId="28" applyNumberFormat="1" applyFont="1"/>
    <xf numFmtId="41" fontId="2" fillId="0" borderId="0" xfId="61" applyFont="1" applyAlignment="1">
      <alignment horizontal="center"/>
    </xf>
    <xf numFmtId="166" fontId="2" fillId="0" borderId="0" xfId="61" applyNumberFormat="1" applyFont="1" applyAlignment="1">
      <alignment horizontal="center"/>
    </xf>
    <xf numFmtId="165" fontId="2" fillId="0" borderId="0" xfId="28" applyNumberFormat="1" applyFont="1" applyAlignment="1">
      <alignment horizontal="center"/>
    </xf>
    <xf numFmtId="165" fontId="2" fillId="0" borderId="4" xfId="28" applyNumberFormat="1" applyFont="1" applyBorder="1"/>
    <xf numFmtId="41" fontId="2" fillId="0" borderId="0" xfId="61" applyFont="1" applyFill="1" applyAlignment="1">
      <alignment horizontal="center"/>
    </xf>
    <xf numFmtId="165" fontId="2" fillId="0" borderId="4" xfId="28" applyNumberFormat="1" applyFont="1" applyBorder="1" applyAlignment="1"/>
    <xf numFmtId="165" fontId="2" fillId="0" borderId="0" xfId="28" applyNumberFormat="1" applyFont="1" applyBorder="1"/>
    <xf numFmtId="41" fontId="2" fillId="0" borderId="18" xfId="61" applyFont="1" applyBorder="1"/>
    <xf numFmtId="41" fontId="2" fillId="0" borderId="0" xfId="61" applyFont="1" applyBorder="1"/>
    <xf numFmtId="41" fontId="2" fillId="0" borderId="20" xfId="61" applyFont="1" applyBorder="1"/>
    <xf numFmtId="41" fontId="2" fillId="0" borderId="0" xfId="61" applyFont="1" applyBorder="1" applyAlignment="1">
      <alignment horizontal="center"/>
    </xf>
    <xf numFmtId="41" fontId="2" fillId="0" borderId="28" xfId="61" applyFont="1" applyBorder="1"/>
    <xf numFmtId="41" fontId="8" fillId="0" borderId="0" xfId="61" applyFont="1" applyBorder="1" applyProtection="1">
      <protection locked="0"/>
    </xf>
    <xf numFmtId="41" fontId="2" fillId="0" borderId="0" xfId="61" applyFont="1" applyAlignment="1">
      <alignment horizontal="right"/>
    </xf>
    <xf numFmtId="183" fontId="2" fillId="0" borderId="0" xfId="66" applyNumberFormat="1" applyFont="1" applyFill="1" applyAlignment="1">
      <alignment horizontal="center"/>
    </xf>
    <xf numFmtId="183" fontId="2" fillId="0" borderId="0" xfId="61" applyNumberFormat="1" applyFont="1" applyFill="1" applyAlignment="1">
      <alignment horizontal="center"/>
    </xf>
    <xf numFmtId="0" fontId="2" fillId="0" borderId="33" xfId="61" applyNumberFormat="1" applyFont="1" applyBorder="1" applyAlignment="1">
      <alignment horizontal="left" vertical="top" wrapText="1"/>
    </xf>
    <xf numFmtId="0" fontId="2" fillId="0" borderId="19" xfId="61" applyNumberFormat="1" applyFont="1" applyBorder="1" applyAlignment="1">
      <alignment horizontal="left" vertical="top" wrapText="1"/>
    </xf>
    <xf numFmtId="0" fontId="2" fillId="0" borderId="0" xfId="61" applyNumberFormat="1" applyFont="1" applyBorder="1" applyAlignment="1">
      <alignment horizontal="left" vertical="top" wrapText="1"/>
    </xf>
    <xf numFmtId="0" fontId="2" fillId="0" borderId="21" xfId="61" applyNumberFormat="1" applyFont="1" applyBorder="1" applyAlignment="1">
      <alignment horizontal="left" vertical="top" wrapText="1"/>
    </xf>
    <xf numFmtId="0" fontId="2" fillId="0" borderId="32" xfId="61" applyNumberFormat="1" applyFont="1" applyBorder="1" applyAlignment="1">
      <alignment horizontal="left" vertical="top" wrapText="1"/>
    </xf>
    <xf numFmtId="0" fontId="2" fillId="0" borderId="29" xfId="61" applyNumberFormat="1" applyFont="1" applyBorder="1" applyAlignment="1">
      <alignment horizontal="left" vertical="top" wrapText="1"/>
    </xf>
    <xf numFmtId="41" fontId="8" fillId="0" borderId="0" xfId="122" applyFont="1" applyFill="1" applyAlignment="1">
      <alignment horizontal="left"/>
    </xf>
    <xf numFmtId="41" fontId="8" fillId="0" borderId="0" xfId="122" applyFont="1" applyFill="1"/>
    <xf numFmtId="41" fontId="49" fillId="0" borderId="0" xfId="122" applyFont="1" applyFill="1" applyAlignment="1">
      <alignment horizontal="center"/>
    </xf>
    <xf numFmtId="0" fontId="8" fillId="0" borderId="0" xfId="62" applyFont="1" applyFill="1"/>
    <xf numFmtId="49" fontId="2" fillId="0" borderId="0" xfId="122" applyNumberFormat="1" applyFont="1" applyFill="1" applyAlignment="1">
      <alignment horizontal="centerContinuous"/>
    </xf>
    <xf numFmtId="41" fontId="8" fillId="0" borderId="34" xfId="122" applyFont="1" applyFill="1" applyBorder="1" applyAlignment="1">
      <alignment horizontal="centerContinuous"/>
    </xf>
    <xf numFmtId="41" fontId="8" fillId="0" borderId="20" xfId="122" applyFont="1" applyFill="1" applyBorder="1" applyAlignment="1">
      <alignment horizontal="center"/>
    </xf>
    <xf numFmtId="41" fontId="8" fillId="0" borderId="21" xfId="122" applyFont="1" applyFill="1" applyBorder="1" applyAlignment="1">
      <alignment horizontal="center"/>
    </xf>
    <xf numFmtId="41" fontId="2" fillId="0" borderId="35" xfId="122" applyFont="1" applyFill="1" applyBorder="1" applyAlignment="1">
      <alignment horizontal="centerContinuous"/>
    </xf>
    <xf numFmtId="41" fontId="2" fillId="0" borderId="21" xfId="122" applyFont="1" applyFill="1" applyBorder="1" applyAlignment="1">
      <alignment horizontal="centerContinuous"/>
    </xf>
    <xf numFmtId="177" fontId="2" fillId="0" borderId="20" xfId="122" applyNumberFormat="1" applyFont="1" applyFill="1" applyBorder="1" applyAlignment="1">
      <alignment horizontal="center"/>
    </xf>
    <xf numFmtId="41" fontId="2" fillId="0" borderId="0" xfId="122" applyFont="1" applyFill="1" applyAlignment="1">
      <alignment horizontal="left"/>
    </xf>
    <xf numFmtId="165" fontId="2" fillId="0" borderId="20" xfId="122" applyNumberFormat="1" applyFont="1" applyFill="1" applyBorder="1" applyAlignment="1">
      <alignment horizontal="center"/>
    </xf>
    <xf numFmtId="41" fontId="48" fillId="0" borderId="0" xfId="122" applyFont="1" applyFill="1" applyAlignment="1">
      <alignment horizontal="center"/>
    </xf>
    <xf numFmtId="37" fontId="2" fillId="0" borderId="0" xfId="122" applyNumberFormat="1" applyFont="1" applyFill="1"/>
    <xf numFmtId="37" fontId="8" fillId="0" borderId="0" xfId="122" applyNumberFormat="1" applyFont="1" applyFill="1" applyBorder="1"/>
    <xf numFmtId="41" fontId="8" fillId="0" borderId="30" xfId="122" applyFont="1" applyFill="1" applyBorder="1" applyAlignment="1">
      <alignment horizontal="right"/>
    </xf>
    <xf numFmtId="41" fontId="8" fillId="0" borderId="31" xfId="122" applyFont="1" applyFill="1" applyBorder="1" applyAlignment="1">
      <alignment horizontal="center"/>
    </xf>
    <xf numFmtId="37" fontId="8" fillId="0" borderId="0" xfId="122" applyNumberFormat="1" applyFont="1" applyFill="1" applyAlignment="1">
      <alignment horizontal="center"/>
    </xf>
    <xf numFmtId="41" fontId="8" fillId="0" borderId="29" xfId="122" applyFont="1" applyFill="1" applyBorder="1" applyAlignment="1">
      <alignment horizontal="center"/>
    </xf>
    <xf numFmtId="183" fontId="2" fillId="0" borderId="0" xfId="122" applyNumberFormat="1" applyFont="1" applyFill="1" applyAlignment="1">
      <alignment horizontal="center"/>
    </xf>
    <xf numFmtId="41" fontId="2" fillId="0" borderId="0" xfId="117" applyFont="1"/>
    <xf numFmtId="41" fontId="2" fillId="0" borderId="0" xfId="117" applyNumberFormat="1" applyFont="1"/>
    <xf numFmtId="170" fontId="2" fillId="0" borderId="0" xfId="117" applyNumberFormat="1" applyFont="1"/>
    <xf numFmtId="41" fontId="8" fillId="0" borderId="35" xfId="122" applyFont="1" applyFill="1" applyBorder="1" applyAlignment="1">
      <alignment horizontal="right"/>
    </xf>
  </cellXfs>
  <cellStyles count="1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 Style1" xfId="29"/>
    <cellStyle name="Comma  - Style2" xfId="30"/>
    <cellStyle name="Comma  - Style3" xfId="31"/>
    <cellStyle name="Comma  - Style4" xfId="32"/>
    <cellStyle name="Comma  - Style5" xfId="33"/>
    <cellStyle name="Comma  - Style6" xfId="34"/>
    <cellStyle name="Comma  - Style7" xfId="35"/>
    <cellStyle name="Comma  - Style8" xfId="36"/>
    <cellStyle name="Comma 2" xfId="119"/>
    <cellStyle name="Comma 2 2" xfId="125"/>
    <cellStyle name="Comma 2 3" xfId="139"/>
    <cellStyle name="Comma 3" xfId="121"/>
    <cellStyle name="Comma 4" xfId="126"/>
    <cellStyle name="Comma 5" xfId="130"/>
    <cellStyle name="Comma0" xfId="37"/>
    <cellStyle name="Comma0 2" xfId="140"/>
    <cellStyle name="Currency 2" xfId="141"/>
    <cellStyle name="Currency No Comma" xfId="38"/>
    <cellStyle name="Currency0" xfId="39"/>
    <cellStyle name="Currency0 2" xfId="142"/>
    <cellStyle name="Date" xfId="40"/>
    <cellStyle name="Date 2" xfId="143"/>
    <cellStyle name="Explanatory Text" xfId="41" builtinId="53" customBuiltin="1"/>
    <cellStyle name="Fixed" xfId="42"/>
    <cellStyle name="Fixed 2" xfId="144"/>
    <cellStyle name="General" xfId="43"/>
    <cellStyle name="Good" xfId="44" builtinId="26" customBuiltin="1"/>
    <cellStyle name="Grey" xfId="45"/>
    <cellStyle name="header" xfId="46"/>
    <cellStyle name="Header1" xfId="47"/>
    <cellStyle name="Header2" xfId="48"/>
    <cellStyle name="Heading 1" xfId="49" builtinId="16" customBuiltin="1"/>
    <cellStyle name="Heading 2" xfId="50" builtinId="17" customBuiltin="1"/>
    <cellStyle name="Heading 3" xfId="51" builtinId="18" customBuiltin="1"/>
    <cellStyle name="Heading 4" xfId="52" builtinId="19" customBuiltin="1"/>
    <cellStyle name="Input" xfId="53" builtinId="20" customBuiltin="1"/>
    <cellStyle name="Input [yellow]" xfId="54"/>
    <cellStyle name="Linked Cell" xfId="55" builtinId="24" customBuiltin="1"/>
    <cellStyle name="MCP" xfId="56"/>
    <cellStyle name="Neutral" xfId="57" builtinId="28" customBuiltin="1"/>
    <cellStyle name="nONE" xfId="58"/>
    <cellStyle name="noninput" xfId="59"/>
    <cellStyle name="Normal" xfId="0" builtinId="0"/>
    <cellStyle name="Normal - Style1" xfId="60"/>
    <cellStyle name="Normal 10" xfId="149"/>
    <cellStyle name="Normal 11" xfId="150"/>
    <cellStyle name="Normal 2" xfId="117"/>
    <cellStyle name="Normal 2 2" xfId="123"/>
    <cellStyle name="Normal 2 3" xfId="145"/>
    <cellStyle name="Normal 3" xfId="122"/>
    <cellStyle name="Normal 3 2" xfId="135"/>
    <cellStyle name="Normal 3 3" xfId="146"/>
    <cellStyle name="Normal 4" xfId="127"/>
    <cellStyle name="Normal 5" xfId="129"/>
    <cellStyle name="Normal 6" xfId="131"/>
    <cellStyle name="Normal 7" xfId="132"/>
    <cellStyle name="Normal 8" xfId="133"/>
    <cellStyle name="Normal 9" xfId="138"/>
    <cellStyle name="Normal_5.1 NPC Adj WA " xfId="61"/>
    <cellStyle name="Normal_Adjustment Template" xfId="62"/>
    <cellStyle name="Note" xfId="63" builtinId="10" customBuiltin="1"/>
    <cellStyle name="Output" xfId="64" builtinId="21" customBuiltin="1"/>
    <cellStyle name="Password" xfId="65"/>
    <cellStyle name="Password 2" xfId="147"/>
    <cellStyle name="Percent" xfId="66" builtinId="5"/>
    <cellStyle name="Percent [2]" xfId="67"/>
    <cellStyle name="Percent 2" xfId="118"/>
    <cellStyle name="Percent 2 2" xfId="124"/>
    <cellStyle name="Percent 3" xfId="120"/>
    <cellStyle name="Percent 4" xfId="128"/>
    <cellStyle name="Percent 4 2" xfId="137"/>
    <cellStyle name="Percent 5" xfId="136"/>
    <cellStyle name="SAPBEXaggData" xfId="68"/>
    <cellStyle name="SAPBEXaggDataEmph" xfId="69"/>
    <cellStyle name="SAPBEXaggItem" xfId="70"/>
    <cellStyle name="SAPBEXaggItemX" xfId="71"/>
    <cellStyle name="SAPBEXchaText" xfId="72"/>
    <cellStyle name="SAPBEXexcBad7" xfId="73"/>
    <cellStyle name="SAPBEXexcBad8" xfId="74"/>
    <cellStyle name="SAPBEXexcBad9" xfId="75"/>
    <cellStyle name="SAPBEXexcCritical4" xfId="76"/>
    <cellStyle name="SAPBEXexcCritical5" xfId="77"/>
    <cellStyle name="SAPBEXexcCritical6" xfId="78"/>
    <cellStyle name="SAPBEXexcGood1" xfId="79"/>
    <cellStyle name="SAPBEXexcGood2" xfId="80"/>
    <cellStyle name="SAPBEXexcGood3" xfId="81"/>
    <cellStyle name="SAPBEXfilterDrill" xfId="82"/>
    <cellStyle name="SAPBEXfilterItem" xfId="83"/>
    <cellStyle name="SAPBEXfilterText" xfId="84"/>
    <cellStyle name="SAPBEXformats" xfId="85"/>
    <cellStyle name="SAPBEXheaderItem" xfId="86"/>
    <cellStyle name="SAPBEXheaderText" xfId="87"/>
    <cellStyle name="SAPBEXHLevel0" xfId="88"/>
    <cellStyle name="SAPBEXHLevel0X" xfId="89"/>
    <cellStyle name="SAPBEXHLevel1" xfId="90"/>
    <cellStyle name="SAPBEXHLevel1X" xfId="91"/>
    <cellStyle name="SAPBEXHLevel2" xfId="92"/>
    <cellStyle name="SAPBEXHLevel2X" xfId="93"/>
    <cellStyle name="SAPBEXHLevel3" xfId="94"/>
    <cellStyle name="SAPBEXHLevel3X" xfId="95"/>
    <cellStyle name="SAPBEXresData" xfId="96"/>
    <cellStyle name="SAPBEXresDataEmph" xfId="97"/>
    <cellStyle name="SAPBEXresItem" xfId="98"/>
    <cellStyle name="SAPBEXresItemX" xfId="99"/>
    <cellStyle name="SAPBEXstdData" xfId="100"/>
    <cellStyle name="SAPBEXstdDataEmph" xfId="101"/>
    <cellStyle name="SAPBEXstdItem" xfId="102"/>
    <cellStyle name="SAPBEXstdItemX" xfId="103"/>
    <cellStyle name="SAPBEXtitle" xfId="104"/>
    <cellStyle name="SAPBEXtitle 2" xfId="134"/>
    <cellStyle name="SAPBEXundefined" xfId="105"/>
    <cellStyle name="Style 21" xfId="106"/>
    <cellStyle name="Style 22" xfId="107"/>
    <cellStyle name="Style 24" xfId="108"/>
    <cellStyle name="Title" xfId="109" builtinId="15" customBuiltin="1"/>
    <cellStyle name="Titles" xfId="110"/>
    <cellStyle name="Total" xfId="111" builtinId="25" customBuiltin="1"/>
    <cellStyle name="TRANSMISSION RELIABILITY PORTION OF PROJECT" xfId="112"/>
    <cellStyle name="Unprot" xfId="113"/>
    <cellStyle name="Unprot$" xfId="114"/>
    <cellStyle name="Unprot$ 2" xfId="148"/>
    <cellStyle name="Unprotect" xfId="115"/>
    <cellStyle name="Warning Text" xfId="116" builtinId="11" customBuiltin="1"/>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acificorp.us\DFS\ARCHIVE\2015\ROO%20-%20December%202015\5-NPC\NPC%20-%20WA\SADec15%20WA%20Allocation%20Support%20CONF_2016%2004%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acificorp.us\dfs\ARCHIVE\2015\ROO%20-%20December%202015\5-NPC\NPC%20-%20WA\Normalized\Actual%20Mmonthly%20WCA%20(2015)%20Allocation%20Support%20CONF_2016%2004%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ER\Washington%20Quarterlies\2015\(12)%20-%20December%202015\NPC\Actual%20NPC%20WCA%202015.Q4%20Allocation%20Support%20CONF_2016%2003%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31951\AppData\Local\Temp\Temp1_CY2013%20Normalized%20NPC.zip\WA%202013.Q4%20Normalized-%20Allocation%20Support%20(WCA%20-%20Confidential)%20_2014%2004%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C"/>
      <sheetName val="lookup"/>
    </sheetNames>
    <sheetDataSet>
      <sheetData sheetId="0">
        <row r="1">
          <cell r="A1" t="str">
            <v>PacifiCorp</v>
          </cell>
        </row>
      </sheetData>
      <sheetData sheetId="1">
        <row r="3">
          <cell r="C3" t="str">
            <v>Black Hills</v>
          </cell>
          <cell r="D3" t="str">
            <v>Pacific Pre Merger</v>
          </cell>
        </row>
        <row r="4">
          <cell r="C4" t="str">
            <v>BPA Wind</v>
          </cell>
          <cell r="D4" t="str">
            <v>Post Merger</v>
          </cell>
        </row>
        <row r="5">
          <cell r="C5" t="str">
            <v>East Area Sales (WCA Sale)</v>
          </cell>
          <cell r="D5" t="str">
            <v>Post Merger</v>
          </cell>
        </row>
        <row r="6">
          <cell r="C6" t="str">
            <v>Hurricane Sale</v>
          </cell>
          <cell r="D6" t="str">
            <v>Post Merger</v>
          </cell>
        </row>
        <row r="7">
          <cell r="C7" t="str">
            <v>LADWP (IPP Layoff)</v>
          </cell>
          <cell r="D7" t="str">
            <v>Utah Pre Merger</v>
          </cell>
        </row>
        <row r="8">
          <cell r="C8" t="str">
            <v>Leaning Juniper Revenue</v>
          </cell>
          <cell r="D8" t="str">
            <v>Post Merger</v>
          </cell>
        </row>
        <row r="9">
          <cell r="C9" t="str">
            <v>NVE</v>
          </cell>
          <cell r="D9" t="str">
            <v>Post Merger</v>
          </cell>
        </row>
        <row r="10">
          <cell r="C10" t="str">
            <v>NVE</v>
          </cell>
          <cell r="D10" t="str">
            <v>Post Merger</v>
          </cell>
        </row>
        <row r="11">
          <cell r="C11" t="str">
            <v>Pacific Gas &amp; Electric s524491</v>
          </cell>
          <cell r="D11" t="str">
            <v>Post Merger</v>
          </cell>
        </row>
        <row r="12">
          <cell r="C12" t="str">
            <v>PSCO</v>
          </cell>
          <cell r="D12" t="str">
            <v>Post Merger</v>
          </cell>
        </row>
        <row r="13">
          <cell r="C13" t="str">
            <v>Salt River Project</v>
          </cell>
          <cell r="D13" t="str">
            <v>Post Merger</v>
          </cell>
        </row>
        <row r="14">
          <cell r="C14" t="str">
            <v>Sierra Pac 2</v>
          </cell>
          <cell r="D14" t="str">
            <v>Post Merger</v>
          </cell>
        </row>
        <row r="15">
          <cell r="C15" t="str">
            <v>SCE</v>
          </cell>
          <cell r="D15" t="str">
            <v>Post Merger</v>
          </cell>
        </row>
        <row r="16">
          <cell r="C16" t="str">
            <v>SDG&amp;E</v>
          </cell>
          <cell r="D16" t="str">
            <v>Post Merger</v>
          </cell>
        </row>
        <row r="17">
          <cell r="C17" t="str">
            <v>Shell Sale 2013-2014</v>
          </cell>
          <cell r="D17" t="str">
            <v>Post Merger</v>
          </cell>
        </row>
        <row r="18">
          <cell r="C18" t="str">
            <v>SMUD</v>
          </cell>
          <cell r="D18" t="str">
            <v>Pacific Pre Merger</v>
          </cell>
        </row>
        <row r="19">
          <cell r="C19" t="str">
            <v>UAMPS s223863</v>
          </cell>
          <cell r="D19" t="str">
            <v>Post Merger</v>
          </cell>
        </row>
        <row r="20">
          <cell r="C20" t="str">
            <v>UAMPS s404236</v>
          </cell>
          <cell r="D20" t="str">
            <v>Post Merger</v>
          </cell>
        </row>
        <row r="23">
          <cell r="C23" t="str">
            <v>APS Supplemental</v>
          </cell>
          <cell r="D23" t="str">
            <v>Post Merger</v>
          </cell>
        </row>
        <row r="24">
          <cell r="C24" t="str">
            <v>Avoided Cost Resource</v>
          </cell>
          <cell r="D24" t="str">
            <v>Post Merger</v>
          </cell>
        </row>
        <row r="25">
          <cell r="C25" t="str">
            <v>Blanding Purchase</v>
          </cell>
          <cell r="D25" t="str">
            <v>Post Merger</v>
          </cell>
        </row>
        <row r="26">
          <cell r="C26" t="str">
            <v>BPA Reserve Purchase</v>
          </cell>
          <cell r="D26" t="str">
            <v>Post Merger</v>
          </cell>
        </row>
        <row r="27">
          <cell r="C27" t="str">
            <v>Chehalis Station Service</v>
          </cell>
          <cell r="D27" t="str">
            <v>Post Merger</v>
          </cell>
        </row>
        <row r="28">
          <cell r="C28" t="str">
            <v>Combine Hills Wind</v>
          </cell>
          <cell r="D28" t="str">
            <v>Post Merger</v>
          </cell>
        </row>
        <row r="29">
          <cell r="C29" t="str">
            <v>Constellation 2013-2016</v>
          </cell>
          <cell r="D29" t="str">
            <v>Post Merger</v>
          </cell>
        </row>
        <row r="30">
          <cell r="C30" t="str">
            <v>Constellation p257677</v>
          </cell>
          <cell r="D30" t="str">
            <v>Post Merger</v>
          </cell>
        </row>
        <row r="31">
          <cell r="C31" t="str">
            <v>Constellation p257678</v>
          </cell>
          <cell r="D31" t="str">
            <v>Post Merger</v>
          </cell>
        </row>
        <row r="32">
          <cell r="C32" t="str">
            <v>Constellation p268849</v>
          </cell>
          <cell r="D32" t="str">
            <v>Post Merger</v>
          </cell>
        </row>
        <row r="33">
          <cell r="C33" t="str">
            <v>Deseret Purchase</v>
          </cell>
          <cell r="D33" t="str">
            <v>Post Merger</v>
          </cell>
        </row>
        <row r="34">
          <cell r="C34" t="str">
            <v>Douglas PUD Settlement</v>
          </cell>
          <cell r="D34" t="str">
            <v>Mid Columbia</v>
          </cell>
        </row>
        <row r="35">
          <cell r="C35" t="str">
            <v>Eagle Mountain - UAMPS/UMPA</v>
          </cell>
          <cell r="D35" t="str">
            <v>Post Merger</v>
          </cell>
        </row>
        <row r="36">
          <cell r="C36" t="str">
            <v>Gemstate</v>
          </cell>
          <cell r="D36" t="str">
            <v>Gemstate</v>
          </cell>
        </row>
        <row r="37">
          <cell r="C37" t="str">
            <v>Georgia-Pacific Camas</v>
          </cell>
          <cell r="D37" t="str">
            <v>Post Merger</v>
          </cell>
        </row>
        <row r="38">
          <cell r="C38" t="str">
            <v>Grant County 10 aMW</v>
          </cell>
          <cell r="D38" t="str">
            <v>Misc/Pacific</v>
          </cell>
        </row>
        <row r="39">
          <cell r="C39" t="str">
            <v>Hermiston Purchase</v>
          </cell>
          <cell r="D39" t="str">
            <v>Post Merger</v>
          </cell>
        </row>
        <row r="40">
          <cell r="C40" t="str">
            <v>Hurricane Purchase</v>
          </cell>
          <cell r="D40" t="str">
            <v>Post Merger</v>
          </cell>
        </row>
        <row r="41">
          <cell r="C41" t="str">
            <v>Idaho Power</v>
          </cell>
          <cell r="D41" t="str">
            <v>Post Merger</v>
          </cell>
        </row>
        <row r="42">
          <cell r="C42" t="str">
            <v>IPP Purchase</v>
          </cell>
          <cell r="D42" t="str">
            <v>IPP Layoff</v>
          </cell>
        </row>
        <row r="43">
          <cell r="C43" t="str">
            <v>Kennecott Generation Incentive</v>
          </cell>
          <cell r="D43" t="str">
            <v>Post Merger</v>
          </cell>
        </row>
        <row r="44">
          <cell r="C44" t="str">
            <v>LADWP</v>
          </cell>
          <cell r="D44" t="str">
            <v>Post Merger</v>
          </cell>
        </row>
        <row r="45">
          <cell r="C45" t="str">
            <v>MagCorp</v>
          </cell>
          <cell r="D45" t="str">
            <v>Post Merger</v>
          </cell>
        </row>
        <row r="46">
          <cell r="C46" t="str">
            <v>MagCorp Reserves</v>
          </cell>
          <cell r="D46" t="str">
            <v>Post Merger</v>
          </cell>
        </row>
        <row r="47">
          <cell r="C47" t="str">
            <v>Morgan Stanley</v>
          </cell>
          <cell r="D47" t="str">
            <v>Post Merger</v>
          </cell>
        </row>
        <row r="48">
          <cell r="C48" t="str">
            <v>Morgan Stanley</v>
          </cell>
          <cell r="D48" t="str">
            <v>Post Merger</v>
          </cell>
        </row>
        <row r="49">
          <cell r="C49" t="str">
            <v>Morgan Stanley</v>
          </cell>
          <cell r="D49" t="str">
            <v>Post Merger</v>
          </cell>
        </row>
        <row r="50">
          <cell r="C50" t="str">
            <v>Morgan Stanley</v>
          </cell>
          <cell r="D50" t="str">
            <v>Post Merger</v>
          </cell>
        </row>
        <row r="51">
          <cell r="C51" t="str">
            <v>Morgan Stanley</v>
          </cell>
          <cell r="D51" t="str">
            <v>Post Merger</v>
          </cell>
        </row>
        <row r="52">
          <cell r="C52" t="str">
            <v>Nebo Heat Rate Option</v>
          </cell>
          <cell r="D52" t="str">
            <v>Post Merger</v>
          </cell>
        </row>
        <row r="53">
          <cell r="C53" t="str">
            <v>Nucor</v>
          </cell>
          <cell r="D53" t="str">
            <v>Post Merger</v>
          </cell>
        </row>
        <row r="54">
          <cell r="C54" t="str">
            <v>P4 Production</v>
          </cell>
          <cell r="D54" t="str">
            <v>Post Merger</v>
          </cell>
        </row>
        <row r="55">
          <cell r="C55" t="str">
            <v>PGE Cove</v>
          </cell>
          <cell r="D55" t="str">
            <v>Misc/Pacific</v>
          </cell>
        </row>
        <row r="56">
          <cell r="C56" t="str">
            <v>Rock River Wind</v>
          </cell>
          <cell r="D56" t="str">
            <v>Post Merger</v>
          </cell>
        </row>
        <row r="57">
          <cell r="C57" t="str">
            <v>Roseburg Forest Products</v>
          </cell>
          <cell r="D57" t="str">
            <v>Post Merger</v>
          </cell>
        </row>
        <row r="58">
          <cell r="C58" t="str">
            <v>Small Purchases east</v>
          </cell>
          <cell r="D58" t="str">
            <v>Pre Merger</v>
          </cell>
        </row>
        <row r="59">
          <cell r="C59" t="str">
            <v>Small Purchases west</v>
          </cell>
          <cell r="D59" t="str">
            <v>Pre Merger</v>
          </cell>
        </row>
        <row r="60">
          <cell r="C60" t="str">
            <v>Three Buttes Wind</v>
          </cell>
          <cell r="D60" t="str">
            <v>Post Merger</v>
          </cell>
        </row>
        <row r="61">
          <cell r="C61" t="str">
            <v>Top of the World Wind</v>
          </cell>
          <cell r="D61" t="str">
            <v>Post Merger</v>
          </cell>
        </row>
        <row r="62">
          <cell r="C62" t="str">
            <v>Tri-State Purchase</v>
          </cell>
          <cell r="D62" t="str">
            <v>Post Merger</v>
          </cell>
        </row>
        <row r="63">
          <cell r="C63" t="str">
            <v>UBS</v>
          </cell>
          <cell r="D63" t="str">
            <v>Post Merger</v>
          </cell>
        </row>
        <row r="64">
          <cell r="C64" t="str">
            <v>UBS</v>
          </cell>
          <cell r="D64" t="str">
            <v>Post Merger</v>
          </cell>
        </row>
        <row r="65">
          <cell r="C65" t="str">
            <v>West Valley Toll</v>
          </cell>
          <cell r="D65" t="str">
            <v>Post Merger</v>
          </cell>
        </row>
        <row r="66">
          <cell r="C66" t="str">
            <v>Weyerhaeuser Reserve</v>
          </cell>
          <cell r="D66" t="str">
            <v>Post Merger</v>
          </cell>
        </row>
        <row r="67">
          <cell r="C67" t="str">
            <v>Wolverine Creek Wind</v>
          </cell>
          <cell r="D67" t="str">
            <v>Post Merger</v>
          </cell>
        </row>
        <row r="68">
          <cell r="C68" t="str">
            <v>Place Holder</v>
          </cell>
          <cell r="D68" t="str">
            <v>Post Merger</v>
          </cell>
        </row>
        <row r="69">
          <cell r="C69" t="str">
            <v>DSM (Irrigation)</v>
          </cell>
          <cell r="D69" t="str">
            <v>Post Merger</v>
          </cell>
        </row>
        <row r="70">
          <cell r="C70" t="str">
            <v>QFs</v>
          </cell>
        </row>
        <row r="71">
          <cell r="C71" t="str">
            <v>QF California</v>
          </cell>
          <cell r="D71" t="str">
            <v>QF by State PPL</v>
          </cell>
        </row>
        <row r="72">
          <cell r="C72" t="str">
            <v>QF Idaho</v>
          </cell>
          <cell r="D72" t="str">
            <v>QF by State UPL</v>
          </cell>
        </row>
        <row r="73">
          <cell r="C73" t="str">
            <v>QF Oregon</v>
          </cell>
          <cell r="D73" t="str">
            <v>QF by State PPL</v>
          </cell>
        </row>
        <row r="74">
          <cell r="C74" t="str">
            <v>QF Utah</v>
          </cell>
          <cell r="D74" t="str">
            <v>QF by State UPL</v>
          </cell>
        </row>
        <row r="75">
          <cell r="C75" t="str">
            <v>QF Washington</v>
          </cell>
          <cell r="D75" t="str">
            <v>QF by State PPL</v>
          </cell>
        </row>
        <row r="76">
          <cell r="C76" t="str">
            <v>QF Wyoming</v>
          </cell>
          <cell r="D76" t="str">
            <v>QF by State UPL</v>
          </cell>
        </row>
        <row r="77">
          <cell r="C77" t="str">
            <v xml:space="preserve">Biomass </v>
          </cell>
          <cell r="D77" t="str">
            <v>QF PPL Pre Merger</v>
          </cell>
        </row>
        <row r="78">
          <cell r="C78" t="str">
            <v>Biomass One QF</v>
          </cell>
          <cell r="D78" t="str">
            <v>QF PPL Post Merger</v>
          </cell>
        </row>
        <row r="79">
          <cell r="C79" t="str">
            <v>Blue Mountain Wind QF</v>
          </cell>
          <cell r="D79" t="str">
            <v>QF UPL Post Merger</v>
          </cell>
        </row>
        <row r="80">
          <cell r="C80" t="str">
            <v>Butter Creek Wind QF</v>
          </cell>
          <cell r="D80" t="str">
            <v>QF PPL Post Merger</v>
          </cell>
        </row>
        <row r="81">
          <cell r="C81" t="str">
            <v>Champlin Blue Mtn Wind QF</v>
          </cell>
          <cell r="D81" t="str">
            <v>QF UPL Post Merger</v>
          </cell>
        </row>
        <row r="82">
          <cell r="C82" t="str">
            <v>Chevron Wind QF</v>
          </cell>
          <cell r="D82" t="str">
            <v>QF UPL Post Merger</v>
          </cell>
        </row>
        <row r="83">
          <cell r="C83" t="str">
            <v>Chopin Wind QF</v>
          </cell>
          <cell r="D83" t="str">
            <v>QF PPL Post Merger</v>
          </cell>
        </row>
        <row r="84">
          <cell r="C84" t="str">
            <v>Co-Gen II</v>
          </cell>
          <cell r="D84" t="str">
            <v>QF PPL Post Merger</v>
          </cell>
        </row>
        <row r="85">
          <cell r="C85" t="str">
            <v>DCFP QF</v>
          </cell>
          <cell r="D85" t="str">
            <v>QF PPL Post Merger</v>
          </cell>
        </row>
        <row r="86">
          <cell r="C86" t="str">
            <v>D.R. Johnson</v>
          </cell>
          <cell r="D86" t="str">
            <v>QF PPL Post Merger</v>
          </cell>
        </row>
        <row r="87">
          <cell r="C87" t="str">
            <v>Enterprise Solar I QF</v>
          </cell>
          <cell r="D87" t="str">
            <v>QF UPL Post Merger</v>
          </cell>
        </row>
        <row r="88">
          <cell r="C88" t="str">
            <v>Escalante Solar I QF</v>
          </cell>
          <cell r="D88" t="str">
            <v>QF UPL Post Merger</v>
          </cell>
        </row>
        <row r="89">
          <cell r="C89" t="str">
            <v>Escalante Solar II QF</v>
          </cell>
          <cell r="D89" t="str">
            <v>QF UPL Post Merger</v>
          </cell>
        </row>
        <row r="90">
          <cell r="C90" t="str">
            <v>Escalante Solar III QF</v>
          </cell>
          <cell r="D90" t="str">
            <v>QF UPL Post Merger</v>
          </cell>
        </row>
        <row r="91">
          <cell r="C91" t="str">
            <v>ExxonMobil QF</v>
          </cell>
          <cell r="D91" t="str">
            <v>QF UPL Post Merger</v>
          </cell>
        </row>
        <row r="92">
          <cell r="C92" t="str">
            <v>Five Pine Wind QF</v>
          </cell>
          <cell r="D92" t="str">
            <v>QF UPL Post Merger</v>
          </cell>
        </row>
        <row r="93">
          <cell r="C93" t="str">
            <v>Foote Creek III Wind QF</v>
          </cell>
          <cell r="D93" t="str">
            <v>QF UPL Post Merger</v>
          </cell>
        </row>
        <row r="94">
          <cell r="C94" t="str">
            <v>Granite Mountain East Solar QF</v>
          </cell>
          <cell r="D94" t="str">
            <v>QF UPL Post Merger</v>
          </cell>
        </row>
        <row r="95">
          <cell r="C95" t="str">
            <v>Granite Mountain West Solar QF</v>
          </cell>
          <cell r="D95" t="str">
            <v>QF UPL Post Merger</v>
          </cell>
        </row>
        <row r="96">
          <cell r="C96" t="str">
            <v>Iron Springs Solar QF</v>
          </cell>
          <cell r="D96" t="str">
            <v>QF UPL Post Merger</v>
          </cell>
        </row>
        <row r="97">
          <cell r="C97" t="str">
            <v>Latigo Wind Park QF</v>
          </cell>
          <cell r="D97" t="str">
            <v>QF UPL Post Merger</v>
          </cell>
        </row>
        <row r="98">
          <cell r="C98" t="str">
            <v>Kennecott Refinery QF</v>
          </cell>
          <cell r="D98" t="str">
            <v>QF UPL Post Merger</v>
          </cell>
        </row>
        <row r="99">
          <cell r="C99" t="str">
            <v>Kennecott Smelter QF</v>
          </cell>
          <cell r="D99" t="str">
            <v>QF UPL Post Merger</v>
          </cell>
        </row>
        <row r="100">
          <cell r="C100" t="str">
            <v>Kennecott QF</v>
          </cell>
          <cell r="D100" t="str">
            <v>QF UPL Post Merger</v>
          </cell>
        </row>
        <row r="101">
          <cell r="C101" t="str">
            <v>Long Ridge Wind I QF</v>
          </cell>
          <cell r="D101" t="str">
            <v>QF UPL Post Merger</v>
          </cell>
        </row>
        <row r="102">
          <cell r="C102" t="str">
            <v>Long Ridge Wind II QF</v>
          </cell>
          <cell r="D102" t="str">
            <v>QF UPL Post Merger</v>
          </cell>
        </row>
        <row r="103">
          <cell r="C103" t="str">
            <v>North Point Wind QF</v>
          </cell>
          <cell r="D103" t="str">
            <v>QF UPL Post Merger</v>
          </cell>
        </row>
        <row r="104">
          <cell r="C104" t="str">
            <v>OM Power I Geothermal QF</v>
          </cell>
          <cell r="D104" t="str">
            <v>QF PPL Post Merger</v>
          </cell>
        </row>
        <row r="105">
          <cell r="C105" t="str">
            <v>Oregon Wind Farm QF</v>
          </cell>
          <cell r="D105" t="str">
            <v>QF PPL Post Merger</v>
          </cell>
        </row>
        <row r="106">
          <cell r="C106" t="str">
            <v>Pavant II Solar QF</v>
          </cell>
          <cell r="D106" t="str">
            <v>QF PPL Post Merger</v>
          </cell>
        </row>
        <row r="107">
          <cell r="C107" t="str">
            <v>Pioneer Wind Park I QF</v>
          </cell>
          <cell r="D107" t="str">
            <v>QF UPL Post Merger</v>
          </cell>
        </row>
        <row r="108">
          <cell r="C108" t="str">
            <v>Pioneer Wind Park II QF</v>
          </cell>
          <cell r="D108" t="str">
            <v>QF UPL Post Merger</v>
          </cell>
        </row>
        <row r="109">
          <cell r="C109" t="str">
            <v>Power County North Wind QF</v>
          </cell>
          <cell r="D109" t="str">
            <v>QF UPL Post Merger</v>
          </cell>
        </row>
        <row r="110">
          <cell r="C110" t="str">
            <v>Power County South Wind QF</v>
          </cell>
          <cell r="D110" t="str">
            <v>QF UPL Post Merger</v>
          </cell>
        </row>
        <row r="111">
          <cell r="C111" t="str">
            <v>Roseburg Dillard QF</v>
          </cell>
          <cell r="D111" t="str">
            <v>QF PPL Post Merger</v>
          </cell>
        </row>
        <row r="112">
          <cell r="C112" t="str">
            <v>Schwendiman QF</v>
          </cell>
          <cell r="D112" t="str">
            <v>QF UPL Post Merger</v>
          </cell>
        </row>
        <row r="113">
          <cell r="C113" t="str">
            <v>SF Phosphates</v>
          </cell>
          <cell r="D113" t="str">
            <v>QF UPL Post Merger</v>
          </cell>
        </row>
        <row r="114">
          <cell r="C114" t="str">
            <v>Spanish Fork Wind 2 QF</v>
          </cell>
          <cell r="D114" t="str">
            <v>QF UPL Post Merger</v>
          </cell>
        </row>
        <row r="115">
          <cell r="C115" t="str">
            <v>Sunnyside QF</v>
          </cell>
          <cell r="D115" t="str">
            <v>QF UPL Pre Merger</v>
          </cell>
        </row>
        <row r="116">
          <cell r="C116" t="str">
            <v>Tesoro QF</v>
          </cell>
          <cell r="D116" t="str">
            <v>QF UPL Post Merger</v>
          </cell>
        </row>
        <row r="117">
          <cell r="C117" t="str">
            <v>Three Peaks Solar QF</v>
          </cell>
          <cell r="D117" t="str">
            <v>QF UPL Post Merger</v>
          </cell>
        </row>
        <row r="118">
          <cell r="C118" t="str">
            <v>Threemile Canyon Wind QF</v>
          </cell>
          <cell r="D118" t="str">
            <v>QF PPL Post Merger</v>
          </cell>
        </row>
        <row r="119">
          <cell r="C119" t="str">
            <v>Evergreen BioPower QF</v>
          </cell>
          <cell r="D119" t="str">
            <v>QF PPL Post Merger</v>
          </cell>
        </row>
        <row r="120">
          <cell r="C120" t="str">
            <v>Mountain Wind 1 QF</v>
          </cell>
          <cell r="D120" t="str">
            <v>QF UPL Post Merger</v>
          </cell>
        </row>
        <row r="122">
          <cell r="C122" t="str">
            <v>Weyerhaeuser QF</v>
          </cell>
          <cell r="D122" t="str">
            <v>QF PPL Post Merger</v>
          </cell>
        </row>
        <row r="123">
          <cell r="C123" t="str">
            <v>US Magnesium QF</v>
          </cell>
          <cell r="D123" t="str">
            <v>QF UPL Post Merger</v>
          </cell>
        </row>
        <row r="124">
          <cell r="C124" t="str">
            <v>Tata Chemicals QF</v>
          </cell>
          <cell r="D124" t="str">
            <v>QF UPL Post Merger</v>
          </cell>
        </row>
        <row r="125">
          <cell r="C125" t="str">
            <v>Mariah Wind QF</v>
          </cell>
          <cell r="D125" t="str">
            <v>QF PPL Post Merger</v>
          </cell>
        </row>
        <row r="126">
          <cell r="C126" t="str">
            <v>Orem Family Wind QF</v>
          </cell>
          <cell r="D126" t="str">
            <v>QF PPL Post Merger</v>
          </cell>
        </row>
        <row r="127">
          <cell r="C127" t="str">
            <v>Utah Pavant Solar QF</v>
          </cell>
          <cell r="D127" t="str">
            <v>QF UPL Post Merger</v>
          </cell>
        </row>
        <row r="128">
          <cell r="C128" t="str">
            <v>Utah Red Hills Solar QF</v>
          </cell>
          <cell r="D128" t="str">
            <v>QF UPL Post Merger</v>
          </cell>
        </row>
        <row r="129">
          <cell r="C129" t="str">
            <v>MidC Hydro</v>
          </cell>
        </row>
        <row r="130">
          <cell r="C130" t="str">
            <v>Canadian Entitlement</v>
          </cell>
          <cell r="D130" t="str">
            <v>Post Merger</v>
          </cell>
        </row>
        <row r="131">
          <cell r="C131" t="str">
            <v>Chelan - Rocky Reach</v>
          </cell>
          <cell r="D131" t="str">
            <v>Mid Columbia</v>
          </cell>
        </row>
        <row r="132">
          <cell r="C132" t="str">
            <v>Douglas - Wells</v>
          </cell>
          <cell r="D132" t="str">
            <v>Mid Columbia</v>
          </cell>
        </row>
        <row r="133">
          <cell r="C133" t="str">
            <v>Grant Displacement</v>
          </cell>
          <cell r="D133" t="str">
            <v>Mid Columbia</v>
          </cell>
        </row>
        <row r="134">
          <cell r="C134" t="str">
            <v>Grant Reasonable</v>
          </cell>
          <cell r="D134" t="str">
            <v>Mid Columbia</v>
          </cell>
        </row>
        <row r="135">
          <cell r="C135" t="str">
            <v>Grant Meaningful Priority</v>
          </cell>
          <cell r="D135" t="str">
            <v>Mid Columbia</v>
          </cell>
        </row>
        <row r="136">
          <cell r="C136" t="str">
            <v>Grant Surplus</v>
          </cell>
          <cell r="D136" t="str">
            <v>Mid Columbia</v>
          </cell>
        </row>
        <row r="138">
          <cell r="C138" t="str">
            <v>Grant - Priest Rapids</v>
          </cell>
          <cell r="D138" t="str">
            <v>Mid Columbia</v>
          </cell>
        </row>
        <row r="139">
          <cell r="C139" t="str">
            <v>Grant - Wanapum</v>
          </cell>
          <cell r="D139" t="str">
            <v>Mid Columbia</v>
          </cell>
        </row>
        <row r="140">
          <cell r="C140" t="str">
            <v>Storage/Return</v>
          </cell>
        </row>
        <row r="141">
          <cell r="C141" t="str">
            <v>APGI/Colockum</v>
          </cell>
          <cell r="D141" t="str">
            <v>Post Merger</v>
          </cell>
        </row>
        <row r="142">
          <cell r="C142" t="str">
            <v>APS Exchange</v>
          </cell>
          <cell r="D142" t="str">
            <v>Post Merger</v>
          </cell>
        </row>
        <row r="143">
          <cell r="C143" t="str">
            <v>Black Hills CTs</v>
          </cell>
          <cell r="D143" t="str">
            <v>Pacific Capacity</v>
          </cell>
        </row>
        <row r="144">
          <cell r="C144" t="str">
            <v>BPA Exchange</v>
          </cell>
          <cell r="D144" t="str">
            <v>Pacific Pre Merger</v>
          </cell>
        </row>
        <row r="145">
          <cell r="C145" t="str">
            <v>BPA FC II Wind</v>
          </cell>
          <cell r="D145" t="str">
            <v>Post Merger</v>
          </cell>
        </row>
        <row r="146">
          <cell r="C146" t="str">
            <v>BPA FC IV Wind</v>
          </cell>
          <cell r="D146" t="str">
            <v>Post Merger</v>
          </cell>
        </row>
        <row r="147">
          <cell r="C147" t="str">
            <v>BPA Peaking</v>
          </cell>
          <cell r="D147" t="str">
            <v>BPA Peak Purchase</v>
          </cell>
        </row>
        <row r="148">
          <cell r="C148" t="str">
            <v>BPA So. Idaho</v>
          </cell>
          <cell r="D148" t="str">
            <v>Post Merger</v>
          </cell>
        </row>
        <row r="149">
          <cell r="C149" t="str">
            <v>Cargill</v>
          </cell>
          <cell r="D149" t="str">
            <v>Post Merger</v>
          </cell>
        </row>
        <row r="150">
          <cell r="C150" t="str">
            <v>Cowlitz Swift</v>
          </cell>
          <cell r="D150" t="str">
            <v>Pacific Pre Merger</v>
          </cell>
        </row>
        <row r="151">
          <cell r="C151" t="str">
            <v>EWEB FC I</v>
          </cell>
          <cell r="D151" t="str">
            <v>Post Merger</v>
          </cell>
        </row>
        <row r="152">
          <cell r="C152" t="str">
            <v>PSCo Exchange</v>
          </cell>
          <cell r="D152" t="str">
            <v>Post Merger</v>
          </cell>
        </row>
        <row r="153">
          <cell r="C153" t="str">
            <v>PSCO FC III</v>
          </cell>
          <cell r="D153" t="str">
            <v>Post Merger</v>
          </cell>
        </row>
        <row r="154">
          <cell r="C154" t="str">
            <v>Redding Exchange</v>
          </cell>
          <cell r="D154" t="str">
            <v>Post Merger</v>
          </cell>
        </row>
        <row r="155">
          <cell r="C155" t="str">
            <v>SCL State Line</v>
          </cell>
          <cell r="D155" t="str">
            <v>Post Merger</v>
          </cell>
        </row>
        <row r="156">
          <cell r="C156" t="str">
            <v>Shell</v>
          </cell>
          <cell r="D156" t="str">
            <v>Post Merger</v>
          </cell>
        </row>
        <row r="157">
          <cell r="C157" t="str">
            <v>TransAlta</v>
          </cell>
          <cell r="D157" t="str">
            <v>Post Merger</v>
          </cell>
        </row>
        <row r="158">
          <cell r="C158" t="str">
            <v>Tri-State Exchange</v>
          </cell>
          <cell r="D158" t="str">
            <v>Post Merger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C"/>
      <sheetName val="lookup"/>
    </sheetNames>
    <sheetDataSet>
      <sheetData sheetId="0"/>
      <sheetData sheetId="1">
        <row r="3">
          <cell r="C3" t="str">
            <v>Black Hills s27013/s28160</v>
          </cell>
          <cell r="D3" t="str">
            <v>Pacific Pre Merger</v>
          </cell>
        </row>
        <row r="4">
          <cell r="C4" t="str">
            <v>BPA Wind s42818</v>
          </cell>
          <cell r="D4" t="str">
            <v>Post Merger</v>
          </cell>
        </row>
        <row r="5">
          <cell r="C5" t="str">
            <v>East Area Sales (WCA Sale)</v>
          </cell>
          <cell r="D5" t="str">
            <v>Post Merger</v>
          </cell>
        </row>
        <row r="6">
          <cell r="C6" t="str">
            <v>Hurricane Sale s393046</v>
          </cell>
          <cell r="D6" t="str">
            <v>Post Merger</v>
          </cell>
        </row>
        <row r="7">
          <cell r="C7" t="str">
            <v>LADWP (IPP Layoff)</v>
          </cell>
          <cell r="D7" t="str">
            <v>Utah Pre Merger</v>
          </cell>
        </row>
        <row r="8">
          <cell r="C8" t="str">
            <v>Leaning Juniper Revenue</v>
          </cell>
          <cell r="D8" t="str">
            <v>Post Merger</v>
          </cell>
        </row>
        <row r="9">
          <cell r="C9" t="str">
            <v>NVE s523485</v>
          </cell>
          <cell r="D9" t="str">
            <v>Post Merger</v>
          </cell>
        </row>
        <row r="10">
          <cell r="C10" t="str">
            <v>NVE s811499</v>
          </cell>
          <cell r="D10" t="str">
            <v>Post Merger</v>
          </cell>
        </row>
        <row r="11">
          <cell r="C11" t="str">
            <v>Pacific Gas &amp; Electric s524491</v>
          </cell>
          <cell r="D11" t="str">
            <v>Post Merger</v>
          </cell>
        </row>
        <row r="12">
          <cell r="C12" t="str">
            <v>PSCO s100035</v>
          </cell>
          <cell r="D12" t="str">
            <v>Post Merger</v>
          </cell>
        </row>
        <row r="13">
          <cell r="C13" t="str">
            <v>Salt River Project s322940</v>
          </cell>
          <cell r="D13" t="str">
            <v>Post Merger</v>
          </cell>
        </row>
        <row r="14">
          <cell r="C14" t="str">
            <v>Sierra Pac 2 s25270</v>
          </cell>
          <cell r="D14" t="str">
            <v>Post Merger</v>
          </cell>
        </row>
        <row r="15">
          <cell r="C15" t="str">
            <v>SCE s513948</v>
          </cell>
          <cell r="D15" t="str">
            <v>Post Merger</v>
          </cell>
        </row>
        <row r="16">
          <cell r="C16" t="str">
            <v>SDG&amp;E s513949</v>
          </cell>
          <cell r="D16" t="str">
            <v>Post Merger</v>
          </cell>
        </row>
        <row r="17">
          <cell r="C17" t="str">
            <v>Shell Sale 2013-2014</v>
          </cell>
          <cell r="D17" t="str">
            <v>Post Merger</v>
          </cell>
        </row>
        <row r="18">
          <cell r="C18" t="str">
            <v>SMUD s24296</v>
          </cell>
          <cell r="D18" t="str">
            <v>Pacific Pre Merger</v>
          </cell>
        </row>
        <row r="19">
          <cell r="C19" t="str">
            <v>UAMPS s223863</v>
          </cell>
          <cell r="D19" t="str">
            <v>Post Merger</v>
          </cell>
        </row>
        <row r="20">
          <cell r="C20" t="str">
            <v>UAMPS s404236</v>
          </cell>
          <cell r="D20" t="str">
            <v>Post Merger</v>
          </cell>
        </row>
        <row r="23">
          <cell r="C23" t="str">
            <v>APS Supplemental p27875</v>
          </cell>
          <cell r="D23" t="str">
            <v>Post Merger</v>
          </cell>
        </row>
        <row r="24">
          <cell r="C24" t="str">
            <v>Avoided Cost Resource</v>
          </cell>
          <cell r="D24" t="str">
            <v>Post Merger</v>
          </cell>
        </row>
        <row r="25">
          <cell r="C25" t="str">
            <v>Blanding Purchase p379174</v>
          </cell>
          <cell r="D25" t="str">
            <v>Post Merger</v>
          </cell>
        </row>
        <row r="26">
          <cell r="C26" t="str">
            <v>BPA Reserve Purchase</v>
          </cell>
          <cell r="D26" t="str">
            <v>Post Merger</v>
          </cell>
        </row>
        <row r="27">
          <cell r="C27" t="str">
            <v>Chehalis Station Service</v>
          </cell>
          <cell r="D27" t="str">
            <v>Post Merger</v>
          </cell>
        </row>
        <row r="28">
          <cell r="C28" t="str">
            <v xml:space="preserve">Combine Hills Wind p160595 </v>
          </cell>
          <cell r="D28" t="str">
            <v>Post Merger</v>
          </cell>
        </row>
        <row r="29">
          <cell r="C29" t="str">
            <v>Constellation 2013-2016</v>
          </cell>
          <cell r="D29" t="str">
            <v>Post Merger</v>
          </cell>
        </row>
        <row r="30">
          <cell r="C30" t="str">
            <v>Constellation p257677</v>
          </cell>
          <cell r="D30" t="str">
            <v>Post Merger</v>
          </cell>
        </row>
        <row r="31">
          <cell r="C31" t="str">
            <v>Constellation p257678</v>
          </cell>
          <cell r="D31" t="str">
            <v>Post Merger</v>
          </cell>
        </row>
        <row r="32">
          <cell r="C32" t="str">
            <v>Constellation p268849</v>
          </cell>
          <cell r="D32" t="str">
            <v>Post Merger</v>
          </cell>
        </row>
        <row r="33">
          <cell r="C33" t="str">
            <v>Deseret Purchase p194277</v>
          </cell>
          <cell r="D33" t="str">
            <v>Post Merger</v>
          </cell>
        </row>
        <row r="34">
          <cell r="C34" t="str">
            <v>Douglas PUD Settlement p38185</v>
          </cell>
          <cell r="D34" t="str">
            <v>Mid Columbia</v>
          </cell>
        </row>
        <row r="35">
          <cell r="C35" t="str">
            <v>Gemstate p99489</v>
          </cell>
          <cell r="D35" t="str">
            <v>Gemstate</v>
          </cell>
        </row>
        <row r="36">
          <cell r="C36" t="str">
            <v>Georgia-Pacific Camas</v>
          </cell>
          <cell r="D36" t="str">
            <v>Post Merger</v>
          </cell>
        </row>
        <row r="37">
          <cell r="C37" t="str">
            <v>Grant County 10 aMW p66274</v>
          </cell>
          <cell r="D37" t="str">
            <v>Misc/Pacific</v>
          </cell>
        </row>
        <row r="38">
          <cell r="C38" t="str">
            <v>Hermiston Purchase p99563</v>
          </cell>
          <cell r="D38" t="str">
            <v>Post Merger</v>
          </cell>
        </row>
        <row r="39">
          <cell r="C39" t="str">
            <v>Hurricane Purchase p393045</v>
          </cell>
          <cell r="D39" t="str">
            <v>Post Merger</v>
          </cell>
        </row>
        <row r="40">
          <cell r="C40" t="str">
            <v>Idaho Power p278538</v>
          </cell>
          <cell r="D40" t="str">
            <v>Post Merger</v>
          </cell>
        </row>
        <row r="41">
          <cell r="C41" t="str">
            <v>IPP Purchase</v>
          </cell>
          <cell r="D41" t="str">
            <v>IPP Layoff</v>
          </cell>
        </row>
        <row r="42">
          <cell r="C42" t="str">
            <v>Kennecott Generation Incentive</v>
          </cell>
          <cell r="D42" t="str">
            <v>Post Merger</v>
          </cell>
        </row>
        <row r="43">
          <cell r="C43" t="str">
            <v>LADWP p491303-4</v>
          </cell>
          <cell r="D43" t="str">
            <v>Post Merger</v>
          </cell>
        </row>
        <row r="44">
          <cell r="C44" t="str">
            <v>MagCorp p229846</v>
          </cell>
          <cell r="D44" t="str">
            <v>Post Merger</v>
          </cell>
        </row>
        <row r="45">
          <cell r="C45" t="str">
            <v>MagCorp Reserves p510378</v>
          </cell>
          <cell r="D45" t="str">
            <v>Post Merger</v>
          </cell>
        </row>
        <row r="46">
          <cell r="C46" t="str">
            <v>Morgan Stanley p189046</v>
          </cell>
          <cell r="D46" t="str">
            <v>Post Merger</v>
          </cell>
        </row>
        <row r="47">
          <cell r="C47" t="str">
            <v>Morgan Stanley p244840</v>
          </cell>
          <cell r="D47" t="str">
            <v>Post Merger</v>
          </cell>
        </row>
        <row r="48">
          <cell r="C48" t="str">
            <v>Morgan Stanley p244841</v>
          </cell>
          <cell r="D48" t="str">
            <v>Post Merger</v>
          </cell>
        </row>
        <row r="49">
          <cell r="C49" t="str">
            <v>Morgan Stanley p272153-6-8</v>
          </cell>
          <cell r="D49" t="str">
            <v>Post Merger</v>
          </cell>
        </row>
        <row r="50">
          <cell r="C50" t="str">
            <v>Morgan Stanley p272154-7</v>
          </cell>
          <cell r="D50" t="str">
            <v>Post Merger</v>
          </cell>
        </row>
        <row r="51">
          <cell r="C51" t="str">
            <v>Nebo Heat Rate Option p360539</v>
          </cell>
          <cell r="D51" t="str">
            <v>Post Merger</v>
          </cell>
        </row>
        <row r="52">
          <cell r="C52" t="str">
            <v>Nucor p346856</v>
          </cell>
          <cell r="D52" t="str">
            <v>Post Merger</v>
          </cell>
        </row>
        <row r="53">
          <cell r="C53" t="str">
            <v>P4 Production p137215/p145258</v>
          </cell>
          <cell r="D53" t="str">
            <v>Post Merger</v>
          </cell>
        </row>
        <row r="54">
          <cell r="C54" t="str">
            <v>PGE Cove p83984</v>
          </cell>
          <cell r="D54" t="str">
            <v>Misc/Pacific</v>
          </cell>
        </row>
        <row r="55">
          <cell r="C55" t="str">
            <v>Rock River Wind p100371</v>
          </cell>
          <cell r="D55" t="str">
            <v>Post Merger</v>
          </cell>
        </row>
        <row r="56">
          <cell r="C56" t="str">
            <v>Roseburg Forest Products p312292</v>
          </cell>
          <cell r="D56" t="str">
            <v>Post Merger</v>
          </cell>
        </row>
        <row r="57">
          <cell r="C57" t="str">
            <v>Small Purchases east</v>
          </cell>
          <cell r="D57" t="str">
            <v>Pre Merger</v>
          </cell>
        </row>
        <row r="58">
          <cell r="C58" t="str">
            <v>Small Purchases west</v>
          </cell>
          <cell r="D58" t="str">
            <v>Pre Merger</v>
          </cell>
        </row>
        <row r="59">
          <cell r="C59" t="str">
            <v>Three Buttes Wind p460457</v>
          </cell>
          <cell r="D59" t="str">
            <v>Post Merger</v>
          </cell>
        </row>
        <row r="60">
          <cell r="C60" t="str">
            <v>Top of the World Wind p522807</v>
          </cell>
          <cell r="D60" t="str">
            <v>Post Merger</v>
          </cell>
        </row>
        <row r="61">
          <cell r="C61" t="str">
            <v>Tri-State Purchase p27057</v>
          </cell>
          <cell r="D61" t="str">
            <v>Post Merger</v>
          </cell>
        </row>
        <row r="62">
          <cell r="C62" t="str">
            <v>UBS p268848</v>
          </cell>
          <cell r="D62" t="str">
            <v>Post Merger</v>
          </cell>
        </row>
        <row r="63">
          <cell r="C63" t="str">
            <v>UBS p268850</v>
          </cell>
          <cell r="D63" t="str">
            <v>Post Merger</v>
          </cell>
        </row>
        <row r="64">
          <cell r="C64" t="str">
            <v>West Valley Toll</v>
          </cell>
          <cell r="D64" t="str">
            <v>Post Merger</v>
          </cell>
        </row>
        <row r="65">
          <cell r="C65" t="str">
            <v>Weyerhaeuser Reserve p356685</v>
          </cell>
          <cell r="D65" t="str">
            <v>Post Merger</v>
          </cell>
        </row>
        <row r="66">
          <cell r="C66" t="str">
            <v>Wolverine Creek Wind p244520</v>
          </cell>
          <cell r="D66" t="str">
            <v>Post Merger</v>
          </cell>
        </row>
        <row r="67">
          <cell r="C67" t="str">
            <v>Place Holder</v>
          </cell>
          <cell r="D67" t="str">
            <v>Post Merger</v>
          </cell>
        </row>
        <row r="68">
          <cell r="C68" t="str">
            <v>DSM (Irrigation)</v>
          </cell>
          <cell r="D68" t="str">
            <v>Post Merger</v>
          </cell>
        </row>
        <row r="69">
          <cell r="C69" t="str">
            <v>QFs</v>
          </cell>
        </row>
        <row r="70">
          <cell r="C70" t="str">
            <v>QF California</v>
          </cell>
          <cell r="D70" t="str">
            <v>QF by State PPL</v>
          </cell>
        </row>
        <row r="71">
          <cell r="C71" t="str">
            <v>QF Idaho</v>
          </cell>
          <cell r="D71" t="str">
            <v>QF by State UPL</v>
          </cell>
        </row>
        <row r="72">
          <cell r="C72" t="str">
            <v>QF Oregon</v>
          </cell>
          <cell r="D72" t="str">
            <v>QF by State PPL</v>
          </cell>
        </row>
        <row r="73">
          <cell r="C73" t="str">
            <v>QF Utah</v>
          </cell>
          <cell r="D73" t="str">
            <v>QF by State UPL</v>
          </cell>
        </row>
        <row r="74">
          <cell r="C74" t="str">
            <v>QF Washington</v>
          </cell>
          <cell r="D74" t="str">
            <v>QF by State PPL</v>
          </cell>
        </row>
        <row r="75">
          <cell r="C75" t="str">
            <v>QF Wyoming</v>
          </cell>
          <cell r="D75" t="str">
            <v>QF by State UPL</v>
          </cell>
        </row>
        <row r="76">
          <cell r="C76" t="str">
            <v>Biomass p234159 QF</v>
          </cell>
          <cell r="D76" t="str">
            <v>QF PPL Pre Merger</v>
          </cell>
        </row>
        <row r="77">
          <cell r="C77" t="str">
            <v>Biomass One QF</v>
          </cell>
          <cell r="D77" t="str">
            <v>QF PPL Post Merger</v>
          </cell>
        </row>
        <row r="78">
          <cell r="C78" t="str">
            <v>Blue Mountain Wind QF</v>
          </cell>
          <cell r="D78" t="str">
            <v>QF UPL Post Merger</v>
          </cell>
        </row>
        <row r="79">
          <cell r="C79" t="str">
            <v>Butter Creek Wind QF</v>
          </cell>
          <cell r="D79" t="str">
            <v>QF PPL Post Merger</v>
          </cell>
        </row>
        <row r="80">
          <cell r="C80" t="str">
            <v>Chevron Wind p499335 QF</v>
          </cell>
          <cell r="D80" t="str">
            <v>QF UPL Post Merger</v>
          </cell>
        </row>
        <row r="81">
          <cell r="C81" t="str">
            <v>Co-Gen II p349170 QF</v>
          </cell>
          <cell r="D81" t="str">
            <v>QF PPL Post Merger</v>
          </cell>
        </row>
        <row r="82">
          <cell r="C82" t="str">
            <v>DCFP p316701 QF</v>
          </cell>
          <cell r="D82" t="str">
            <v>QF PPL Post Merger</v>
          </cell>
        </row>
        <row r="83">
          <cell r="C83" t="str">
            <v>D.R. Johnson</v>
          </cell>
          <cell r="D83" t="str">
            <v>QF PPL Post Merger</v>
          </cell>
        </row>
        <row r="84">
          <cell r="C84" t="str">
            <v>ExxonMobil p255042 QF</v>
          </cell>
          <cell r="D84" t="str">
            <v>QF UPL Post Merger</v>
          </cell>
        </row>
        <row r="85">
          <cell r="C85" t="str">
            <v>Five Pine Wind QF</v>
          </cell>
          <cell r="D85" t="str">
            <v>QF UPL Post Merger</v>
          </cell>
        </row>
        <row r="86">
          <cell r="C86" t="str">
            <v>Foote Creek III Wind QF</v>
          </cell>
          <cell r="D86" t="str">
            <v>QF UPL Post Merger</v>
          </cell>
        </row>
        <row r="87">
          <cell r="C87" t="str">
            <v>Latigo Wind Park QF</v>
          </cell>
          <cell r="D87" t="str">
            <v>QF UPL Post Merger</v>
          </cell>
        </row>
        <row r="88">
          <cell r="C88" t="str">
            <v>Kennecott Refinery QF</v>
          </cell>
          <cell r="D88" t="str">
            <v>QF UPL Post Merger</v>
          </cell>
        </row>
        <row r="89">
          <cell r="C89" t="str">
            <v>Kennecott Smelter QF</v>
          </cell>
          <cell r="D89" t="str">
            <v>QF UPL Post Merger</v>
          </cell>
        </row>
        <row r="90">
          <cell r="C90" t="str">
            <v>Kennecott QF</v>
          </cell>
          <cell r="D90" t="str">
            <v>QF UPL Post Merger</v>
          </cell>
        </row>
        <row r="91">
          <cell r="C91" t="str">
            <v>North Point Wind QF</v>
          </cell>
          <cell r="D91" t="str">
            <v>QF UPL Post Merger</v>
          </cell>
        </row>
        <row r="92">
          <cell r="C92" t="str">
            <v>OM Power I Geothermal QF</v>
          </cell>
          <cell r="D92" t="str">
            <v>QF PPL Post Merger</v>
          </cell>
        </row>
        <row r="93">
          <cell r="C93" t="str">
            <v>Oregon Wind Farm QF</v>
          </cell>
          <cell r="D93" t="str">
            <v>QF PPL Post Merger</v>
          </cell>
        </row>
        <row r="94">
          <cell r="C94" t="str">
            <v>Pioneer Wind Park I QF</v>
          </cell>
          <cell r="D94" t="str">
            <v>QF UPL Post Merger</v>
          </cell>
        </row>
        <row r="95">
          <cell r="C95" t="str">
            <v>Pioneer Wind Park II QF</v>
          </cell>
          <cell r="D95" t="str">
            <v>QF UPL Post Merger</v>
          </cell>
        </row>
        <row r="96">
          <cell r="C96" t="str">
            <v>Power County North Wind QF p575612</v>
          </cell>
          <cell r="D96" t="str">
            <v>QF UPL Post Merger</v>
          </cell>
        </row>
        <row r="97">
          <cell r="C97" t="str">
            <v>Power County South Wind QF p575614</v>
          </cell>
          <cell r="D97" t="str">
            <v>QF UPL Post Merger</v>
          </cell>
        </row>
        <row r="98">
          <cell r="C98" t="str">
            <v>Roseburg Dillard QF</v>
          </cell>
          <cell r="D98" t="str">
            <v>QF PPL Post Merger</v>
          </cell>
        </row>
        <row r="99">
          <cell r="C99" t="str">
            <v>Schwendiman QF</v>
          </cell>
          <cell r="D99" t="str">
            <v>QF UPL Post Merger</v>
          </cell>
        </row>
        <row r="100">
          <cell r="C100" t="str">
            <v>SF Phosphates</v>
          </cell>
          <cell r="D100" t="str">
            <v>QF UPL Post Merger</v>
          </cell>
        </row>
        <row r="101">
          <cell r="C101" t="str">
            <v>Spanish Fork Wind 2 p311681 QF</v>
          </cell>
          <cell r="D101" t="str">
            <v>QF UPL Post Merger</v>
          </cell>
        </row>
        <row r="102">
          <cell r="C102" t="str">
            <v>Sunnyside p83997/p59965 QF</v>
          </cell>
          <cell r="D102" t="str">
            <v>QF UPL Pre Merger</v>
          </cell>
        </row>
        <row r="103">
          <cell r="C103" t="str">
            <v>Tesoro QF</v>
          </cell>
          <cell r="D103" t="str">
            <v>QF UPL Post Merger</v>
          </cell>
        </row>
        <row r="104">
          <cell r="C104" t="str">
            <v>Threemile Canyon Wind QF p500139</v>
          </cell>
          <cell r="D104" t="str">
            <v>QF PPL Post Merger</v>
          </cell>
        </row>
        <row r="105">
          <cell r="C105" t="str">
            <v>Evergreen BioPower p351030 QF</v>
          </cell>
          <cell r="D105" t="str">
            <v>QF PPL Post Merger</v>
          </cell>
        </row>
        <row r="106">
          <cell r="C106" t="str">
            <v>Mountain Wind 1 p367721 QF</v>
          </cell>
          <cell r="D106" t="str">
            <v>QF UPL Post Merger</v>
          </cell>
        </row>
        <row r="107">
          <cell r="C107" t="str">
            <v>Mountain Wind 2 p398449 QF</v>
          </cell>
          <cell r="D107" t="str">
            <v>QF UPL Post Merger</v>
          </cell>
        </row>
        <row r="109">
          <cell r="C109" t="str">
            <v>US Magnesium QF</v>
          </cell>
          <cell r="D109" t="str">
            <v>QF UPL Post Merger</v>
          </cell>
        </row>
        <row r="110">
          <cell r="C110" t="str">
            <v>MidC Hydro</v>
          </cell>
        </row>
        <row r="111">
          <cell r="C111" t="str">
            <v>Canadian Entitlement p60828</v>
          </cell>
          <cell r="D111" t="str">
            <v>Post Merger</v>
          </cell>
        </row>
        <row r="112">
          <cell r="C112" t="str">
            <v>Chelan - Rocky Reach p60827</v>
          </cell>
          <cell r="D112" t="str">
            <v>Mid Columbia</v>
          </cell>
        </row>
        <row r="113">
          <cell r="C113" t="str">
            <v>Douglas - Wells p60828</v>
          </cell>
          <cell r="D113" t="str">
            <v>Mid Columbia</v>
          </cell>
        </row>
        <row r="114">
          <cell r="C114" t="str">
            <v>Grant Displacement p270294</v>
          </cell>
          <cell r="D114" t="str">
            <v>Mid Columbia</v>
          </cell>
        </row>
        <row r="115">
          <cell r="C115" t="str">
            <v>Grant Reasonable</v>
          </cell>
          <cell r="D115" t="str">
            <v>Mid Columbia</v>
          </cell>
        </row>
        <row r="116">
          <cell r="C116" t="str">
            <v>Grant Meaningful Priority p390668</v>
          </cell>
          <cell r="D116" t="str">
            <v>Mid Columbia</v>
          </cell>
        </row>
        <row r="117">
          <cell r="C117" t="str">
            <v>Grant Surplus p258951</v>
          </cell>
          <cell r="D117" t="str">
            <v>Mid Columbia</v>
          </cell>
        </row>
        <row r="118">
          <cell r="C118" t="str">
            <v>Grant Power Auction</v>
          </cell>
          <cell r="D118" t="str">
            <v>Mid Columbia</v>
          </cell>
        </row>
        <row r="120">
          <cell r="C120" t="str">
            <v>Grant - Wanapum p60825</v>
          </cell>
          <cell r="D120" t="str">
            <v>Mid Columbia</v>
          </cell>
        </row>
        <row r="121">
          <cell r="C121" t="str">
            <v>Storage/Return</v>
          </cell>
        </row>
        <row r="122">
          <cell r="C122" t="str">
            <v>APGI/Colockum s191690</v>
          </cell>
          <cell r="D122" t="str">
            <v>Post Merger</v>
          </cell>
        </row>
        <row r="123">
          <cell r="C123" t="str">
            <v>APS Exchange p58118/s58119</v>
          </cell>
          <cell r="D123" t="str">
            <v>Post Merger</v>
          </cell>
        </row>
        <row r="124">
          <cell r="C124" t="str">
            <v>Black Hills CTs p64676</v>
          </cell>
          <cell r="D124" t="str">
            <v>Pacific Capacity</v>
          </cell>
        </row>
        <row r="125">
          <cell r="C125" t="str">
            <v>BPA Exchange p64706/p64888</v>
          </cell>
          <cell r="D125" t="str">
            <v>Pacific Pre Merger</v>
          </cell>
        </row>
        <row r="126">
          <cell r="C126" t="str">
            <v xml:space="preserve">BPA FC II Wind p63507 </v>
          </cell>
          <cell r="D126" t="str">
            <v>Post Merger</v>
          </cell>
        </row>
        <row r="127">
          <cell r="C127" t="str">
            <v xml:space="preserve">BPA FC IV Wind p79207 </v>
          </cell>
          <cell r="D127" t="str">
            <v>Post Merger</v>
          </cell>
        </row>
        <row r="128">
          <cell r="C128" t="str">
            <v>BPA Peaking p59820</v>
          </cell>
          <cell r="D128" t="str">
            <v>BPA Peak Purchase</v>
          </cell>
        </row>
        <row r="129">
          <cell r="C129" t="str">
            <v>BPA So. Idaho p64885/p83975/p64705</v>
          </cell>
          <cell r="D129" t="str">
            <v>Post Merger</v>
          </cell>
        </row>
        <row r="130">
          <cell r="C130" t="str">
            <v>Cargill p483225/s6 p485390/s89</v>
          </cell>
          <cell r="D130" t="str">
            <v>Post Merger</v>
          </cell>
        </row>
        <row r="131">
          <cell r="C131" t="str">
            <v>Cowlitz Swift p65787</v>
          </cell>
          <cell r="D131" t="str">
            <v>Pacific Pre Merger</v>
          </cell>
        </row>
        <row r="132">
          <cell r="C132" t="str">
            <v>EWEB FC I p63508/p63510</v>
          </cell>
          <cell r="D132" t="str">
            <v>Post Merger</v>
          </cell>
        </row>
        <row r="133">
          <cell r="C133" t="str">
            <v>PSCo Exchange p340325</v>
          </cell>
          <cell r="D133" t="str">
            <v>Post Merger</v>
          </cell>
        </row>
        <row r="134">
          <cell r="C134" t="str">
            <v>PSCO FC III p63362/s63361</v>
          </cell>
          <cell r="D134" t="str">
            <v>Post Merger</v>
          </cell>
        </row>
        <row r="135">
          <cell r="C135" t="str">
            <v>Redding Exchange p66276</v>
          </cell>
          <cell r="D135" t="str">
            <v>Post Merger</v>
          </cell>
        </row>
        <row r="136">
          <cell r="C136" t="str">
            <v>SCL State Line p105228</v>
          </cell>
          <cell r="D136" t="str">
            <v>Post Merger</v>
          </cell>
        </row>
        <row r="137">
          <cell r="C137" t="str">
            <v>Shell p489963/s489962</v>
          </cell>
          <cell r="D137" t="str">
            <v>Post Merger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C"/>
      <sheetName val="lookup"/>
    </sheetNames>
    <sheetDataSet>
      <sheetData sheetId="0"/>
      <sheetData sheetId="1">
        <row r="3">
          <cell r="C3" t="str">
            <v>Black Hills s27013/s28160</v>
          </cell>
          <cell r="D3" t="str">
            <v>Pacific Pre Merger</v>
          </cell>
        </row>
        <row r="4">
          <cell r="C4" t="str">
            <v>BPA Wind s42818</v>
          </cell>
          <cell r="D4" t="str">
            <v>Post Merger</v>
          </cell>
        </row>
        <row r="5">
          <cell r="C5" t="str">
            <v>East Area Sales (WCA Sale)</v>
          </cell>
          <cell r="D5" t="str">
            <v>Post Merger</v>
          </cell>
        </row>
        <row r="6">
          <cell r="C6" t="str">
            <v>Hurricane Sale s393046</v>
          </cell>
          <cell r="D6" t="str">
            <v>Post Merger</v>
          </cell>
        </row>
        <row r="7">
          <cell r="C7" t="str">
            <v>LADWP (IPP Layoff)</v>
          </cell>
          <cell r="D7" t="str">
            <v>Utah Pre Merger</v>
          </cell>
        </row>
        <row r="8">
          <cell r="C8" t="str">
            <v>Leaning Juniper Revenue</v>
          </cell>
          <cell r="D8" t="str">
            <v>Post Merger</v>
          </cell>
        </row>
        <row r="9">
          <cell r="C9" t="str">
            <v>NVE s523485</v>
          </cell>
          <cell r="D9" t="str">
            <v>Post Merger</v>
          </cell>
        </row>
        <row r="10">
          <cell r="C10" t="str">
            <v>NVE s811499</v>
          </cell>
          <cell r="D10" t="str">
            <v>Post Merger</v>
          </cell>
        </row>
        <row r="11">
          <cell r="C11" t="str">
            <v>Pacific Gas &amp; Electric s524491</v>
          </cell>
          <cell r="D11" t="str">
            <v>Post Merger</v>
          </cell>
        </row>
        <row r="12">
          <cell r="C12" t="str">
            <v>PSCO s100035</v>
          </cell>
          <cell r="D12" t="str">
            <v>Post Merger</v>
          </cell>
        </row>
        <row r="13">
          <cell r="C13" t="str">
            <v>Salt River Project s322940</v>
          </cell>
          <cell r="D13" t="str">
            <v>Post Merger</v>
          </cell>
        </row>
        <row r="14">
          <cell r="C14" t="str">
            <v>Sierra Pac 2 s25270</v>
          </cell>
          <cell r="D14" t="str">
            <v>Post Merger</v>
          </cell>
        </row>
        <row r="15">
          <cell r="C15" t="str">
            <v>SCE s513948</v>
          </cell>
          <cell r="D15" t="str">
            <v>Post Merger</v>
          </cell>
        </row>
        <row r="16">
          <cell r="C16" t="str">
            <v>SDG&amp;E s513949</v>
          </cell>
          <cell r="D16" t="str">
            <v>Post Merger</v>
          </cell>
        </row>
        <row r="17">
          <cell r="C17" t="str">
            <v>Shell Sale 2013-2014</v>
          </cell>
          <cell r="D17" t="str">
            <v>Post Merger</v>
          </cell>
        </row>
        <row r="18">
          <cell r="C18" t="str">
            <v>SMUD s24296</v>
          </cell>
          <cell r="D18" t="str">
            <v>Pacific Pre Merger</v>
          </cell>
        </row>
        <row r="19">
          <cell r="C19" t="str">
            <v>UAMPS s223863</v>
          </cell>
          <cell r="D19" t="str">
            <v>Post Merger</v>
          </cell>
        </row>
        <row r="20">
          <cell r="C20" t="str">
            <v>UAMPS s404236</v>
          </cell>
          <cell r="D20" t="str">
            <v>Post Merger</v>
          </cell>
        </row>
        <row r="23">
          <cell r="C23" t="str">
            <v>APS Supplemental p27875</v>
          </cell>
          <cell r="D23" t="str">
            <v>Post Merger</v>
          </cell>
        </row>
        <row r="24">
          <cell r="C24" t="str">
            <v>Avoided Cost Resource</v>
          </cell>
          <cell r="D24" t="str">
            <v>Post Merger</v>
          </cell>
        </row>
        <row r="25">
          <cell r="C25" t="str">
            <v>Blanding Purchase p379174</v>
          </cell>
          <cell r="D25" t="str">
            <v>Post Merger</v>
          </cell>
        </row>
        <row r="26">
          <cell r="C26" t="str">
            <v>BPA Reserve Purchase</v>
          </cell>
          <cell r="D26" t="str">
            <v>Post Merger</v>
          </cell>
        </row>
        <row r="27">
          <cell r="C27" t="str">
            <v>Chehalis Station Service</v>
          </cell>
          <cell r="D27" t="str">
            <v>Post Merger</v>
          </cell>
        </row>
        <row r="28">
          <cell r="C28" t="str">
            <v xml:space="preserve">Combine Hills Wind p160595 </v>
          </cell>
          <cell r="D28" t="str">
            <v>Post Merger</v>
          </cell>
        </row>
        <row r="29">
          <cell r="C29" t="str">
            <v>Constellation 2013-2016</v>
          </cell>
          <cell r="D29" t="str">
            <v>Post Merger</v>
          </cell>
        </row>
        <row r="30">
          <cell r="C30" t="str">
            <v>Constellation p257677</v>
          </cell>
          <cell r="D30" t="str">
            <v>Post Merger</v>
          </cell>
        </row>
        <row r="31">
          <cell r="C31" t="str">
            <v>Constellation p257678</v>
          </cell>
          <cell r="D31" t="str">
            <v>Post Merger</v>
          </cell>
        </row>
        <row r="32">
          <cell r="C32" t="str">
            <v>Constellation p268849</v>
          </cell>
          <cell r="D32" t="str">
            <v>Post Merger</v>
          </cell>
        </row>
        <row r="33">
          <cell r="C33" t="str">
            <v>Deseret Purchase p194277</v>
          </cell>
          <cell r="D33" t="str">
            <v>Post Merger</v>
          </cell>
        </row>
        <row r="34">
          <cell r="C34" t="str">
            <v>Douglas PUD Settlement p38185</v>
          </cell>
          <cell r="D34" t="str">
            <v>Mid Columbia</v>
          </cell>
        </row>
        <row r="35">
          <cell r="C35" t="str">
            <v>Gemstate p99489</v>
          </cell>
          <cell r="D35" t="str">
            <v>Gemstate</v>
          </cell>
        </row>
        <row r="36">
          <cell r="C36" t="str">
            <v>Georgia-Pacific Camas</v>
          </cell>
          <cell r="D36" t="str">
            <v>Post Merger</v>
          </cell>
        </row>
        <row r="37">
          <cell r="C37" t="str">
            <v>Grant County 10 aMW p66274</v>
          </cell>
          <cell r="D37" t="str">
            <v>Misc/Pacific</v>
          </cell>
        </row>
        <row r="38">
          <cell r="C38" t="str">
            <v>Hermiston Purchase p99563</v>
          </cell>
          <cell r="D38" t="str">
            <v>Post Merger</v>
          </cell>
        </row>
        <row r="39">
          <cell r="C39" t="str">
            <v>Hurricane Purchase p393045</v>
          </cell>
          <cell r="D39" t="str">
            <v>Post Merger</v>
          </cell>
        </row>
        <row r="40">
          <cell r="C40" t="str">
            <v>Idaho Power p278538</v>
          </cell>
          <cell r="D40" t="str">
            <v>Post Merger</v>
          </cell>
        </row>
        <row r="41">
          <cell r="C41" t="str">
            <v>IPP Purchase</v>
          </cell>
          <cell r="D41" t="str">
            <v>IPP Layoff</v>
          </cell>
        </row>
        <row r="42">
          <cell r="C42" t="str">
            <v>Kennecott Generation Incentive</v>
          </cell>
          <cell r="D42" t="str">
            <v>Post Merger</v>
          </cell>
        </row>
        <row r="43">
          <cell r="C43" t="str">
            <v>LADWP p491303-4</v>
          </cell>
          <cell r="D43" t="str">
            <v>Post Merger</v>
          </cell>
        </row>
        <row r="44">
          <cell r="C44" t="str">
            <v>MagCorp p229846</v>
          </cell>
          <cell r="D44" t="str">
            <v>Post Merger</v>
          </cell>
        </row>
        <row r="45">
          <cell r="C45" t="str">
            <v>MagCorp Reserves p510378</v>
          </cell>
          <cell r="D45" t="str">
            <v>Post Merger</v>
          </cell>
        </row>
        <row r="46">
          <cell r="C46" t="str">
            <v>Morgan Stanley p189046</v>
          </cell>
          <cell r="D46" t="str">
            <v>Post Merger</v>
          </cell>
        </row>
        <row r="47">
          <cell r="C47" t="str">
            <v>Morgan Stanley p244840</v>
          </cell>
          <cell r="D47" t="str">
            <v>Post Merger</v>
          </cell>
        </row>
        <row r="48">
          <cell r="C48" t="str">
            <v>Morgan Stanley p244841</v>
          </cell>
          <cell r="D48" t="str">
            <v>Post Merger</v>
          </cell>
        </row>
        <row r="49">
          <cell r="C49" t="str">
            <v>Morgan Stanley p272153-6-8</v>
          </cell>
          <cell r="D49" t="str">
            <v>Post Merger</v>
          </cell>
        </row>
        <row r="50">
          <cell r="C50" t="str">
            <v>Morgan Stanley p272154-7</v>
          </cell>
          <cell r="D50" t="str">
            <v>Post Merger</v>
          </cell>
        </row>
        <row r="51">
          <cell r="C51" t="str">
            <v>Nebo Heat Rate Option p360539</v>
          </cell>
          <cell r="D51" t="str">
            <v>Post Merger</v>
          </cell>
        </row>
        <row r="52">
          <cell r="C52" t="str">
            <v>Nucor p346856</v>
          </cell>
          <cell r="D52" t="str">
            <v>Post Merger</v>
          </cell>
        </row>
        <row r="53">
          <cell r="C53" t="str">
            <v>P4 Production p137215/p145258</v>
          </cell>
          <cell r="D53" t="str">
            <v>Post Merger</v>
          </cell>
        </row>
        <row r="54">
          <cell r="C54" t="str">
            <v>PGE Cove p83984</v>
          </cell>
          <cell r="D54" t="str">
            <v>Misc/Pacific</v>
          </cell>
        </row>
        <row r="55">
          <cell r="C55" t="str">
            <v>Rock River Wind p100371</v>
          </cell>
          <cell r="D55" t="str">
            <v>Post Merger</v>
          </cell>
        </row>
        <row r="56">
          <cell r="C56" t="str">
            <v>Roseburg Forest Products p312292</v>
          </cell>
          <cell r="D56" t="str">
            <v>Post Merger</v>
          </cell>
        </row>
        <row r="57">
          <cell r="C57" t="str">
            <v>Small Purchases east</v>
          </cell>
          <cell r="D57" t="str">
            <v>Pre Merger</v>
          </cell>
        </row>
        <row r="58">
          <cell r="C58" t="str">
            <v>Small Purchases west</v>
          </cell>
          <cell r="D58" t="str">
            <v>Pre Merger</v>
          </cell>
        </row>
        <row r="59">
          <cell r="C59" t="str">
            <v>Three Buttes Wind p460457</v>
          </cell>
          <cell r="D59" t="str">
            <v>Post Merger</v>
          </cell>
        </row>
        <row r="60">
          <cell r="C60" t="str">
            <v>Top of the World Wind p522807</v>
          </cell>
          <cell r="D60" t="str">
            <v>Post Merger</v>
          </cell>
        </row>
        <row r="61">
          <cell r="C61" t="str">
            <v>Tri-State Purchase p27057</v>
          </cell>
          <cell r="D61" t="str">
            <v>Post Merger</v>
          </cell>
        </row>
        <row r="62">
          <cell r="C62" t="str">
            <v>UBS p268848</v>
          </cell>
          <cell r="D62" t="str">
            <v>Post Merger</v>
          </cell>
        </row>
        <row r="63">
          <cell r="C63" t="str">
            <v>UBS p268850</v>
          </cell>
          <cell r="D63" t="str">
            <v>Post Merger</v>
          </cell>
        </row>
        <row r="64">
          <cell r="C64" t="str">
            <v>West Valley Toll</v>
          </cell>
          <cell r="D64" t="str">
            <v>Post Merger</v>
          </cell>
        </row>
        <row r="65">
          <cell r="C65" t="str">
            <v>Weyerhaeuser Reserve p356685</v>
          </cell>
          <cell r="D65" t="str">
            <v>Post Merger</v>
          </cell>
        </row>
        <row r="66">
          <cell r="C66" t="str">
            <v>Wolverine Creek Wind p244520</v>
          </cell>
          <cell r="D66" t="str">
            <v>Post Merger</v>
          </cell>
        </row>
        <row r="67">
          <cell r="C67" t="str">
            <v>Place Holder</v>
          </cell>
          <cell r="D67" t="str">
            <v>Post Merger</v>
          </cell>
        </row>
        <row r="68">
          <cell r="C68" t="str">
            <v>DSM (Irrigation)</v>
          </cell>
          <cell r="D68" t="str">
            <v>Post Merger</v>
          </cell>
        </row>
        <row r="69">
          <cell r="C69" t="str">
            <v>QFs</v>
          </cell>
        </row>
        <row r="70">
          <cell r="C70" t="str">
            <v>QF California</v>
          </cell>
          <cell r="D70" t="str">
            <v>QF by State PPL</v>
          </cell>
        </row>
        <row r="71">
          <cell r="C71" t="str">
            <v>QF Idaho</v>
          </cell>
          <cell r="D71" t="str">
            <v>QF by State UPL</v>
          </cell>
        </row>
        <row r="72">
          <cell r="C72" t="str">
            <v>QF Oregon</v>
          </cell>
          <cell r="D72" t="str">
            <v>QF by State PPL</v>
          </cell>
        </row>
        <row r="73">
          <cell r="C73" t="str">
            <v>QF Utah</v>
          </cell>
          <cell r="D73" t="str">
            <v>QF by State UPL</v>
          </cell>
        </row>
        <row r="74">
          <cell r="C74" t="str">
            <v>QF Washington</v>
          </cell>
          <cell r="D74" t="str">
            <v>QF by State PPL</v>
          </cell>
        </row>
        <row r="75">
          <cell r="C75" t="str">
            <v>QF Wyoming</v>
          </cell>
          <cell r="D75" t="str">
            <v>QF by State UPL</v>
          </cell>
        </row>
        <row r="76">
          <cell r="C76" t="str">
            <v>Biomass p234159 QF</v>
          </cell>
          <cell r="D76" t="str">
            <v>QF PPL Pre Merger</v>
          </cell>
        </row>
        <row r="77">
          <cell r="C77" t="str">
            <v>Biomass One QF</v>
          </cell>
          <cell r="D77" t="str">
            <v>QF PPL Post Merger</v>
          </cell>
        </row>
        <row r="78">
          <cell r="C78" t="str">
            <v>Blue Mountain Wind QF</v>
          </cell>
          <cell r="D78" t="str">
            <v>QF UPL Post Merger</v>
          </cell>
        </row>
        <row r="79">
          <cell r="C79" t="str">
            <v>Butter Creek Wind QF</v>
          </cell>
          <cell r="D79" t="str">
            <v>QF PPL Post Merger</v>
          </cell>
        </row>
        <row r="80">
          <cell r="C80" t="str">
            <v>Chevron Wind p499335 QF</v>
          </cell>
          <cell r="D80" t="str">
            <v>QF UPL Post Merger</v>
          </cell>
        </row>
        <row r="81">
          <cell r="C81" t="str">
            <v>Co-Gen II p349170 QF</v>
          </cell>
          <cell r="D81" t="str">
            <v>QF PPL Post Merger</v>
          </cell>
        </row>
        <row r="82">
          <cell r="C82" t="str">
            <v>DCFP p316701 QF</v>
          </cell>
          <cell r="D82" t="str">
            <v>QF PPL Post Merger</v>
          </cell>
        </row>
        <row r="83">
          <cell r="C83" t="str">
            <v>D.R. Johnson</v>
          </cell>
          <cell r="D83" t="str">
            <v>QF PPL Post Merger</v>
          </cell>
        </row>
        <row r="84">
          <cell r="C84" t="str">
            <v>ExxonMobil p255042 QF</v>
          </cell>
          <cell r="D84" t="str">
            <v>QF UPL Post Merger</v>
          </cell>
        </row>
        <row r="85">
          <cell r="C85" t="str">
            <v>Five Pine Wind QF</v>
          </cell>
          <cell r="D85" t="str">
            <v>QF UPL Post Merger</v>
          </cell>
        </row>
        <row r="86">
          <cell r="C86" t="str">
            <v>Foote Creek III Wind QF</v>
          </cell>
          <cell r="D86" t="str">
            <v>QF UPL Post Merger</v>
          </cell>
        </row>
        <row r="87">
          <cell r="C87" t="str">
            <v>Latigo Wind Park QF</v>
          </cell>
          <cell r="D87" t="str">
            <v>QF UPL Post Merger</v>
          </cell>
        </row>
        <row r="88">
          <cell r="C88" t="str">
            <v>Kennecott Refinery QF</v>
          </cell>
          <cell r="D88" t="str">
            <v>QF UPL Post Merger</v>
          </cell>
        </row>
        <row r="89">
          <cell r="C89" t="str">
            <v>Kennecott Smelter QF</v>
          </cell>
          <cell r="D89" t="str">
            <v>QF UPL Post Merger</v>
          </cell>
        </row>
        <row r="90">
          <cell r="C90" t="str">
            <v>Kennecott QF</v>
          </cell>
          <cell r="D90" t="str">
            <v>QF UPL Post Merger</v>
          </cell>
        </row>
        <row r="91">
          <cell r="C91" t="str">
            <v>North Point Wind QF</v>
          </cell>
          <cell r="D91" t="str">
            <v>QF UPL Post Merger</v>
          </cell>
        </row>
        <row r="92">
          <cell r="C92" t="str">
            <v>OM Power I Geothermal QF</v>
          </cell>
          <cell r="D92" t="str">
            <v>QF PPL Post Merger</v>
          </cell>
        </row>
        <row r="93">
          <cell r="C93" t="str">
            <v>Oregon Wind Farm QF</v>
          </cell>
          <cell r="D93" t="str">
            <v>QF PPL Post Merger</v>
          </cell>
        </row>
        <row r="94">
          <cell r="C94" t="str">
            <v>Pioneer Wind Park I QF</v>
          </cell>
          <cell r="D94" t="str">
            <v>QF UPL Post Merger</v>
          </cell>
        </row>
        <row r="95">
          <cell r="C95" t="str">
            <v>Pioneer Wind Park II QF</v>
          </cell>
          <cell r="D95" t="str">
            <v>QF UPL Post Merger</v>
          </cell>
        </row>
        <row r="96">
          <cell r="C96" t="str">
            <v>Power County North Wind QF p575612</v>
          </cell>
          <cell r="D96" t="str">
            <v>QF UPL Post Merger</v>
          </cell>
        </row>
        <row r="97">
          <cell r="C97" t="str">
            <v>Power County South Wind QF p575614</v>
          </cell>
          <cell r="D97" t="str">
            <v>QF UPL Post Merger</v>
          </cell>
        </row>
        <row r="98">
          <cell r="C98" t="str">
            <v>Roseburg Dillard QF</v>
          </cell>
          <cell r="D98" t="str">
            <v>QF PPL Post Merger</v>
          </cell>
        </row>
        <row r="99">
          <cell r="C99" t="str">
            <v>Schwendiman QF</v>
          </cell>
          <cell r="D99" t="str">
            <v>QF UPL Post Merger</v>
          </cell>
        </row>
        <row r="100">
          <cell r="C100" t="str">
            <v>SF Phosphates</v>
          </cell>
          <cell r="D100" t="str">
            <v>QF UPL Post Merger</v>
          </cell>
        </row>
        <row r="101">
          <cell r="C101" t="str">
            <v>Spanish Fork Wind 2 p311681 QF</v>
          </cell>
          <cell r="D101" t="str">
            <v>QF UPL Post Merger</v>
          </cell>
        </row>
        <row r="102">
          <cell r="C102" t="str">
            <v>Sunnyside p83997/p59965 QF</v>
          </cell>
          <cell r="D102" t="str">
            <v>QF UPL Pre Merger</v>
          </cell>
        </row>
        <row r="103">
          <cell r="C103" t="str">
            <v>Tesoro QF</v>
          </cell>
          <cell r="D103" t="str">
            <v>QF UPL Post Merger</v>
          </cell>
        </row>
        <row r="104">
          <cell r="C104" t="str">
            <v>Threemile Canyon Wind QF p500139</v>
          </cell>
          <cell r="D104" t="str">
            <v>QF PPL Post Merger</v>
          </cell>
        </row>
        <row r="105">
          <cell r="C105" t="str">
            <v>Evergreen BioPower p351030 QF</v>
          </cell>
          <cell r="D105" t="str">
            <v>QF PPL Post Merger</v>
          </cell>
        </row>
        <row r="106">
          <cell r="C106" t="str">
            <v>Mountain Wind 1 p367721 QF</v>
          </cell>
          <cell r="D106" t="str">
            <v>QF UPL Post Merger</v>
          </cell>
        </row>
        <row r="107">
          <cell r="C107" t="str">
            <v>Mountain Wind 2 p398449 QF</v>
          </cell>
          <cell r="D107" t="str">
            <v>QF UPL Post Merger</v>
          </cell>
        </row>
        <row r="109">
          <cell r="C109" t="str">
            <v>US Magnesium QF</v>
          </cell>
          <cell r="D109" t="str">
            <v>QF UPL Post Merger</v>
          </cell>
        </row>
        <row r="110">
          <cell r="C110" t="str">
            <v>MidC Hydro</v>
          </cell>
        </row>
        <row r="111">
          <cell r="C111" t="str">
            <v>Canadian Entitlement p60828</v>
          </cell>
          <cell r="D111" t="str">
            <v>Post Merger</v>
          </cell>
        </row>
        <row r="112">
          <cell r="C112" t="str">
            <v>Chelan - Rocky Reach p60827</v>
          </cell>
          <cell r="D112" t="str">
            <v>Mid Columbia</v>
          </cell>
        </row>
        <row r="113">
          <cell r="C113" t="str">
            <v>Douglas - Wells p60828</v>
          </cell>
          <cell r="D113" t="str">
            <v>Mid Columbia</v>
          </cell>
        </row>
        <row r="114">
          <cell r="C114" t="str">
            <v>Grant Displacement p270294</v>
          </cell>
          <cell r="D114" t="str">
            <v>Mid Columbia</v>
          </cell>
        </row>
        <row r="115">
          <cell r="C115" t="str">
            <v>Grant Reasonable</v>
          </cell>
          <cell r="D115" t="str">
            <v>Mid Columbia</v>
          </cell>
        </row>
        <row r="116">
          <cell r="C116" t="str">
            <v>Grant Meaningful Priority p390668</v>
          </cell>
          <cell r="D116" t="str">
            <v>Mid Columbia</v>
          </cell>
        </row>
        <row r="117">
          <cell r="C117" t="str">
            <v>Grant Surplus p258951</v>
          </cell>
          <cell r="D117" t="str">
            <v>Mid Columbia</v>
          </cell>
        </row>
        <row r="118">
          <cell r="C118" t="str">
            <v>Grant Power Auction</v>
          </cell>
          <cell r="D118" t="str">
            <v>Mid Columbia</v>
          </cell>
        </row>
        <row r="120">
          <cell r="C120" t="str">
            <v>Grant - Wanapum p60825</v>
          </cell>
          <cell r="D120" t="str">
            <v>Mid Columbia</v>
          </cell>
        </row>
        <row r="121">
          <cell r="C121" t="str">
            <v>Storage/Return</v>
          </cell>
        </row>
        <row r="122">
          <cell r="C122" t="str">
            <v>APGI/Colockum s191690</v>
          </cell>
          <cell r="D122" t="str">
            <v>Post Merger</v>
          </cell>
        </row>
        <row r="123">
          <cell r="C123" t="str">
            <v>APS Exchange p58118/s58119</v>
          </cell>
          <cell r="D123" t="str">
            <v>Post Merger</v>
          </cell>
        </row>
        <row r="124">
          <cell r="C124" t="str">
            <v>Black Hills CTs p64676</v>
          </cell>
          <cell r="D124" t="str">
            <v>Pacific Capacity</v>
          </cell>
        </row>
        <row r="125">
          <cell r="C125" t="str">
            <v>BPA Exchange p64706/p64888</v>
          </cell>
          <cell r="D125" t="str">
            <v>Pacific Pre Merger</v>
          </cell>
        </row>
        <row r="126">
          <cell r="C126" t="str">
            <v xml:space="preserve">BPA FC II Wind p63507 </v>
          </cell>
          <cell r="D126" t="str">
            <v>Post Merger</v>
          </cell>
        </row>
        <row r="127">
          <cell r="C127" t="str">
            <v xml:space="preserve">BPA FC IV Wind p79207 </v>
          </cell>
          <cell r="D127" t="str">
            <v>Post Merger</v>
          </cell>
        </row>
        <row r="128">
          <cell r="C128" t="str">
            <v>BPA Peaking p59820</v>
          </cell>
          <cell r="D128" t="str">
            <v>BPA Peak Purchase</v>
          </cell>
        </row>
        <row r="129">
          <cell r="C129" t="str">
            <v>BPA So. Idaho p64885/p83975/p64705</v>
          </cell>
          <cell r="D129" t="str">
            <v>Post Merger</v>
          </cell>
        </row>
        <row r="130">
          <cell r="C130" t="str">
            <v>Cargill p483225/s6 p485390/s89</v>
          </cell>
          <cell r="D130" t="str">
            <v>Post Merger</v>
          </cell>
        </row>
        <row r="131">
          <cell r="C131" t="str">
            <v>Cowlitz Swift p65787</v>
          </cell>
          <cell r="D131" t="str">
            <v>Pacific Pre Merger</v>
          </cell>
        </row>
        <row r="132">
          <cell r="C132" t="str">
            <v>EWEB FC I p63508/p63510</v>
          </cell>
          <cell r="D132" t="str">
            <v>Post Merger</v>
          </cell>
        </row>
        <row r="133">
          <cell r="C133" t="str">
            <v>PSCo Exchange p340325</v>
          </cell>
          <cell r="D133" t="str">
            <v>Post Merger</v>
          </cell>
        </row>
        <row r="134">
          <cell r="C134" t="str">
            <v>PSCO FC III p63362/s63361</v>
          </cell>
          <cell r="D134" t="str">
            <v>Post Merger</v>
          </cell>
        </row>
        <row r="135">
          <cell r="C135" t="str">
            <v>Redding Exchange p66276</v>
          </cell>
          <cell r="D135" t="str">
            <v>Post Merger</v>
          </cell>
        </row>
        <row r="136">
          <cell r="C136" t="str">
            <v>SCL State Line p105228</v>
          </cell>
          <cell r="D136" t="str">
            <v>Post Merger</v>
          </cell>
        </row>
        <row r="137">
          <cell r="C137" t="str">
            <v>Shell p489963/s489962</v>
          </cell>
          <cell r="D137" t="str">
            <v>Post Merger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C"/>
      <sheetName val="lookup"/>
      <sheetName val="Wheeling"/>
    </sheetNames>
    <sheetDataSet>
      <sheetData sheetId="0">
        <row r="1">
          <cell r="A1" t="str">
            <v>PacifiCorp</v>
          </cell>
        </row>
      </sheetData>
      <sheetData sheetId="1">
        <row r="3">
          <cell r="C3" t="str">
            <v>Black Hills s27013/s28160</v>
          </cell>
          <cell r="D3" t="str">
            <v>Pacific Pre Merger</v>
          </cell>
        </row>
        <row r="4">
          <cell r="C4" t="str">
            <v>BPA Wind s42818</v>
          </cell>
          <cell r="D4" t="str">
            <v>Post Merger</v>
          </cell>
        </row>
        <row r="5">
          <cell r="C5" t="str">
            <v>East Area Sales (WCA Sale)</v>
          </cell>
          <cell r="D5" t="str">
            <v>Post Merger</v>
          </cell>
        </row>
        <row r="6">
          <cell r="C6" t="str">
            <v>Hurricane Sale s393046</v>
          </cell>
          <cell r="D6" t="str">
            <v>Post Merger</v>
          </cell>
        </row>
        <row r="7">
          <cell r="C7" t="str">
            <v>LADWP (IPP Layoff)</v>
          </cell>
          <cell r="D7" t="str">
            <v>Utah Pre Merger</v>
          </cell>
        </row>
        <row r="8">
          <cell r="C8" t="str">
            <v>NVE s523485</v>
          </cell>
          <cell r="D8" t="str">
            <v>Post Merger</v>
          </cell>
        </row>
        <row r="9">
          <cell r="C9" t="str">
            <v>Pacific Gas and Electric s524491</v>
          </cell>
          <cell r="D9" t="str">
            <v>Post Merger</v>
          </cell>
        </row>
        <row r="10">
          <cell r="C10" t="str">
            <v>PSCO s100035</v>
          </cell>
          <cell r="D10" t="str">
            <v>Post Merger</v>
          </cell>
        </row>
        <row r="11">
          <cell r="C11" t="str">
            <v>Salt River Project s322940</v>
          </cell>
          <cell r="D11" t="str">
            <v>Post Merger</v>
          </cell>
        </row>
        <row r="12">
          <cell r="C12" t="str">
            <v>Sierra Pac 2 s25270</v>
          </cell>
          <cell r="D12" t="str">
            <v>Post Merger</v>
          </cell>
        </row>
        <row r="13">
          <cell r="C13" t="str">
            <v>SCE s 513948</v>
          </cell>
          <cell r="D13" t="str">
            <v>Post Merger</v>
          </cell>
        </row>
        <row r="14">
          <cell r="C14" t="str">
            <v>SDG&amp;E s513949</v>
          </cell>
          <cell r="D14" t="str">
            <v>Post Merger</v>
          </cell>
        </row>
        <row r="15">
          <cell r="C15" t="str">
            <v>SMUD s24296</v>
          </cell>
          <cell r="D15" t="str">
            <v>Pacific Pre Merger</v>
          </cell>
        </row>
        <row r="16">
          <cell r="C16" t="str">
            <v>UAMPS s223863</v>
          </cell>
          <cell r="D16" t="str">
            <v>Post Merger</v>
          </cell>
        </row>
        <row r="17">
          <cell r="C17" t="str">
            <v>UAMPS s404236</v>
          </cell>
          <cell r="D17" t="str">
            <v>Post Merger</v>
          </cell>
        </row>
        <row r="18">
          <cell r="C18" t="str">
            <v>UMPA II s45631</v>
          </cell>
          <cell r="D18" t="str">
            <v>Post Merger</v>
          </cell>
        </row>
        <row r="20">
          <cell r="C20" t="str">
            <v>APS Supplemental p27875</v>
          </cell>
          <cell r="D20" t="str">
            <v>Post Merger</v>
          </cell>
        </row>
        <row r="21">
          <cell r="C21" t="str">
            <v>Avoided Cost Resource</v>
          </cell>
          <cell r="D21" t="str">
            <v>Post Merger</v>
          </cell>
        </row>
        <row r="22">
          <cell r="C22" t="str">
            <v>Blanding Purchase p379174</v>
          </cell>
          <cell r="D22" t="str">
            <v>Post Merger</v>
          </cell>
        </row>
        <row r="23">
          <cell r="C23" t="str">
            <v>BPA Reserve Purchase</v>
          </cell>
          <cell r="D23" t="str">
            <v>Post Merger</v>
          </cell>
        </row>
        <row r="24">
          <cell r="C24" t="str">
            <v>Chehalis Station Service</v>
          </cell>
          <cell r="D24" t="str">
            <v>Post Merger</v>
          </cell>
        </row>
        <row r="25">
          <cell r="C25" t="str">
            <v xml:space="preserve">Combine Hills Wind p160595 </v>
          </cell>
          <cell r="D25" t="str">
            <v>Post Merger</v>
          </cell>
        </row>
        <row r="26">
          <cell r="C26" t="str">
            <v>Constellation p257677</v>
          </cell>
          <cell r="D26" t="str">
            <v>Post Merger</v>
          </cell>
        </row>
        <row r="27">
          <cell r="C27" t="str">
            <v>Constellation p257678</v>
          </cell>
          <cell r="D27" t="str">
            <v>Post Merger</v>
          </cell>
        </row>
        <row r="28">
          <cell r="C28" t="str">
            <v>Constellation p268849</v>
          </cell>
          <cell r="D28" t="str">
            <v>Post Merger</v>
          </cell>
        </row>
        <row r="29">
          <cell r="C29" t="str">
            <v>Deseret Purchase p194277</v>
          </cell>
          <cell r="D29" t="str">
            <v>Post Merger</v>
          </cell>
        </row>
        <row r="30">
          <cell r="C30" t="str">
            <v>Douglas PUD Settlement p38185</v>
          </cell>
          <cell r="D30" t="str">
            <v>Mid Columbia</v>
          </cell>
        </row>
        <row r="31">
          <cell r="C31" t="str">
            <v>Gemstate p99489</v>
          </cell>
          <cell r="D31" t="str">
            <v>Gemstate</v>
          </cell>
        </row>
        <row r="32">
          <cell r="C32" t="str">
            <v>Georgia-Pacific Camas</v>
          </cell>
          <cell r="D32" t="str">
            <v>Post Merger</v>
          </cell>
        </row>
        <row r="33">
          <cell r="C33" t="str">
            <v>Grant County 10 aMW p66274</v>
          </cell>
          <cell r="D33" t="str">
            <v>Misc/Pacific</v>
          </cell>
        </row>
        <row r="34">
          <cell r="C34" t="str">
            <v>Hermiston Purchase p99563</v>
          </cell>
          <cell r="D34" t="str">
            <v>Post Merger</v>
          </cell>
        </row>
        <row r="35">
          <cell r="C35" t="str">
            <v>Hurricane Purchase p393045</v>
          </cell>
          <cell r="D35" t="str">
            <v>Post Merger</v>
          </cell>
        </row>
        <row r="36">
          <cell r="C36" t="str">
            <v>Idaho Power p278538</v>
          </cell>
          <cell r="D36" t="str">
            <v>Post Merger</v>
          </cell>
        </row>
        <row r="37">
          <cell r="C37" t="str">
            <v>IPP Purchase</v>
          </cell>
          <cell r="D37" t="str">
            <v>IPP Layoff</v>
          </cell>
        </row>
        <row r="38">
          <cell r="C38" t="str">
            <v>Kennecott Generation Incentive</v>
          </cell>
          <cell r="D38" t="str">
            <v>Post Merger</v>
          </cell>
        </row>
        <row r="39">
          <cell r="C39" t="str">
            <v>LADWP p491303-4</v>
          </cell>
          <cell r="D39" t="str">
            <v>Post Merger</v>
          </cell>
        </row>
        <row r="40">
          <cell r="C40" t="str">
            <v>MagCorp p229846</v>
          </cell>
          <cell r="D40" t="str">
            <v>Post Merger</v>
          </cell>
        </row>
        <row r="41">
          <cell r="C41" t="str">
            <v>MagCorp Reserves p510378</v>
          </cell>
          <cell r="D41" t="str">
            <v>Post Merger</v>
          </cell>
        </row>
        <row r="42">
          <cell r="C42" t="str">
            <v>Morgan Stanley p189046</v>
          </cell>
          <cell r="D42" t="str">
            <v>Post Merger</v>
          </cell>
        </row>
        <row r="43">
          <cell r="C43" t="str">
            <v>Morgan Stanley p244840</v>
          </cell>
          <cell r="D43" t="str">
            <v>Post Merger</v>
          </cell>
        </row>
        <row r="44">
          <cell r="C44" t="str">
            <v>Morgan Stanley p244841</v>
          </cell>
          <cell r="D44" t="str">
            <v>Post Merger</v>
          </cell>
        </row>
        <row r="45">
          <cell r="C45" t="str">
            <v>Morgan Stanley p272153-6-8</v>
          </cell>
          <cell r="D45" t="str">
            <v>Post Merger</v>
          </cell>
        </row>
        <row r="46">
          <cell r="C46" t="str">
            <v>Morgan Stanley p272154-7</v>
          </cell>
          <cell r="D46" t="str">
            <v>Post Merger</v>
          </cell>
        </row>
        <row r="47">
          <cell r="C47" t="str">
            <v>Nebo Heat Rate Option p360539</v>
          </cell>
          <cell r="D47" t="str">
            <v>Post Merger</v>
          </cell>
        </row>
        <row r="48">
          <cell r="C48" t="str">
            <v>Nucor p346856</v>
          </cell>
          <cell r="D48" t="str">
            <v>Post Merger</v>
          </cell>
        </row>
        <row r="49">
          <cell r="C49" t="str">
            <v>P4 Production p137215/p145258</v>
          </cell>
          <cell r="D49" t="str">
            <v>Post Merger</v>
          </cell>
        </row>
        <row r="50">
          <cell r="C50" t="str">
            <v>PGE Cove p83984</v>
          </cell>
          <cell r="D50" t="str">
            <v>Misc/Pacific</v>
          </cell>
        </row>
        <row r="51">
          <cell r="C51" t="str">
            <v>Rock River Wind p100371</v>
          </cell>
          <cell r="D51" t="str">
            <v>Post Merger</v>
          </cell>
        </row>
        <row r="52">
          <cell r="C52" t="str">
            <v>Roseburg Forest Products p312292</v>
          </cell>
          <cell r="D52" t="str">
            <v>Post Merger</v>
          </cell>
        </row>
        <row r="53">
          <cell r="C53" t="str">
            <v>Small Purchases east</v>
          </cell>
          <cell r="D53" t="str">
            <v>QF UPL Pre Merger</v>
          </cell>
        </row>
        <row r="54">
          <cell r="C54" t="str">
            <v>Small Purchases west</v>
          </cell>
          <cell r="D54" t="str">
            <v>Post Merger</v>
          </cell>
        </row>
        <row r="55">
          <cell r="C55" t="str">
            <v>Three Buttes Wind p460457</v>
          </cell>
          <cell r="D55" t="str">
            <v>Post Merger</v>
          </cell>
        </row>
        <row r="56">
          <cell r="C56" t="str">
            <v>Top of the World Wind p575862</v>
          </cell>
          <cell r="D56" t="str">
            <v>Post Merger</v>
          </cell>
        </row>
        <row r="57">
          <cell r="C57" t="str">
            <v>Tri-State Purchase p27057</v>
          </cell>
          <cell r="D57" t="str">
            <v>Post Merger</v>
          </cell>
        </row>
        <row r="58">
          <cell r="C58" t="str">
            <v>UBS p268848</v>
          </cell>
          <cell r="D58" t="str">
            <v>Post Merger</v>
          </cell>
        </row>
        <row r="59">
          <cell r="C59" t="str">
            <v>UBS p268850</v>
          </cell>
          <cell r="D59" t="str">
            <v>Post Merger</v>
          </cell>
        </row>
        <row r="60">
          <cell r="C60" t="str">
            <v>Weyerhaeuser Reserve p356685</v>
          </cell>
          <cell r="D60" t="str">
            <v>Post Merger</v>
          </cell>
        </row>
        <row r="61">
          <cell r="C61" t="str">
            <v>Wolverine Creek Wind p244520</v>
          </cell>
          <cell r="D61" t="str">
            <v>Post Merger</v>
          </cell>
        </row>
        <row r="62">
          <cell r="C62" t="str">
            <v>Place Holder</v>
          </cell>
          <cell r="D62" t="str">
            <v>Post Merger</v>
          </cell>
        </row>
        <row r="63">
          <cell r="C63" t="str">
            <v>DSM (Irrigation)</v>
          </cell>
          <cell r="D63" t="str">
            <v>Post Merger</v>
          </cell>
        </row>
        <row r="65">
          <cell r="C65" t="str">
            <v>QF California</v>
          </cell>
          <cell r="D65" t="str">
            <v>QF by State PPL</v>
          </cell>
        </row>
        <row r="66">
          <cell r="C66" t="str">
            <v>QF Idaho</v>
          </cell>
          <cell r="D66" t="str">
            <v>QF by State UPL</v>
          </cell>
        </row>
        <row r="67">
          <cell r="C67" t="str">
            <v>QF Oregon</v>
          </cell>
          <cell r="D67" t="str">
            <v>QF by State PPL</v>
          </cell>
        </row>
        <row r="68">
          <cell r="C68" t="str">
            <v>QF Utah</v>
          </cell>
          <cell r="D68" t="str">
            <v>QF by State UPL</v>
          </cell>
        </row>
        <row r="69">
          <cell r="C69" t="str">
            <v>QF Washington</v>
          </cell>
          <cell r="D69" t="str">
            <v>QF by State PPL</v>
          </cell>
        </row>
        <row r="70">
          <cell r="C70" t="str">
            <v>QF Wyoming</v>
          </cell>
          <cell r="D70" t="str">
            <v>QF by State UPL</v>
          </cell>
        </row>
        <row r="71">
          <cell r="C71" t="str">
            <v>Biomass p234159 QF</v>
          </cell>
          <cell r="D71" t="str">
            <v>QF PPL Pre Merger</v>
          </cell>
        </row>
        <row r="72">
          <cell r="C72" t="str">
            <v>Chevron Wind p499335 QF</v>
          </cell>
          <cell r="D72" t="str">
            <v>QF UPL Post Merger</v>
          </cell>
        </row>
        <row r="73">
          <cell r="C73" t="str">
            <v>Co-Gen II p349170 QF</v>
          </cell>
          <cell r="D73" t="str">
            <v>QF PPL Post Merger</v>
          </cell>
        </row>
        <row r="74">
          <cell r="C74" t="str">
            <v>DCFP p316701 QF</v>
          </cell>
          <cell r="D74" t="str">
            <v>QF PPL Post Merger</v>
          </cell>
        </row>
        <row r="75">
          <cell r="C75" t="str">
            <v>D.R. Johnson</v>
          </cell>
          <cell r="D75" t="str">
            <v>QF PPL Post Merger</v>
          </cell>
        </row>
        <row r="76">
          <cell r="C76" t="str">
            <v>ExxonMobil p255042 QF</v>
          </cell>
          <cell r="D76" t="str">
            <v>QF UPL Post Merger</v>
          </cell>
        </row>
        <row r="77">
          <cell r="C77" t="str">
            <v>Kennecott QF</v>
          </cell>
          <cell r="D77" t="str">
            <v>QF UPL Post Merger</v>
          </cell>
        </row>
        <row r="78">
          <cell r="C78" t="str">
            <v>Oregon Wind Farm QF</v>
          </cell>
          <cell r="D78" t="str">
            <v>QF PPL Post Merger</v>
          </cell>
        </row>
        <row r="79">
          <cell r="C79" t="str">
            <v>Schwendiman QF</v>
          </cell>
          <cell r="D79" t="str">
            <v>QF UPL Post Merger</v>
          </cell>
        </row>
        <row r="80">
          <cell r="C80" t="str">
            <v>SF Phosphates</v>
          </cell>
          <cell r="D80" t="str">
            <v>QF UPL Post Merger</v>
          </cell>
        </row>
        <row r="81">
          <cell r="C81" t="str">
            <v>Spanish Fork Wind 2 p311681 QF</v>
          </cell>
          <cell r="D81" t="str">
            <v>QF UPL Post Merger</v>
          </cell>
        </row>
        <row r="82">
          <cell r="C82" t="str">
            <v>Sunnyside p83997/p59965 QF</v>
          </cell>
          <cell r="D82" t="str">
            <v>QF UPL Pre Merger</v>
          </cell>
        </row>
        <row r="83">
          <cell r="C83" t="str">
            <v>Tesoro QF</v>
          </cell>
          <cell r="D83" t="str">
            <v>QF UPL Post Merger</v>
          </cell>
        </row>
        <row r="84">
          <cell r="C84" t="str">
            <v>Evergreen BioPower p351030 QF</v>
          </cell>
          <cell r="D84" t="str">
            <v>QF PPL Post Merger</v>
          </cell>
        </row>
        <row r="85">
          <cell r="C85" t="str">
            <v>Mountain Wind 1 p367721 QF</v>
          </cell>
          <cell r="D85" t="str">
            <v>QF UPL Post Merger</v>
          </cell>
        </row>
        <row r="86">
          <cell r="C86" t="str">
            <v>Mountain Wind 2 p398449 QF</v>
          </cell>
          <cell r="D86" t="str">
            <v>QF UPL Post Merger</v>
          </cell>
        </row>
        <row r="87">
          <cell r="C87" t="str">
            <v>Weyerhaeuser QF</v>
          </cell>
          <cell r="D87" t="str">
            <v>QF PPL Post Merger</v>
          </cell>
        </row>
        <row r="88">
          <cell r="C88" t="str">
            <v>US Magnesium QF</v>
          </cell>
          <cell r="D88" t="str">
            <v>QF UPL Post Merger</v>
          </cell>
        </row>
        <row r="90">
          <cell r="C90" t="str">
            <v>Canadian Entitlement p60828</v>
          </cell>
          <cell r="D90" t="str">
            <v>Post Merger</v>
          </cell>
        </row>
        <row r="91">
          <cell r="C91" t="str">
            <v>Chelan - Rocky Reach p60827</v>
          </cell>
          <cell r="D91" t="str">
            <v>Mid Columbia</v>
          </cell>
        </row>
        <row r="92">
          <cell r="C92" t="str">
            <v>Douglas - Wells p60828</v>
          </cell>
          <cell r="D92" t="str">
            <v>Mid Columbia</v>
          </cell>
        </row>
        <row r="93">
          <cell r="C93" t="str">
            <v>Grant Displacement p270294</v>
          </cell>
          <cell r="D93" t="str">
            <v>Mid Columbia</v>
          </cell>
        </row>
        <row r="94">
          <cell r="C94" t="str">
            <v>Grant Reasonable</v>
          </cell>
          <cell r="D94" t="str">
            <v>Mid Columbia</v>
          </cell>
        </row>
        <row r="95">
          <cell r="C95" t="str">
            <v>Grant Meaningful Priority p390668</v>
          </cell>
          <cell r="D95" t="str">
            <v>Mid Columbia</v>
          </cell>
        </row>
        <row r="96">
          <cell r="C96" t="str">
            <v>Grant Surplus p258951</v>
          </cell>
          <cell r="D96" t="str">
            <v>Mid Columbia</v>
          </cell>
        </row>
        <row r="97">
          <cell r="C97" t="str">
            <v>Grant Power Auction</v>
          </cell>
          <cell r="D97" t="str">
            <v>Mid Columbia</v>
          </cell>
        </row>
        <row r="98">
          <cell r="C98" t="str">
            <v>Grant - Priest Rapids</v>
          </cell>
          <cell r="D98" t="str">
            <v>Mid Columbia</v>
          </cell>
        </row>
        <row r="99">
          <cell r="C99" t="str">
            <v>Grant - Wanapum p60825</v>
          </cell>
          <cell r="D99" t="str">
            <v>Mid Columbia</v>
          </cell>
        </row>
        <row r="101">
          <cell r="C101" t="str">
            <v>APGI/Colockum s191690</v>
          </cell>
          <cell r="D101" t="str">
            <v>Post Merger</v>
          </cell>
        </row>
        <row r="102">
          <cell r="C102" t="str">
            <v>APS Exchange p58118/s58119</v>
          </cell>
          <cell r="D102" t="str">
            <v>Post Merger</v>
          </cell>
        </row>
        <row r="103">
          <cell r="C103" t="str">
            <v>Black Hills CTs p64676</v>
          </cell>
          <cell r="D103" t="str">
            <v>Pacific Capacity</v>
          </cell>
        </row>
        <row r="104">
          <cell r="C104" t="str">
            <v>BPA Exchange p64706/p64888</v>
          </cell>
          <cell r="D104" t="str">
            <v>Pacific Pre Merger</v>
          </cell>
        </row>
        <row r="105">
          <cell r="C105" t="str">
            <v xml:space="preserve">BPA FC II Wind p63507 </v>
          </cell>
          <cell r="D105" t="str">
            <v>Post Merger</v>
          </cell>
        </row>
        <row r="106">
          <cell r="C106" t="str">
            <v xml:space="preserve">BPA FC IV Wind p79207 </v>
          </cell>
          <cell r="D106" t="str">
            <v>Post Merger</v>
          </cell>
        </row>
        <row r="107">
          <cell r="C107" t="str">
            <v>BPA Peaking p59820</v>
          </cell>
          <cell r="D107" t="str">
            <v>BPA Peak Purchase</v>
          </cell>
        </row>
        <row r="108">
          <cell r="C108" t="str">
            <v>BPA So. Idaho p64885/p83975/p64705</v>
          </cell>
          <cell r="D108" t="str">
            <v>Post Merger</v>
          </cell>
        </row>
        <row r="109">
          <cell r="C109" t="str">
            <v>Cargill p483225/s6 p485390/s89</v>
          </cell>
          <cell r="D109" t="str">
            <v>Post Merger</v>
          </cell>
        </row>
        <row r="110">
          <cell r="C110" t="str">
            <v>Cowlitz Swift p65787</v>
          </cell>
          <cell r="D110" t="str">
            <v>Pacific Pre Merger</v>
          </cell>
        </row>
        <row r="111">
          <cell r="C111" t="str">
            <v>EWEB FC I p63508/p63510</v>
          </cell>
          <cell r="D111" t="str">
            <v>Post Merger</v>
          </cell>
        </row>
        <row r="112">
          <cell r="C112" t="str">
            <v>PSCo Exchange p340325</v>
          </cell>
          <cell r="D112" t="str">
            <v>Post Merger</v>
          </cell>
        </row>
        <row r="113">
          <cell r="C113" t="str">
            <v>PSCO FC III p63362/s63361</v>
          </cell>
          <cell r="D113" t="str">
            <v>Post Merger</v>
          </cell>
        </row>
        <row r="114">
          <cell r="C114" t="str">
            <v>Redding Exchange p66276</v>
          </cell>
          <cell r="D114" t="str">
            <v>Post Merger</v>
          </cell>
        </row>
        <row r="115">
          <cell r="C115" t="str">
            <v>SCL State Line p105228</v>
          </cell>
          <cell r="D115" t="str">
            <v>Post Merger</v>
          </cell>
        </row>
        <row r="116">
          <cell r="C116" t="str">
            <v>Shell p489963/s489962</v>
          </cell>
          <cell r="D116" t="str">
            <v>Post Merger</v>
          </cell>
        </row>
        <row r="117">
          <cell r="C117" t="str">
            <v>TransAlta p371343/s371344</v>
          </cell>
          <cell r="D117" t="str">
            <v>Post Merger</v>
          </cell>
        </row>
        <row r="118">
          <cell r="C118" t="str">
            <v>Tri-State Exchange</v>
          </cell>
          <cell r="D118" t="str">
            <v>Post Merger</v>
          </cell>
        </row>
      </sheetData>
      <sheetData sheetId="2">
        <row r="4">
          <cell r="B4">
            <v>41275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59"/>
  <sheetViews>
    <sheetView tabSelected="1" view="pageBreakPreview" zoomScale="85" zoomScaleNormal="100" zoomScaleSheetLayoutView="85" workbookViewId="0">
      <selection activeCell="A4" sqref="A4"/>
    </sheetView>
  </sheetViews>
  <sheetFormatPr defaultRowHeight="12.75"/>
  <cols>
    <col min="1" max="1" width="2.42578125" style="3" customWidth="1"/>
    <col min="2" max="2" width="6.85546875" style="3" customWidth="1"/>
    <col min="3" max="3" width="21.85546875" style="3" customWidth="1"/>
    <col min="4" max="4" width="11" style="3" customWidth="1"/>
    <col min="5" max="5" width="7" style="3" bestFit="1" customWidth="1"/>
    <col min="6" max="6" width="12.28515625" style="93" bestFit="1" customWidth="1"/>
    <col min="7" max="7" width="9.5703125" style="94" bestFit="1" customWidth="1"/>
    <col min="8" max="8" width="11.85546875" style="94" customWidth="1"/>
    <col min="9" max="9" width="14.85546875" style="94" bestFit="1" customWidth="1"/>
    <col min="10" max="10" width="7.42578125" style="3" bestFit="1" customWidth="1"/>
    <col min="11" max="16384" width="9.140625" style="3"/>
  </cols>
  <sheetData>
    <row r="1" spans="1:10">
      <c r="A1" s="6" t="s">
        <v>0</v>
      </c>
      <c r="B1" s="6"/>
      <c r="I1" s="107" t="s">
        <v>176</v>
      </c>
      <c r="J1" s="95">
        <v>5.0999999999999996</v>
      </c>
    </row>
    <row r="2" spans="1:10">
      <c r="A2" s="6" t="s">
        <v>174</v>
      </c>
      <c r="B2" s="6"/>
    </row>
    <row r="3" spans="1:10">
      <c r="A3" s="6" t="s">
        <v>175</v>
      </c>
      <c r="B3" s="6"/>
    </row>
    <row r="5" spans="1:10">
      <c r="F5" s="96" t="s">
        <v>1</v>
      </c>
      <c r="I5" s="94" t="s">
        <v>132</v>
      </c>
    </row>
    <row r="6" spans="1:10" ht="15">
      <c r="D6" s="1" t="s">
        <v>2</v>
      </c>
      <c r="E6" s="1" t="s">
        <v>3</v>
      </c>
      <c r="F6" s="2" t="s">
        <v>4</v>
      </c>
      <c r="G6" s="1" t="s">
        <v>5</v>
      </c>
      <c r="H6" s="1" t="s">
        <v>131</v>
      </c>
      <c r="I6" s="1" t="s">
        <v>179</v>
      </c>
      <c r="J6" s="1" t="s">
        <v>6</v>
      </c>
    </row>
    <row r="7" spans="1:10" ht="15">
      <c r="D7" s="1"/>
      <c r="E7" s="1"/>
      <c r="F7" s="2"/>
      <c r="G7" s="1"/>
      <c r="H7" s="1"/>
      <c r="I7" s="1"/>
      <c r="J7" s="1"/>
    </row>
    <row r="8" spans="1:10" ht="15">
      <c r="B8" s="6" t="s">
        <v>177</v>
      </c>
      <c r="D8" s="1"/>
      <c r="E8" s="1"/>
      <c r="F8" s="2"/>
      <c r="G8" s="1"/>
      <c r="H8" s="1"/>
      <c r="I8" s="1"/>
      <c r="J8" s="1"/>
    </row>
    <row r="9" spans="1:10">
      <c r="B9" s="6" t="str">
        <f>'Page 5.1.1'!A14</f>
        <v>Sales for Resale  (Account 447)</v>
      </c>
    </row>
    <row r="10" spans="1:10">
      <c r="B10" s="3" t="str">
        <f>'Page 5.1.1'!A15</f>
        <v>Existing Firm Sales - Pacific</v>
      </c>
      <c r="D10" s="4" t="str">
        <f>'Page 5.1.1'!B15</f>
        <v>447NPC</v>
      </c>
      <c r="E10" s="4" t="s">
        <v>178</v>
      </c>
      <c r="F10" s="93">
        <f>'Page 5.1.1'!K15</f>
        <v>0</v>
      </c>
      <c r="G10" s="94" t="str">
        <f>+'Page 5.1.1'!C15</f>
        <v>CAGW</v>
      </c>
      <c r="H10" s="108">
        <v>0.21577192756641544</v>
      </c>
      <c r="I10" s="93">
        <f>F10*H10</f>
        <v>0</v>
      </c>
      <c r="J10" s="94" t="s">
        <v>180</v>
      </c>
    </row>
    <row r="11" spans="1:10">
      <c r="B11" s="3" t="str">
        <f>'Page 5.1.1'!A16</f>
        <v>Post-Merger Firm Sales</v>
      </c>
      <c r="D11" s="4" t="str">
        <f>'Page 5.1.1'!B16</f>
        <v>447NPC</v>
      </c>
      <c r="E11" s="4" t="s">
        <v>178</v>
      </c>
      <c r="F11" s="93">
        <f>'Page 5.1.1'!K16</f>
        <v>0</v>
      </c>
      <c r="G11" s="94" t="str">
        <f>+'Page 5.1.1'!C16</f>
        <v>CAGW</v>
      </c>
      <c r="H11" s="108">
        <v>0.21577192756641544</v>
      </c>
      <c r="I11" s="93">
        <f t="shared" ref="I11:I12" si="0">F11*H11</f>
        <v>0</v>
      </c>
      <c r="J11" s="94" t="s">
        <v>180</v>
      </c>
    </row>
    <row r="12" spans="1:10">
      <c r="B12" s="3" t="str">
        <f>'Page 5.1.1'!A17</f>
        <v>Non-Firm Sales</v>
      </c>
      <c r="D12" s="4" t="str">
        <f>'Page 5.1.1'!B17</f>
        <v>447NPC</v>
      </c>
      <c r="E12" s="4" t="s">
        <v>178</v>
      </c>
      <c r="F12" s="93">
        <f>'Page 5.1.1'!K17</f>
        <v>0</v>
      </c>
      <c r="G12" s="94" t="str">
        <f>+'Page 5.1.1'!C17</f>
        <v>CAEW</v>
      </c>
      <c r="H12" s="108">
        <v>0.22591574269314921</v>
      </c>
      <c r="I12" s="93">
        <f t="shared" si="0"/>
        <v>0</v>
      </c>
      <c r="J12" s="94" t="s">
        <v>180</v>
      </c>
    </row>
    <row r="13" spans="1:10">
      <c r="B13" s="3" t="str">
        <f>'Page 5.1.1'!A18</f>
        <v>Total Sales for Resale</v>
      </c>
      <c r="D13" s="4"/>
      <c r="E13" s="4"/>
      <c r="F13" s="97">
        <f>SUM(F10:F12)</f>
        <v>0</v>
      </c>
      <c r="H13" s="109"/>
      <c r="I13" s="99">
        <f>SUM(I10:I12)</f>
        <v>0</v>
      </c>
    </row>
    <row r="14" spans="1:10">
      <c r="C14" s="5"/>
      <c r="D14" s="4"/>
      <c r="E14" s="4"/>
      <c r="H14" s="109"/>
    </row>
    <row r="15" spans="1:10">
      <c r="B15" s="6" t="str">
        <f>'Page 5.1.1'!A20</f>
        <v>Purchased Power (Account 555)</v>
      </c>
      <c r="C15" s="5"/>
      <c r="D15" s="4"/>
      <c r="E15" s="4"/>
      <c r="H15" s="109"/>
    </row>
    <row r="16" spans="1:10">
      <c r="B16" s="3" t="str">
        <f>'Page 5.1.1'!A21</f>
        <v>Existing Firm Demand - Pacific</v>
      </c>
      <c r="C16" s="5"/>
      <c r="D16" s="4" t="str">
        <f>'Page 5.1.1'!B21</f>
        <v>555NPC</v>
      </c>
      <c r="E16" s="4" t="s">
        <v>178</v>
      </c>
      <c r="F16" s="93">
        <f>'Page 5.1.1'!K21</f>
        <v>0</v>
      </c>
      <c r="G16" s="94" t="str">
        <f>+'Page 5.1.1'!C21</f>
        <v>CAGW</v>
      </c>
      <c r="H16" s="108">
        <v>0.21577192756641544</v>
      </c>
      <c r="I16" s="94">
        <f t="shared" ref="I16:I20" si="1">F16*H16</f>
        <v>0</v>
      </c>
      <c r="J16" s="94" t="s">
        <v>180</v>
      </c>
    </row>
    <row r="17" spans="2:10">
      <c r="B17" s="3" t="str">
        <f>'Page 5.1.1'!A22</f>
        <v>Existing Firm Energy - Pacific</v>
      </c>
      <c r="C17" s="5"/>
      <c r="D17" s="4" t="str">
        <f>'Page 5.1.1'!B22</f>
        <v>555NPC</v>
      </c>
      <c r="E17" s="4" t="s">
        <v>178</v>
      </c>
      <c r="F17" s="93">
        <f>'Page 5.1.1'!K22</f>
        <v>0</v>
      </c>
      <c r="G17" s="94" t="str">
        <f>+'Page 5.1.1'!C22</f>
        <v>CAEW</v>
      </c>
      <c r="H17" s="108">
        <v>0.22591574269314921</v>
      </c>
      <c r="I17" s="94">
        <f t="shared" si="1"/>
        <v>0</v>
      </c>
      <c r="J17" s="94" t="s">
        <v>180</v>
      </c>
    </row>
    <row r="18" spans="2:10">
      <c r="B18" s="3" t="str">
        <f>'Page 5.1.1'!A24</f>
        <v>WA Qualifying Facilities</v>
      </c>
      <c r="C18" s="5"/>
      <c r="D18" s="4" t="str">
        <f>'Page 5.1.1'!B24</f>
        <v>555NPC</v>
      </c>
      <c r="E18" s="4" t="s">
        <v>178</v>
      </c>
      <c r="F18" s="93">
        <f>'Page 5.1.1'!K24</f>
        <v>0</v>
      </c>
      <c r="G18" s="94" t="str">
        <f>+'Page 5.1.1'!C24</f>
        <v>WA</v>
      </c>
      <c r="H18" s="108" t="s">
        <v>140</v>
      </c>
      <c r="I18" s="94">
        <f>F18</f>
        <v>0</v>
      </c>
      <c r="J18" s="94" t="s">
        <v>180</v>
      </c>
    </row>
    <row r="19" spans="2:10">
      <c r="B19" s="3" t="str">
        <f>'Page 5.1.1'!A26</f>
        <v>Post-Merger Firm Energy</v>
      </c>
      <c r="C19" s="5"/>
      <c r="D19" s="4" t="str">
        <f>'Page 5.1.1'!B26</f>
        <v>555NPC</v>
      </c>
      <c r="E19" s="4" t="s">
        <v>178</v>
      </c>
      <c r="F19" s="93">
        <f>'Page 5.1.1'!K26</f>
        <v>-26303844.129999995</v>
      </c>
      <c r="G19" s="94" t="str">
        <f>+'Page 5.1.1'!C26</f>
        <v>CAGW</v>
      </c>
      <c r="H19" s="108">
        <v>0.21577192756641544</v>
      </c>
      <c r="I19" s="94">
        <f t="shared" si="1"/>
        <v>-5675631.1503366409</v>
      </c>
      <c r="J19" s="94" t="s">
        <v>180</v>
      </c>
    </row>
    <row r="20" spans="2:10">
      <c r="B20" s="3" t="str">
        <f>'Page 5.1.1'!A27</f>
        <v>Other Generation Expenses</v>
      </c>
      <c r="D20" s="4" t="str">
        <f>'Page 5.1.1'!B27</f>
        <v>555NPC</v>
      </c>
      <c r="E20" s="4" t="s">
        <v>178</v>
      </c>
      <c r="F20" s="93">
        <f>'Page 5.1.1'!K27</f>
        <v>0</v>
      </c>
      <c r="G20" s="94" t="str">
        <f>+'Page 5.1.1'!C27</f>
        <v>CAGW</v>
      </c>
      <c r="H20" s="108">
        <v>0.21577192756641544</v>
      </c>
      <c r="I20" s="94">
        <f t="shared" si="1"/>
        <v>0</v>
      </c>
      <c r="J20" s="94" t="s">
        <v>180</v>
      </c>
    </row>
    <row r="21" spans="2:10">
      <c r="B21" s="3" t="str">
        <f>'Page 5.1.1'!A28</f>
        <v>Total Purchased Power</v>
      </c>
      <c r="D21" s="4"/>
      <c r="E21" s="4"/>
      <c r="F21" s="97">
        <f>SUM(F16:F20)</f>
        <v>-26303844.129999995</v>
      </c>
      <c r="H21" s="109"/>
      <c r="I21" s="97">
        <f>SUM(I16:I20)</f>
        <v>-5675631.1503366409</v>
      </c>
    </row>
    <row r="22" spans="2:10">
      <c r="D22" s="4"/>
      <c r="E22" s="4"/>
      <c r="H22" s="109"/>
    </row>
    <row r="23" spans="2:10">
      <c r="B23" s="6" t="str">
        <f>'Page 5.1.1'!A30</f>
        <v>Wheeling (Account 565)</v>
      </c>
      <c r="D23" s="4"/>
      <c r="E23" s="4"/>
      <c r="H23" s="109"/>
      <c r="J23" s="94"/>
    </row>
    <row r="24" spans="2:10">
      <c r="B24" s="3" t="str">
        <f>'Page 5.1.1'!A31</f>
        <v>Existing Firm - Pacific</v>
      </c>
      <c r="D24" s="4" t="str">
        <f>'Page 5.1.1'!B31</f>
        <v>565NPC</v>
      </c>
      <c r="E24" s="4" t="s">
        <v>178</v>
      </c>
      <c r="F24" s="93">
        <f>'Page 5.1.1'!K31</f>
        <v>7474132.0397435902</v>
      </c>
      <c r="G24" s="94" t="str">
        <f>+'Page 5.1.1'!C31</f>
        <v>CAGW</v>
      </c>
      <c r="H24" s="108">
        <v>0.21577192756641544</v>
      </c>
      <c r="I24" s="93">
        <f t="shared" ref="I24:I26" si="2">F24*H24</f>
        <v>1612707.8771013787</v>
      </c>
      <c r="J24" s="94" t="s">
        <v>180</v>
      </c>
    </row>
    <row r="25" spans="2:10">
      <c r="B25" s="3" t="str">
        <f>'Page 5.1.1'!A33</f>
        <v>Post Merger Firm</v>
      </c>
      <c r="C25" s="5"/>
      <c r="D25" s="4" t="str">
        <f>'Page 5.1.1'!B33</f>
        <v>565NPC</v>
      </c>
      <c r="E25" s="4" t="s">
        <v>178</v>
      </c>
      <c r="F25" s="93">
        <f>'Page 5.1.1'!K33</f>
        <v>-7474132.0397435874</v>
      </c>
      <c r="G25" s="94" t="str">
        <f>+'Page 5.1.1'!C33</f>
        <v>CAGW</v>
      </c>
      <c r="H25" s="108">
        <v>0.21577192756641544</v>
      </c>
      <c r="I25" s="93">
        <f t="shared" si="2"/>
        <v>-1612707.8771013783</v>
      </c>
      <c r="J25" s="94" t="s">
        <v>180</v>
      </c>
    </row>
    <row r="26" spans="2:10">
      <c r="B26" s="3" t="str">
        <f>'Page 5.1.1'!A34</f>
        <v>Non Firm</v>
      </c>
      <c r="C26" s="5"/>
      <c r="D26" s="4" t="str">
        <f>'Page 5.1.1'!B34</f>
        <v>565NPC</v>
      </c>
      <c r="E26" s="4" t="s">
        <v>178</v>
      </c>
      <c r="F26" s="93">
        <f>'Page 5.1.1'!K34</f>
        <v>0</v>
      </c>
      <c r="G26" s="94" t="str">
        <f>+'Page 5.1.1'!C34</f>
        <v>CAEW</v>
      </c>
      <c r="H26" s="108">
        <v>0.22591574269314921</v>
      </c>
      <c r="I26" s="93">
        <f t="shared" si="2"/>
        <v>0</v>
      </c>
      <c r="J26" s="94" t="s">
        <v>180</v>
      </c>
    </row>
    <row r="27" spans="2:10">
      <c r="B27" s="3" t="str">
        <f>'Page 5.1.1'!A35</f>
        <v>Total Wheeling Expense</v>
      </c>
      <c r="D27" s="4"/>
      <c r="E27" s="4"/>
      <c r="F27" s="97">
        <f>SUM(F24:F26)</f>
        <v>2.7939677238464355E-9</v>
      </c>
      <c r="H27" s="109"/>
      <c r="I27" s="97">
        <f>SUM(I24:I26)</f>
        <v>4.6566128730773926E-10</v>
      </c>
      <c r="J27" s="94"/>
    </row>
    <row r="28" spans="2:10">
      <c r="D28" s="4"/>
      <c r="E28" s="4"/>
      <c r="H28" s="109"/>
    </row>
    <row r="29" spans="2:10">
      <c r="B29" s="6" t="str">
        <f>'Page 5.1.1'!A37</f>
        <v>Fuel Expense (Accounts 501 and 547)</v>
      </c>
      <c r="C29" s="6"/>
      <c r="D29" s="4"/>
      <c r="E29" s="4"/>
      <c r="H29" s="109"/>
      <c r="J29" s="94"/>
    </row>
    <row r="30" spans="2:10">
      <c r="B30" s="3" t="str">
        <f>'Page 5.1.1'!A38</f>
        <v>Fuel Consumed - Coal</v>
      </c>
      <c r="C30" s="6"/>
      <c r="D30" s="4" t="str">
        <f>'Page 5.1.1'!B38</f>
        <v>501NPC</v>
      </c>
      <c r="E30" s="4" t="s">
        <v>178</v>
      </c>
      <c r="F30" s="93">
        <f>'Page 5.1.1'!K38</f>
        <v>0</v>
      </c>
      <c r="G30" s="94" t="str">
        <f>+'Page 5.1.1'!C38</f>
        <v>CAEW</v>
      </c>
      <c r="H30" s="108">
        <v>0.22591574269314921</v>
      </c>
      <c r="I30" s="93">
        <f t="shared" ref="I30:I31" si="3">F30*H30</f>
        <v>0</v>
      </c>
      <c r="J30" s="94" t="s">
        <v>180</v>
      </c>
    </row>
    <row r="31" spans="2:10">
      <c r="B31" s="3" t="str">
        <f>'Page 5.1.1'!A39</f>
        <v>Fuel Consumed - Natural Gas</v>
      </c>
      <c r="C31" s="6"/>
      <c r="D31" s="4" t="str">
        <f>'Page 5.1.1'!B39</f>
        <v>547NPC</v>
      </c>
      <c r="E31" s="4" t="s">
        <v>178</v>
      </c>
      <c r="F31" s="93">
        <f>'Page 5.1.1'!K39</f>
        <v>0</v>
      </c>
      <c r="G31" s="94" t="str">
        <f>+'Page 5.1.1'!C39</f>
        <v>CAEW</v>
      </c>
      <c r="H31" s="108">
        <v>0.22591574269314921</v>
      </c>
      <c r="I31" s="93">
        <f t="shared" si="3"/>
        <v>0</v>
      </c>
      <c r="J31" s="94" t="s">
        <v>180</v>
      </c>
    </row>
    <row r="32" spans="2:10">
      <c r="B32" s="3" t="str">
        <f>'Page 5.1.1'!A40</f>
        <v>Total Fuel and Other Expense</v>
      </c>
      <c r="C32" s="6"/>
      <c r="D32" s="4"/>
      <c r="E32" s="4"/>
      <c r="F32" s="97">
        <f>SUM(F30:F31)</f>
        <v>0</v>
      </c>
      <c r="H32" s="98"/>
      <c r="I32" s="97">
        <f>SUM(I30:I31)</f>
        <v>0</v>
      </c>
      <c r="J32" s="94"/>
    </row>
    <row r="33" spans="2:10">
      <c r="C33" s="6"/>
      <c r="D33" s="4"/>
      <c r="E33" s="4"/>
      <c r="I33" s="93"/>
      <c r="J33" s="94"/>
    </row>
    <row r="34" spans="2:10">
      <c r="B34" s="6" t="s">
        <v>100</v>
      </c>
      <c r="C34" s="6"/>
      <c r="D34" s="4"/>
      <c r="E34" s="4"/>
      <c r="F34" s="97">
        <f>-F13+F21+F27+F32</f>
        <v>-26303844.129999992</v>
      </c>
      <c r="H34" s="17"/>
      <c r="I34" s="97">
        <f>-I13+I21+I27+I32</f>
        <v>-5675631.15033664</v>
      </c>
      <c r="J34" s="94"/>
    </row>
    <row r="35" spans="2:10">
      <c r="C35" s="6"/>
      <c r="F35" s="100"/>
      <c r="J35" s="94"/>
    </row>
    <row r="36" spans="2:10">
      <c r="C36" s="6"/>
      <c r="F36" s="100"/>
      <c r="J36" s="94"/>
    </row>
    <row r="37" spans="2:10">
      <c r="C37" s="6"/>
      <c r="F37" s="100"/>
      <c r="J37" s="94"/>
    </row>
    <row r="38" spans="2:10">
      <c r="C38" s="6"/>
      <c r="F38" s="100"/>
      <c r="J38" s="94"/>
    </row>
    <row r="39" spans="2:10">
      <c r="C39" s="6"/>
      <c r="F39" s="100"/>
      <c r="J39" s="94"/>
    </row>
    <row r="40" spans="2:10">
      <c r="C40" s="6"/>
      <c r="F40" s="100"/>
      <c r="J40" s="94"/>
    </row>
    <row r="41" spans="2:10">
      <c r="C41" s="6"/>
      <c r="F41" s="100"/>
      <c r="J41" s="94"/>
    </row>
    <row r="42" spans="2:10">
      <c r="C42" s="6"/>
      <c r="F42" s="100"/>
      <c r="J42" s="94"/>
    </row>
    <row r="43" spans="2:10">
      <c r="C43" s="6"/>
      <c r="F43" s="100"/>
      <c r="J43" s="94"/>
    </row>
    <row r="44" spans="2:10">
      <c r="C44" s="6"/>
      <c r="F44" s="100"/>
      <c r="J44" s="94"/>
    </row>
    <row r="45" spans="2:10">
      <c r="C45" s="6"/>
      <c r="F45" s="100"/>
      <c r="J45" s="94"/>
    </row>
    <row r="50" spans="1:10">
      <c r="B50" s="106"/>
    </row>
    <row r="51" spans="1:10">
      <c r="A51" s="102"/>
      <c r="B51" s="102"/>
      <c r="C51" s="102"/>
      <c r="D51" s="102"/>
      <c r="E51" s="102"/>
      <c r="F51" s="100"/>
      <c r="G51" s="104"/>
      <c r="H51" s="104"/>
      <c r="I51" s="104"/>
      <c r="J51" s="102"/>
    </row>
    <row r="52" spans="1:10">
      <c r="A52" s="102"/>
      <c r="B52" s="102"/>
      <c r="C52" s="102"/>
      <c r="D52" s="102"/>
      <c r="E52" s="102"/>
      <c r="F52" s="100"/>
      <c r="G52" s="104"/>
      <c r="H52" s="104"/>
      <c r="I52" s="104"/>
      <c r="J52" s="102"/>
    </row>
    <row r="53" spans="1:10" ht="13.5" thickBot="1">
      <c r="A53" s="102"/>
      <c r="B53" s="106" t="s">
        <v>18</v>
      </c>
      <c r="C53" s="102"/>
      <c r="D53" s="102"/>
      <c r="E53" s="102"/>
      <c r="F53" s="100"/>
      <c r="G53" s="104"/>
      <c r="H53" s="104"/>
      <c r="I53" s="104"/>
      <c r="J53" s="102"/>
    </row>
    <row r="54" spans="1:10">
      <c r="A54" s="101"/>
      <c r="B54" s="110" t="s">
        <v>181</v>
      </c>
      <c r="C54" s="110"/>
      <c r="D54" s="110"/>
      <c r="E54" s="110"/>
      <c r="F54" s="110"/>
      <c r="G54" s="110"/>
      <c r="H54" s="110"/>
      <c r="I54" s="110"/>
      <c r="J54" s="111"/>
    </row>
    <row r="55" spans="1:10">
      <c r="A55" s="103"/>
      <c r="B55" s="112"/>
      <c r="C55" s="112"/>
      <c r="D55" s="112"/>
      <c r="E55" s="112"/>
      <c r="F55" s="112"/>
      <c r="G55" s="112"/>
      <c r="H55" s="112"/>
      <c r="I55" s="112"/>
      <c r="J55" s="113"/>
    </row>
    <row r="56" spans="1:10">
      <c r="A56" s="103"/>
      <c r="B56" s="112"/>
      <c r="C56" s="112"/>
      <c r="D56" s="112"/>
      <c r="E56" s="112"/>
      <c r="F56" s="112"/>
      <c r="G56" s="112"/>
      <c r="H56" s="112"/>
      <c r="I56" s="112"/>
      <c r="J56" s="113"/>
    </row>
    <row r="57" spans="1:10">
      <c r="A57" s="103"/>
      <c r="B57" s="112"/>
      <c r="C57" s="112"/>
      <c r="D57" s="112"/>
      <c r="E57" s="112"/>
      <c r="F57" s="112"/>
      <c r="G57" s="112"/>
      <c r="H57" s="112"/>
      <c r="I57" s="112"/>
      <c r="J57" s="113"/>
    </row>
    <row r="58" spans="1:10">
      <c r="A58" s="103"/>
      <c r="B58" s="112"/>
      <c r="C58" s="112"/>
      <c r="D58" s="112"/>
      <c r="E58" s="112"/>
      <c r="F58" s="112"/>
      <c r="G58" s="112"/>
      <c r="H58" s="112"/>
      <c r="I58" s="112"/>
      <c r="J58" s="113"/>
    </row>
    <row r="59" spans="1:10" ht="13.5" thickBot="1">
      <c r="A59" s="105"/>
      <c r="B59" s="114"/>
      <c r="C59" s="114"/>
      <c r="D59" s="114"/>
      <c r="E59" s="114"/>
      <c r="F59" s="114"/>
      <c r="G59" s="114"/>
      <c r="H59" s="114"/>
      <c r="I59" s="114"/>
      <c r="J59" s="115"/>
    </row>
  </sheetData>
  <mergeCells count="1">
    <mergeCell ref="B54:J59"/>
  </mergeCells>
  <conditionalFormatting sqref="B9:B26">
    <cfRule type="cellIs" dxfId="2" priority="3" stopIfTrue="1" operator="equal">
      <formula>"Adjustment to Income/Expense/Rate Base:"</formula>
    </cfRule>
  </conditionalFormatting>
  <conditionalFormatting sqref="B20:B22">
    <cfRule type="cellIs" dxfId="1" priority="2" stopIfTrue="1" operator="equal">
      <formula>"Title"</formula>
    </cfRule>
  </conditionalFormatting>
  <conditionalFormatting sqref="B27:B34">
    <cfRule type="cellIs" dxfId="0" priority="1" stopIfTrue="1" operator="equal">
      <formula>"Adjustment to Income/Expense/Rate Base:"</formula>
    </cfRule>
  </conditionalFormatting>
  <pageMargins left="0.75" right="0.75" top="1" bottom="1" header="0.5" footer="0.5"/>
  <pageSetup scale="84" orientation="portrait" r:id="rId1"/>
  <headerFooter alignWithMargins="0"/>
  <ignoredErrors>
    <ignoredError sqref="I18" formula="1"/>
    <ignoredError sqref="E13:E15 E21:E23 E27:E2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U44"/>
  <sheetViews>
    <sheetView view="pageBreakPreview" zoomScale="85" zoomScaleNormal="80" zoomScaleSheetLayoutView="85" workbookViewId="0">
      <selection activeCell="A4" sqref="A4"/>
    </sheetView>
  </sheetViews>
  <sheetFormatPr defaultRowHeight="12.75"/>
  <cols>
    <col min="1" max="1" width="33" style="52" customWidth="1"/>
    <col min="2" max="2" width="10" style="18" customWidth="1"/>
    <col min="3" max="3" width="8.140625" style="18" customWidth="1"/>
    <col min="4" max="4" width="9.42578125" style="18" bestFit="1" customWidth="1"/>
    <col min="5" max="5" width="14.42578125" style="18" bestFit="1" customWidth="1"/>
    <col min="6" max="6" width="13.5703125" style="18" bestFit="1" customWidth="1"/>
    <col min="7" max="7" width="2.42578125" style="52" customWidth="1"/>
    <col min="8" max="8" width="14.42578125" style="18" bestFit="1" customWidth="1"/>
    <col min="9" max="9" width="13.5703125" style="18" bestFit="1" customWidth="1"/>
    <col min="10" max="10" width="2.42578125" style="52" customWidth="1"/>
    <col min="11" max="11" width="14.42578125" style="18" bestFit="1" customWidth="1"/>
    <col min="12" max="12" width="13.5703125" style="52" bestFit="1" customWidth="1"/>
    <col min="13" max="13" width="2.42578125" style="52" customWidth="1"/>
    <col min="14" max="14" width="26.140625" style="52" bestFit="1" customWidth="1"/>
    <col min="15" max="15" width="2" style="52" customWidth="1"/>
    <col min="16" max="16" width="26.140625" style="52" customWidth="1"/>
    <col min="17" max="16384" width="9.140625" style="52"/>
  </cols>
  <sheetData>
    <row r="1" spans="1:16">
      <c r="A1" s="116" t="s">
        <v>0</v>
      </c>
    </row>
    <row r="2" spans="1:16">
      <c r="A2" s="117" t="str">
        <f>'Page 5.1'!A2</f>
        <v>Washington General Rate Case - 2021</v>
      </c>
      <c r="N2" s="118"/>
      <c r="O2" s="118"/>
      <c r="P2" s="118"/>
    </row>
    <row r="3" spans="1:16">
      <c r="A3" s="116" t="s">
        <v>19</v>
      </c>
    </row>
    <row r="4" spans="1:16" s="12" customFormat="1">
      <c r="A4" s="119"/>
      <c r="G4" s="7"/>
      <c r="J4" s="7"/>
      <c r="L4" s="7"/>
      <c r="M4" s="7"/>
      <c r="N4" s="7"/>
      <c r="O4" s="7"/>
    </row>
    <row r="5" spans="1:16" s="12" customFormat="1">
      <c r="A5" s="119"/>
      <c r="B5" s="8" t="s">
        <v>102</v>
      </c>
      <c r="C5" s="8" t="s">
        <v>103</v>
      </c>
      <c r="D5" s="8" t="s">
        <v>106</v>
      </c>
      <c r="E5" s="8" t="s">
        <v>111</v>
      </c>
      <c r="F5" s="8" t="s">
        <v>112</v>
      </c>
      <c r="G5" s="8"/>
      <c r="H5" s="8" t="s">
        <v>116</v>
      </c>
      <c r="I5" s="8" t="s">
        <v>117</v>
      </c>
      <c r="J5" s="8"/>
      <c r="K5" s="8" t="s">
        <v>119</v>
      </c>
      <c r="L5" s="8" t="s">
        <v>120</v>
      </c>
      <c r="M5" s="8"/>
      <c r="N5" s="8" t="s">
        <v>126</v>
      </c>
      <c r="O5" s="8"/>
      <c r="P5" s="8" t="s">
        <v>127</v>
      </c>
    </row>
    <row r="6" spans="1:16" s="12" customFormat="1" ht="13.5" thickBot="1">
      <c r="A6" s="119"/>
      <c r="B6" s="8"/>
      <c r="C6" s="8"/>
      <c r="D6" s="8"/>
      <c r="F6" s="18" t="s">
        <v>113</v>
      </c>
      <c r="G6" s="7"/>
      <c r="I6" s="18" t="s">
        <v>118</v>
      </c>
      <c r="J6" s="7"/>
      <c r="K6" s="18" t="s">
        <v>121</v>
      </c>
      <c r="L6" s="18" t="s">
        <v>122</v>
      </c>
      <c r="M6" s="7"/>
      <c r="N6" s="7"/>
      <c r="O6" s="7"/>
      <c r="P6" s="18" t="s">
        <v>172</v>
      </c>
    </row>
    <row r="7" spans="1:16" s="12" customFormat="1">
      <c r="A7" s="119"/>
      <c r="B7" s="8"/>
      <c r="C7" s="8"/>
      <c r="D7" s="8"/>
      <c r="E7" s="90" t="s">
        <v>110</v>
      </c>
      <c r="F7" s="91"/>
      <c r="G7" s="120"/>
      <c r="H7" s="90" t="s">
        <v>141</v>
      </c>
      <c r="I7" s="91"/>
      <c r="J7" s="120"/>
      <c r="K7" s="90" t="s">
        <v>142</v>
      </c>
      <c r="L7" s="91"/>
      <c r="M7" s="120"/>
      <c r="N7" s="78" t="s">
        <v>129</v>
      </c>
      <c r="O7" s="77"/>
      <c r="P7" s="121" t="s">
        <v>130</v>
      </c>
    </row>
    <row r="8" spans="1:16" s="12" customFormat="1">
      <c r="A8" s="119"/>
      <c r="B8" s="8"/>
      <c r="C8" s="8"/>
      <c r="D8" s="8"/>
      <c r="E8" s="122" t="s">
        <v>109</v>
      </c>
      <c r="F8" s="123"/>
      <c r="G8" s="120"/>
      <c r="H8" s="9"/>
      <c r="I8" s="19"/>
      <c r="J8" s="120"/>
      <c r="K8" s="88"/>
      <c r="L8" s="89"/>
      <c r="M8" s="120"/>
      <c r="N8" s="79" t="s">
        <v>169</v>
      </c>
      <c r="O8" s="68"/>
      <c r="P8" s="124" t="str">
        <f>N8</f>
        <v>12 Months Ending Dec 2021</v>
      </c>
    </row>
    <row r="9" spans="1:16" s="12" customFormat="1">
      <c r="A9" s="119"/>
      <c r="E9" s="9" t="s">
        <v>153</v>
      </c>
      <c r="F9" s="125"/>
      <c r="G9" s="7"/>
      <c r="H9" s="9" t="s">
        <v>153</v>
      </c>
      <c r="I9" s="19"/>
      <c r="J9" s="7"/>
      <c r="K9" s="88" t="s">
        <v>153</v>
      </c>
      <c r="L9" s="89"/>
      <c r="M9" s="7"/>
      <c r="N9" s="80"/>
      <c r="O9" s="71"/>
      <c r="P9" s="80"/>
    </row>
    <row r="10" spans="1:16" s="12" customFormat="1">
      <c r="C10" s="12" t="s">
        <v>20</v>
      </c>
      <c r="D10" s="12" t="s">
        <v>13</v>
      </c>
      <c r="E10" s="10"/>
      <c r="F10" s="20"/>
      <c r="H10" s="10"/>
      <c r="I10" s="20"/>
      <c r="K10" s="10"/>
      <c r="L10" s="20" t="s">
        <v>20</v>
      </c>
      <c r="N10" s="80"/>
      <c r="O10" s="71"/>
      <c r="P10" s="80"/>
    </row>
    <row r="11" spans="1:16" s="12" customFormat="1">
      <c r="B11" s="12" t="s">
        <v>22</v>
      </c>
      <c r="C11" s="12" t="s">
        <v>104</v>
      </c>
      <c r="D11" s="12" t="s">
        <v>104</v>
      </c>
      <c r="E11" s="10" t="s">
        <v>107</v>
      </c>
      <c r="F11" s="20" t="s">
        <v>21</v>
      </c>
      <c r="G11" s="71"/>
      <c r="H11" s="10" t="s">
        <v>107</v>
      </c>
      <c r="I11" s="20" t="s">
        <v>21</v>
      </c>
      <c r="J11" s="71"/>
      <c r="K11" s="10" t="s">
        <v>107</v>
      </c>
      <c r="L11" s="20" t="s">
        <v>21</v>
      </c>
      <c r="M11" s="71"/>
      <c r="N11" s="80" t="s">
        <v>21</v>
      </c>
      <c r="O11" s="71"/>
      <c r="P11" s="80" t="s">
        <v>21</v>
      </c>
    </row>
    <row r="12" spans="1:16" s="12" customFormat="1">
      <c r="A12" s="72" t="s">
        <v>24</v>
      </c>
      <c r="B12" s="72" t="s">
        <v>25</v>
      </c>
      <c r="C12" s="72" t="s">
        <v>26</v>
      </c>
      <c r="D12" s="72" t="s">
        <v>105</v>
      </c>
      <c r="E12" s="11" t="s">
        <v>108</v>
      </c>
      <c r="F12" s="21" t="s">
        <v>23</v>
      </c>
      <c r="G12" s="72"/>
      <c r="H12" s="11" t="s">
        <v>108</v>
      </c>
      <c r="I12" s="21" t="s">
        <v>23</v>
      </c>
      <c r="J12" s="72"/>
      <c r="K12" s="11" t="s">
        <v>108</v>
      </c>
      <c r="L12" s="21" t="s">
        <v>23</v>
      </c>
      <c r="M12" s="72"/>
      <c r="N12" s="81" t="s">
        <v>23</v>
      </c>
      <c r="O12" s="72"/>
      <c r="P12" s="81" t="s">
        <v>23</v>
      </c>
    </row>
    <row r="13" spans="1:16">
      <c r="E13" s="86"/>
      <c r="F13" s="87"/>
      <c r="H13" s="86"/>
      <c r="I13" s="87"/>
      <c r="K13" s="86"/>
      <c r="L13" s="53"/>
      <c r="N13" s="79"/>
      <c r="O13" s="68"/>
      <c r="P13" s="79"/>
    </row>
    <row r="14" spans="1:16">
      <c r="A14" s="52" t="s">
        <v>7</v>
      </c>
      <c r="D14" s="49"/>
      <c r="E14" s="126"/>
      <c r="F14" s="87"/>
      <c r="H14" s="86"/>
      <c r="I14" s="87"/>
      <c r="K14" s="86"/>
      <c r="L14" s="53"/>
      <c r="N14" s="79"/>
      <c r="O14" s="68"/>
      <c r="P14" s="79"/>
    </row>
    <row r="15" spans="1:16">
      <c r="A15" s="63" t="s">
        <v>27</v>
      </c>
      <c r="B15" s="55" t="s">
        <v>95</v>
      </c>
      <c r="C15" s="18" t="s">
        <v>8</v>
      </c>
      <c r="D15" s="108">
        <v>0.21577192756641544</v>
      </c>
      <c r="E15" s="13">
        <f>'Page 5.1.2'!D8</f>
        <v>0</v>
      </c>
      <c r="F15" s="54">
        <f>+D15*E15</f>
        <v>0</v>
      </c>
      <c r="G15" s="64"/>
      <c r="H15" s="13">
        <f>'Page 5.1.3'!F8</f>
        <v>0</v>
      </c>
      <c r="I15" s="54">
        <f>+D15*H15</f>
        <v>0</v>
      </c>
      <c r="J15" s="64"/>
      <c r="K15" s="13">
        <f>+H15-E15</f>
        <v>0</v>
      </c>
      <c r="L15" s="54">
        <f>+I15-F15</f>
        <v>0</v>
      </c>
      <c r="M15" s="64"/>
      <c r="N15" s="70">
        <f>'Page 5.1.4'!D8</f>
        <v>0</v>
      </c>
      <c r="O15" s="73"/>
      <c r="P15" s="70">
        <f>+N15-I15</f>
        <v>0</v>
      </c>
    </row>
    <row r="16" spans="1:16">
      <c r="A16" s="63" t="s">
        <v>28</v>
      </c>
      <c r="B16" s="55" t="s">
        <v>95</v>
      </c>
      <c r="C16" s="18" t="s">
        <v>8</v>
      </c>
      <c r="D16" s="108">
        <v>0.21577192756641544</v>
      </c>
      <c r="E16" s="13">
        <f>'Page 5.1.2'!D9</f>
        <v>78875721.420000002</v>
      </c>
      <c r="F16" s="54">
        <f t="shared" ref="F16:F17" si="0">+D16*E16</f>
        <v>17019166.448985003</v>
      </c>
      <c r="G16" s="64"/>
      <c r="H16" s="13">
        <f>'Page 5.1.3'!I9</f>
        <v>78875721.420000002</v>
      </c>
      <c r="I16" s="54">
        <f t="shared" ref="I16:I17" si="1">+D16*H16</f>
        <v>17019166.448985003</v>
      </c>
      <c r="J16" s="64"/>
      <c r="K16" s="13">
        <f t="shared" ref="K16:K17" si="2">+H16-E16</f>
        <v>0</v>
      </c>
      <c r="L16" s="54">
        <f t="shared" ref="L16:L17" si="3">+I16-F16</f>
        <v>0</v>
      </c>
      <c r="M16" s="64"/>
      <c r="N16" s="70">
        <f>'Page 5.1.4'!D9</f>
        <v>2218213.8013764718</v>
      </c>
      <c r="O16" s="73"/>
      <c r="P16" s="70">
        <f>+N16-I16</f>
        <v>-14800952.647608532</v>
      </c>
    </row>
    <row r="17" spans="1:16">
      <c r="A17" s="63" t="s">
        <v>29</v>
      </c>
      <c r="B17" s="55" t="s">
        <v>95</v>
      </c>
      <c r="C17" s="18" t="s">
        <v>11</v>
      </c>
      <c r="D17" s="108">
        <v>0.22591574269314921</v>
      </c>
      <c r="E17" s="13">
        <v>0</v>
      </c>
      <c r="F17" s="54">
        <f t="shared" si="0"/>
        <v>0</v>
      </c>
      <c r="G17" s="64"/>
      <c r="H17" s="13">
        <f t="shared" ref="H17" si="4">E17</f>
        <v>0</v>
      </c>
      <c r="I17" s="54">
        <f t="shared" si="1"/>
        <v>0</v>
      </c>
      <c r="J17" s="64"/>
      <c r="K17" s="13">
        <f t="shared" si="2"/>
        <v>0</v>
      </c>
      <c r="L17" s="56">
        <f t="shared" si="3"/>
        <v>0</v>
      </c>
      <c r="M17" s="64"/>
      <c r="N17" s="70">
        <v>0</v>
      </c>
      <c r="O17" s="73"/>
      <c r="P17" s="70">
        <f>+N17-I17</f>
        <v>0</v>
      </c>
    </row>
    <row r="18" spans="1:16">
      <c r="A18" s="52" t="s">
        <v>30</v>
      </c>
      <c r="D18" s="136"/>
      <c r="E18" s="14">
        <f>SUM(E15:E17)</f>
        <v>78875721.420000002</v>
      </c>
      <c r="F18" s="57">
        <f>SUM(F15:F17)</f>
        <v>17019166.448985003</v>
      </c>
      <c r="G18" s="64"/>
      <c r="H18" s="14">
        <f>SUM(H15:H17)</f>
        <v>78875721.420000002</v>
      </c>
      <c r="I18" s="57">
        <f>SUM(I15:I17)</f>
        <v>17019166.448985003</v>
      </c>
      <c r="J18" s="64"/>
      <c r="K18" s="59">
        <f>SUM(K15:K17)</f>
        <v>0</v>
      </c>
      <c r="L18" s="60">
        <f>SUM(L15:L17)</f>
        <v>0</v>
      </c>
      <c r="M18" s="64"/>
      <c r="N18" s="82">
        <f>SUM(N15:N17)</f>
        <v>2218213.8013764718</v>
      </c>
      <c r="O18" s="74"/>
      <c r="P18" s="82">
        <f t="shared" ref="P18" si="5">SUM(P15:P17)</f>
        <v>-14800952.647608532</v>
      </c>
    </row>
    <row r="19" spans="1:16">
      <c r="D19" s="136"/>
      <c r="E19" s="86"/>
      <c r="F19" s="87"/>
      <c r="G19" s="64"/>
      <c r="H19" s="86"/>
      <c r="I19" s="87"/>
      <c r="J19" s="64"/>
      <c r="K19" s="86"/>
      <c r="L19" s="61"/>
      <c r="M19" s="64"/>
      <c r="N19" s="79"/>
      <c r="O19" s="68"/>
      <c r="P19" s="79"/>
    </row>
    <row r="20" spans="1:16">
      <c r="A20" s="52" t="s">
        <v>9</v>
      </c>
      <c r="D20" s="136"/>
      <c r="E20" s="86"/>
      <c r="F20" s="87"/>
      <c r="G20" s="64"/>
      <c r="H20" s="86"/>
      <c r="I20" s="87"/>
      <c r="J20" s="64"/>
      <c r="K20" s="86"/>
      <c r="L20" s="61"/>
      <c r="M20" s="64"/>
      <c r="N20" s="79"/>
      <c r="O20" s="68"/>
      <c r="P20" s="79"/>
    </row>
    <row r="21" spans="1:16">
      <c r="A21" s="63" t="s">
        <v>31</v>
      </c>
      <c r="B21" s="55" t="s">
        <v>96</v>
      </c>
      <c r="C21" s="18" t="s">
        <v>8</v>
      </c>
      <c r="D21" s="108">
        <v>0.21577192756641544</v>
      </c>
      <c r="E21" s="13">
        <f>'Page 5.1.2'!F23</f>
        <v>444056.00630561193</v>
      </c>
      <c r="F21" s="54">
        <f t="shared" ref="F21:F27" si="6">+D21*E21</f>
        <v>95814.82042800622</v>
      </c>
      <c r="G21" s="64"/>
      <c r="H21" s="13">
        <f>'Page 5.1.3'!F23</f>
        <v>444056.00630561193</v>
      </c>
      <c r="I21" s="54">
        <f t="shared" ref="I21:I27" si="7">+D21*H21</f>
        <v>95814.82042800622</v>
      </c>
      <c r="J21" s="64"/>
      <c r="K21" s="13">
        <f t="shared" ref="K21:K27" si="8">+H21-E21</f>
        <v>0</v>
      </c>
      <c r="L21" s="54">
        <f t="shared" ref="L21:L27" si="9">+I21-F21</f>
        <v>0</v>
      </c>
      <c r="M21" s="64"/>
      <c r="N21" s="70">
        <f>'Page 5.1.4'!F23</f>
        <v>44804.438998913793</v>
      </c>
      <c r="O21" s="73"/>
      <c r="P21" s="70">
        <f>+N21-I21</f>
        <v>-51010.381429092427</v>
      </c>
    </row>
    <row r="22" spans="1:16">
      <c r="A22" s="63" t="s">
        <v>170</v>
      </c>
      <c r="B22" s="55" t="s">
        <v>96</v>
      </c>
      <c r="C22" s="18" t="s">
        <v>11</v>
      </c>
      <c r="D22" s="108">
        <v>0.22591574269314921</v>
      </c>
      <c r="E22" s="13">
        <f>'Page 5.1.2'!G23</f>
        <v>1051205.3136943879</v>
      </c>
      <c r="F22" s="54">
        <f t="shared" si="6"/>
        <v>237483.82916625254</v>
      </c>
      <c r="G22" s="64"/>
      <c r="H22" s="13">
        <f>'Page 5.1.3'!G23</f>
        <v>1051205.3136943879</v>
      </c>
      <c r="I22" s="54">
        <f t="shared" si="7"/>
        <v>237483.82916625254</v>
      </c>
      <c r="J22" s="64"/>
      <c r="K22" s="13">
        <f t="shared" si="8"/>
        <v>0</v>
      </c>
      <c r="L22" s="54">
        <f t="shared" si="9"/>
        <v>0</v>
      </c>
      <c r="M22" s="64"/>
      <c r="N22" s="70">
        <f>'Page 5.1.4'!G23</f>
        <v>108098.09552028618</v>
      </c>
      <c r="O22" s="73"/>
      <c r="P22" s="70">
        <f>+N22-I22</f>
        <v>-129385.73364596636</v>
      </c>
    </row>
    <row r="23" spans="1:16">
      <c r="A23" s="63" t="s">
        <v>171</v>
      </c>
      <c r="B23" s="55" t="s">
        <v>96</v>
      </c>
      <c r="C23" s="18" t="s">
        <v>11</v>
      </c>
      <c r="D23" s="108">
        <v>0.22591574269314921</v>
      </c>
      <c r="E23" s="13">
        <v>0</v>
      </c>
      <c r="F23" s="54">
        <f t="shared" si="6"/>
        <v>0</v>
      </c>
      <c r="G23" s="64"/>
      <c r="H23" s="13">
        <v>0</v>
      </c>
      <c r="I23" s="54">
        <f t="shared" si="7"/>
        <v>0</v>
      </c>
      <c r="J23" s="64"/>
      <c r="K23" s="13">
        <f t="shared" ref="K23" si="10">+H23-E23</f>
        <v>0</v>
      </c>
      <c r="L23" s="54">
        <f t="shared" ref="L23" si="11">+I23-F23</f>
        <v>0</v>
      </c>
      <c r="M23" s="64"/>
      <c r="N23" s="70">
        <f>'Page 5.1.4'!G32</f>
        <v>128810.2550620472</v>
      </c>
      <c r="O23" s="73"/>
      <c r="P23" s="70">
        <f>+N23-I23</f>
        <v>128810.2550620472</v>
      </c>
    </row>
    <row r="24" spans="1:16">
      <c r="A24" s="63" t="s">
        <v>12</v>
      </c>
      <c r="B24" s="55" t="s">
        <v>96</v>
      </c>
      <c r="C24" s="18" t="s">
        <v>13</v>
      </c>
      <c r="D24" s="108">
        <v>1</v>
      </c>
      <c r="E24" s="13">
        <f>'Page 5.1.2'!I20</f>
        <v>215591.5</v>
      </c>
      <c r="F24" s="54">
        <f t="shared" si="6"/>
        <v>215591.5</v>
      </c>
      <c r="G24" s="64"/>
      <c r="H24" s="13">
        <f>'Page 5.1.3'!I23</f>
        <v>215591.5</v>
      </c>
      <c r="I24" s="54">
        <f t="shared" si="7"/>
        <v>215591.5</v>
      </c>
      <c r="J24" s="64"/>
      <c r="K24" s="13">
        <f>+H24-E24</f>
        <v>0</v>
      </c>
      <c r="L24" s="54">
        <f t="shared" si="9"/>
        <v>0</v>
      </c>
      <c r="M24" s="64"/>
      <c r="N24" s="70">
        <f>'Page 5.1.4'!I20</f>
        <v>208629.9718</v>
      </c>
      <c r="O24" s="73"/>
      <c r="P24" s="70">
        <f>+N24-I24</f>
        <v>-6961.5282000000007</v>
      </c>
    </row>
    <row r="25" spans="1:16">
      <c r="A25" s="63" t="s">
        <v>12</v>
      </c>
      <c r="B25" s="55" t="s">
        <v>96</v>
      </c>
      <c r="C25" s="18" t="s">
        <v>8</v>
      </c>
      <c r="D25" s="108">
        <v>0.21577192756641544</v>
      </c>
      <c r="E25" s="13">
        <v>0</v>
      </c>
      <c r="F25" s="54">
        <f t="shared" si="6"/>
        <v>0</v>
      </c>
      <c r="G25" s="64"/>
      <c r="H25" s="13">
        <v>0</v>
      </c>
      <c r="I25" s="54">
        <f t="shared" si="7"/>
        <v>0</v>
      </c>
      <c r="J25" s="64"/>
      <c r="K25" s="13">
        <f>+H25-E25</f>
        <v>0</v>
      </c>
      <c r="L25" s="54">
        <f t="shared" si="9"/>
        <v>0</v>
      </c>
      <c r="M25" s="64"/>
      <c r="N25" s="70">
        <v>0</v>
      </c>
      <c r="O25" s="73"/>
      <c r="P25" s="70">
        <f>+N25-I25</f>
        <v>0</v>
      </c>
    </row>
    <row r="26" spans="1:16">
      <c r="A26" s="63" t="s">
        <v>32</v>
      </c>
      <c r="B26" s="55" t="s">
        <v>96</v>
      </c>
      <c r="C26" s="18" t="s">
        <v>8</v>
      </c>
      <c r="D26" s="108">
        <v>0.21577192756641544</v>
      </c>
      <c r="E26" s="13">
        <f>'Page 5.1.2'!I37</f>
        <v>192227950.77000001</v>
      </c>
      <c r="F26" s="54">
        <f t="shared" si="6"/>
        <v>41477395.469784915</v>
      </c>
      <c r="G26" s="64"/>
      <c r="H26" s="13">
        <f>'Page 5.1.3'!I37</f>
        <v>165924106.64000002</v>
      </c>
      <c r="I26" s="54">
        <f t="shared" si="7"/>
        <v>35801764.319448277</v>
      </c>
      <c r="J26" s="64"/>
      <c r="K26" s="13">
        <f>+H26-E26</f>
        <v>-26303844.129999995</v>
      </c>
      <c r="L26" s="62">
        <f t="shared" si="9"/>
        <v>-5675631.1503366381</v>
      </c>
      <c r="M26" s="64"/>
      <c r="N26" s="70">
        <f>'Page 5.1.4'!I53</f>
        <v>34050415.286410093</v>
      </c>
      <c r="O26" s="73"/>
      <c r="P26" s="70">
        <f>+N26-I26</f>
        <v>-1751349.033038184</v>
      </c>
    </row>
    <row r="27" spans="1:16">
      <c r="A27" s="63" t="s">
        <v>33</v>
      </c>
      <c r="B27" s="55" t="s">
        <v>96</v>
      </c>
      <c r="C27" s="18" t="s">
        <v>8</v>
      </c>
      <c r="D27" s="108">
        <v>0.21577192756641544</v>
      </c>
      <c r="E27" s="13">
        <f>'Page 5.1.2'!D61</f>
        <v>0</v>
      </c>
      <c r="F27" s="54">
        <f t="shared" si="6"/>
        <v>0</v>
      </c>
      <c r="G27" s="64"/>
      <c r="H27" s="13">
        <f>'Page 5.1.3'!D61</f>
        <v>0</v>
      </c>
      <c r="I27" s="54">
        <f t="shared" si="7"/>
        <v>0</v>
      </c>
      <c r="J27" s="64"/>
      <c r="K27" s="13">
        <f t="shared" si="8"/>
        <v>0</v>
      </c>
      <c r="L27" s="54">
        <f t="shared" si="9"/>
        <v>0</v>
      </c>
      <c r="M27" s="64"/>
      <c r="N27" s="70">
        <f>'Page 5.1.4'!I54</f>
        <v>335709.77294431004</v>
      </c>
      <c r="O27" s="73"/>
      <c r="P27" s="70">
        <f>+N27-I27</f>
        <v>335709.77294431004</v>
      </c>
    </row>
    <row r="28" spans="1:16">
      <c r="A28" s="127" t="s">
        <v>34</v>
      </c>
      <c r="B28" s="55"/>
      <c r="D28" s="136"/>
      <c r="E28" s="14">
        <f>SUM(E21:E27)</f>
        <v>193938803.59</v>
      </c>
      <c r="F28" s="57">
        <f>SUM(F21:F27)</f>
        <v>42026285.619379178</v>
      </c>
      <c r="G28" s="64"/>
      <c r="H28" s="14">
        <f>SUM(H21:H27)</f>
        <v>167634959.46000001</v>
      </c>
      <c r="I28" s="57">
        <f>SUM(I21:I27)</f>
        <v>36350654.46904254</v>
      </c>
      <c r="J28" s="64"/>
      <c r="K28" s="14">
        <f>SUM(K21:K27)</f>
        <v>-26303844.129999995</v>
      </c>
      <c r="L28" s="57">
        <f>SUM(L21:L27)</f>
        <v>-5675631.1503366381</v>
      </c>
      <c r="M28" s="64"/>
      <c r="N28" s="82">
        <f>SUM(N21:N27)</f>
        <v>34876467.820735648</v>
      </c>
      <c r="O28" s="74"/>
      <c r="P28" s="82">
        <f t="shared" ref="P28" si="12">SUM(P21:P27)</f>
        <v>-1474186.6483068857</v>
      </c>
    </row>
    <row r="29" spans="1:16">
      <c r="D29" s="136"/>
      <c r="E29" s="128"/>
      <c r="F29" s="87"/>
      <c r="G29" s="64"/>
      <c r="H29" s="86"/>
      <c r="I29" s="87"/>
      <c r="J29" s="64"/>
      <c r="K29" s="86"/>
      <c r="L29" s="61"/>
      <c r="M29" s="64"/>
      <c r="N29" s="79"/>
      <c r="O29" s="68"/>
      <c r="P29" s="79"/>
    </row>
    <row r="30" spans="1:16">
      <c r="A30" s="52" t="s">
        <v>14</v>
      </c>
      <c r="D30" s="136"/>
      <c r="E30" s="86"/>
      <c r="F30" s="87"/>
      <c r="G30" s="64"/>
      <c r="H30" s="86"/>
      <c r="I30" s="87"/>
      <c r="J30" s="64"/>
      <c r="K30" s="86"/>
      <c r="L30" s="61"/>
      <c r="M30" s="64"/>
      <c r="N30" s="79"/>
      <c r="O30" s="68"/>
      <c r="P30" s="79"/>
    </row>
    <row r="31" spans="1:16">
      <c r="A31" s="63" t="s">
        <v>35</v>
      </c>
      <c r="B31" s="55" t="s">
        <v>97</v>
      </c>
      <c r="C31" s="18" t="s">
        <v>8</v>
      </c>
      <c r="D31" s="108">
        <v>0.21577192756641544</v>
      </c>
      <c r="E31" s="13">
        <f>'Page 5.1.2'!F42</f>
        <v>0</v>
      </c>
      <c r="F31" s="54">
        <f t="shared" ref="F31:F34" si="13">+D31*E31</f>
        <v>0</v>
      </c>
      <c r="G31" s="64"/>
      <c r="H31" s="13">
        <f>'Page 5.1.3'!F42</f>
        <v>7474132.0397435902</v>
      </c>
      <c r="I31" s="54">
        <f t="shared" ref="I31:I34" si="14">+D31*H31</f>
        <v>1612707.8771013787</v>
      </c>
      <c r="J31" s="64"/>
      <c r="K31" s="13">
        <f t="shared" ref="K31:K34" si="15">+H31-E31</f>
        <v>7474132.0397435902</v>
      </c>
      <c r="L31" s="54">
        <f t="shared" ref="L31:L34" si="16">+I31-F31</f>
        <v>1612707.8771013787</v>
      </c>
      <c r="M31" s="64"/>
      <c r="N31" s="70">
        <f>'Page 5.1.4'!F60</f>
        <v>10678324.34271339</v>
      </c>
      <c r="O31" s="73"/>
      <c r="P31" s="70">
        <f>+N31-I31</f>
        <v>9065616.465612011</v>
      </c>
    </row>
    <row r="32" spans="1:16">
      <c r="A32" s="63" t="s">
        <v>143</v>
      </c>
      <c r="B32" s="55" t="s">
        <v>97</v>
      </c>
      <c r="C32" s="18" t="s">
        <v>8</v>
      </c>
      <c r="D32" s="108">
        <v>0.21577192756641544</v>
      </c>
      <c r="E32" s="13">
        <f>'Page 5.1.2'!F43</f>
        <v>0</v>
      </c>
      <c r="F32" s="54">
        <f t="shared" ref="F32" si="17">+D32*E32</f>
        <v>0</v>
      </c>
      <c r="G32" s="64"/>
      <c r="H32" s="13">
        <f>'Page 5.1.3'!F43</f>
        <v>0</v>
      </c>
      <c r="I32" s="54">
        <f t="shared" ref="I32" si="18">+D32*H32</f>
        <v>0</v>
      </c>
      <c r="J32" s="64"/>
      <c r="K32" s="13">
        <f t="shared" ref="K32" si="19">+H32-E32</f>
        <v>0</v>
      </c>
      <c r="L32" s="54">
        <f t="shared" ref="L32" si="20">+I32-F32</f>
        <v>0</v>
      </c>
      <c r="M32" s="64"/>
      <c r="N32" s="70">
        <f>'Page 5.1.4'!F61</f>
        <v>0</v>
      </c>
      <c r="O32" s="73"/>
      <c r="P32" s="70">
        <f>+N32-I32</f>
        <v>0</v>
      </c>
    </row>
    <row r="33" spans="1:16">
      <c r="A33" s="63" t="s">
        <v>36</v>
      </c>
      <c r="B33" s="55" t="s">
        <v>97</v>
      </c>
      <c r="C33" s="18" t="s">
        <v>8</v>
      </c>
      <c r="D33" s="108">
        <v>0.21577192756641544</v>
      </c>
      <c r="E33" s="13">
        <f>'Page 5.1.2'!I44</f>
        <v>124485682.73999999</v>
      </c>
      <c r="F33" s="54">
        <f t="shared" si="13"/>
        <v>26860515.71923105</v>
      </c>
      <c r="G33" s="64"/>
      <c r="H33" s="13">
        <f>'Page 5.1.3'!I44</f>
        <v>117011550.70025641</v>
      </c>
      <c r="I33" s="54">
        <f t="shared" si="14"/>
        <v>25247807.842129674</v>
      </c>
      <c r="J33" s="64"/>
      <c r="K33" s="13">
        <f t="shared" si="15"/>
        <v>-7474132.0397435874</v>
      </c>
      <c r="L33" s="54">
        <f t="shared" si="16"/>
        <v>-1612707.8771013767</v>
      </c>
      <c r="M33" s="64"/>
      <c r="N33" s="70">
        <f>'Page 5.1.4'!I62</f>
        <v>162122.28321086057</v>
      </c>
      <c r="O33" s="73"/>
      <c r="P33" s="70">
        <f>+N33-I33</f>
        <v>-25085685.558918811</v>
      </c>
    </row>
    <row r="34" spans="1:16">
      <c r="A34" s="63" t="s">
        <v>37</v>
      </c>
      <c r="B34" s="55" t="s">
        <v>97</v>
      </c>
      <c r="C34" s="18" t="s">
        <v>11</v>
      </c>
      <c r="D34" s="108">
        <v>0.22591574269314921</v>
      </c>
      <c r="E34" s="13">
        <f>'Page 5.1.2'!D45</f>
        <v>0</v>
      </c>
      <c r="F34" s="54">
        <f t="shared" si="13"/>
        <v>0</v>
      </c>
      <c r="G34" s="64"/>
      <c r="H34" s="13">
        <f t="shared" ref="H34" si="21">E34</f>
        <v>0</v>
      </c>
      <c r="I34" s="54">
        <f t="shared" si="14"/>
        <v>0</v>
      </c>
      <c r="J34" s="64"/>
      <c r="K34" s="13">
        <f t="shared" si="15"/>
        <v>0</v>
      </c>
      <c r="L34" s="54">
        <f t="shared" si="16"/>
        <v>0</v>
      </c>
      <c r="M34" s="64"/>
      <c r="N34" s="70">
        <f>'Page 5.1.4'!H63</f>
        <v>2769.4468363333799</v>
      </c>
      <c r="O34" s="73"/>
      <c r="P34" s="70">
        <f>+N34-I34</f>
        <v>2769.4468363333799</v>
      </c>
    </row>
    <row r="35" spans="1:16">
      <c r="A35" s="52" t="s">
        <v>38</v>
      </c>
      <c r="D35" s="136"/>
      <c r="E35" s="14">
        <f>SUM(E31:E34)</f>
        <v>124485682.73999999</v>
      </c>
      <c r="F35" s="57">
        <f>SUM(F31:F34)</f>
        <v>26860515.71923105</v>
      </c>
      <c r="G35" s="64"/>
      <c r="H35" s="14">
        <f>SUM(H31:H34)</f>
        <v>124485682.73999999</v>
      </c>
      <c r="I35" s="57">
        <f>SUM(I31:I34)</f>
        <v>26860515.719231054</v>
      </c>
      <c r="J35" s="64"/>
      <c r="K35" s="59">
        <f>SUM(K31:K34)</f>
        <v>2.7939677238464355E-9</v>
      </c>
      <c r="L35" s="60">
        <f>SUM(L31:L34)</f>
        <v>2.0954757928848267E-9</v>
      </c>
      <c r="M35" s="64"/>
      <c r="N35" s="82">
        <f>SUM(N31:N34)</f>
        <v>10843216.072760584</v>
      </c>
      <c r="O35" s="74"/>
      <c r="P35" s="82">
        <f t="shared" ref="P35" si="22">SUM(P31:P34)</f>
        <v>-16017299.646470467</v>
      </c>
    </row>
    <row r="36" spans="1:16">
      <c r="D36" s="136"/>
      <c r="E36" s="86"/>
      <c r="F36" s="87"/>
      <c r="G36" s="64"/>
      <c r="H36" s="86"/>
      <c r="I36" s="87"/>
      <c r="J36" s="64"/>
      <c r="K36" s="86"/>
      <c r="L36" s="61"/>
      <c r="M36" s="64"/>
      <c r="N36" s="79"/>
      <c r="O36" s="68"/>
      <c r="P36" s="79"/>
    </row>
    <row r="37" spans="1:16">
      <c r="A37" s="52" t="s">
        <v>15</v>
      </c>
      <c r="D37" s="136"/>
      <c r="E37" s="86"/>
      <c r="F37" s="87"/>
      <c r="G37" s="64"/>
      <c r="H37" s="86"/>
      <c r="I37" s="87"/>
      <c r="J37" s="64"/>
      <c r="K37" s="86"/>
      <c r="L37" s="61"/>
      <c r="M37" s="64"/>
      <c r="N37" s="79"/>
      <c r="O37" s="68"/>
      <c r="P37" s="79"/>
    </row>
    <row r="38" spans="1:16">
      <c r="A38" s="63" t="s">
        <v>16</v>
      </c>
      <c r="B38" s="55" t="s">
        <v>98</v>
      </c>
      <c r="C38" s="18" t="s">
        <v>11</v>
      </c>
      <c r="D38" s="108">
        <v>0.22591574269314921</v>
      </c>
      <c r="E38" s="13">
        <f>'Page 5.1.2'!D50+'Page 5.1.2'!D51</f>
        <v>245722226.09</v>
      </c>
      <c r="F38" s="54">
        <f t="shared" ref="F38:F39" si="23">+D38*E38</f>
        <v>55512519.203336276</v>
      </c>
      <c r="G38" s="64"/>
      <c r="H38" s="13">
        <f>'Page 5.1.3'!D50+'Page 5.1.3'!D51</f>
        <v>245722226.09</v>
      </c>
      <c r="I38" s="54">
        <f t="shared" ref="I38:I39" si="24">+D38*H38</f>
        <v>55512519.203336276</v>
      </c>
      <c r="J38" s="64"/>
      <c r="K38" s="13">
        <f t="shared" ref="K38:K39" si="25">+H38-E38</f>
        <v>0</v>
      </c>
      <c r="L38" s="54">
        <f t="shared" ref="L38:L39" si="26">+I38-F38</f>
        <v>0</v>
      </c>
      <c r="M38" s="64"/>
      <c r="N38" s="70">
        <f>'Page 5.1.4'!D70+'Page 5.1.4'!D73</f>
        <v>50692707.90830645</v>
      </c>
      <c r="O38" s="73"/>
      <c r="P38" s="70">
        <f>+N38-I38</f>
        <v>-4819811.2950298265</v>
      </c>
    </row>
    <row r="39" spans="1:16">
      <c r="A39" s="63" t="s">
        <v>17</v>
      </c>
      <c r="B39" s="55" t="s">
        <v>99</v>
      </c>
      <c r="C39" s="18" t="s">
        <v>11</v>
      </c>
      <c r="D39" s="108">
        <v>0.22591574269314921</v>
      </c>
      <c r="E39" s="13">
        <f>'Page 5.1.2'!D56+'Page 5.1.2'!D57</f>
        <v>60748148.100000001</v>
      </c>
      <c r="F39" s="54">
        <f t="shared" si="23"/>
        <v>13723962.995244922</v>
      </c>
      <c r="G39" s="64"/>
      <c r="H39" s="13">
        <f>'Page 5.1.3'!D56+'Page 5.1.3'!D57</f>
        <v>60748148.100000001</v>
      </c>
      <c r="I39" s="54">
        <f t="shared" si="24"/>
        <v>13723962.995244922</v>
      </c>
      <c r="J39" s="64"/>
      <c r="K39" s="13">
        <f t="shared" si="25"/>
        <v>0</v>
      </c>
      <c r="L39" s="54">
        <f t="shared" si="26"/>
        <v>0</v>
      </c>
      <c r="M39" s="64"/>
      <c r="N39" s="70">
        <f>'Page 5.1.4'!D71+'Page 5.1.4'!D72</f>
        <v>17966298.725437053</v>
      </c>
      <c r="O39" s="73"/>
      <c r="P39" s="70">
        <f>+N39-I39</f>
        <v>4242335.7301921304</v>
      </c>
    </row>
    <row r="40" spans="1:16">
      <c r="A40" s="52" t="s">
        <v>39</v>
      </c>
      <c r="D40" s="129"/>
      <c r="E40" s="14">
        <f>SUM(E38:E39)</f>
        <v>306470374.19</v>
      </c>
      <c r="F40" s="57">
        <f>SUM(F38:F39)</f>
        <v>69236482.198581204</v>
      </c>
      <c r="G40" s="64"/>
      <c r="H40" s="14">
        <f>SUM(H38:H39)</f>
        <v>306470374.19</v>
      </c>
      <c r="I40" s="57">
        <f>SUM(I38:I39)</f>
        <v>69236482.198581204</v>
      </c>
      <c r="J40" s="64"/>
      <c r="K40" s="59">
        <f>SUM(K38:K39)</f>
        <v>0</v>
      </c>
      <c r="L40" s="60">
        <f>SUM(L38:L39)</f>
        <v>0</v>
      </c>
      <c r="M40" s="64"/>
      <c r="N40" s="82">
        <f>SUM(N38:N39)</f>
        <v>68659006.633743495</v>
      </c>
      <c r="O40" s="74"/>
      <c r="P40" s="82">
        <f t="shared" ref="P40" si="27">SUM(P38:P39)</f>
        <v>-577475.56483769603</v>
      </c>
    </row>
    <row r="41" spans="1:16">
      <c r="D41" s="129"/>
      <c r="E41" s="15"/>
      <c r="F41" s="61"/>
      <c r="G41" s="130"/>
      <c r="H41" s="15"/>
      <c r="I41" s="61"/>
      <c r="J41" s="130"/>
      <c r="K41" s="15"/>
      <c r="L41" s="61"/>
      <c r="M41" s="130"/>
      <c r="N41" s="83"/>
      <c r="O41" s="58"/>
      <c r="P41" s="83"/>
    </row>
    <row r="42" spans="1:16" s="117" customFormat="1" ht="13.5" thickBot="1">
      <c r="A42" s="12" t="s">
        <v>40</v>
      </c>
      <c r="B42" s="12"/>
      <c r="C42" s="12"/>
      <c r="D42" s="118"/>
      <c r="E42" s="16">
        <f>SUM(-E18,E28,E35,E40)</f>
        <v>546019139.10000002</v>
      </c>
      <c r="F42" s="22">
        <f>SUM(-F18,F28,F35,F40)</f>
        <v>121104117.08820643</v>
      </c>
      <c r="G42" s="131"/>
      <c r="H42" s="16">
        <f>SUM(-H18,H28,H35,H40)</f>
        <v>519715294.97000003</v>
      </c>
      <c r="I42" s="22">
        <f>SUM(-I18,I28,I35,I40)</f>
        <v>115428485.93786979</v>
      </c>
      <c r="J42" s="131"/>
      <c r="K42" s="16">
        <f>SUM(-K18,K28,K35,K40)</f>
        <v>-26303844.129999992</v>
      </c>
      <c r="L42" s="22">
        <f>SUM(-L18,L28,L35,L40)</f>
        <v>-5675631.1503366362</v>
      </c>
      <c r="M42" s="131"/>
      <c r="N42" s="84">
        <f>SUM(-N18,N28,N35,N40)</f>
        <v>112160476.72586325</v>
      </c>
      <c r="O42" s="75"/>
      <c r="P42" s="84">
        <f>SUM(-P18,P28,P35,P40)</f>
        <v>-3268009.2120065168</v>
      </c>
    </row>
    <row r="43" spans="1:16" ht="13.5" thickTop="1">
      <c r="E43" s="132" t="s">
        <v>182</v>
      </c>
      <c r="F43" s="133" t="s">
        <v>114</v>
      </c>
      <c r="G43" s="134"/>
      <c r="H43" s="69" t="s">
        <v>123</v>
      </c>
      <c r="I43" s="20"/>
      <c r="J43" s="134"/>
      <c r="K43" s="69" t="s">
        <v>87</v>
      </c>
      <c r="L43" s="20"/>
      <c r="M43" s="134"/>
      <c r="N43" s="140" t="s">
        <v>144</v>
      </c>
      <c r="O43" s="71"/>
      <c r="P43" s="140" t="s">
        <v>157</v>
      </c>
    </row>
    <row r="44" spans="1:16" ht="13.5" thickBot="1">
      <c r="E44" s="65"/>
      <c r="F44" s="135" t="s">
        <v>115</v>
      </c>
      <c r="G44" s="130"/>
      <c r="H44" s="65"/>
      <c r="I44" s="66"/>
      <c r="J44" s="130"/>
      <c r="K44" s="65"/>
      <c r="L44" s="67"/>
      <c r="M44" s="130"/>
      <c r="N44" s="85"/>
      <c r="O44" s="76"/>
      <c r="P44" s="85"/>
    </row>
  </sheetData>
  <mergeCells count="6">
    <mergeCell ref="K9:L9"/>
    <mergeCell ref="H7:I7"/>
    <mergeCell ref="E8:F8"/>
    <mergeCell ref="E7:F7"/>
    <mergeCell ref="K7:L7"/>
    <mergeCell ref="K8:L8"/>
  </mergeCells>
  <pageMargins left="0.7" right="0.7" top="0.75" bottom="0.75" header="0.3" footer="0.3"/>
  <pageSetup scale="59" orientation="landscape" r:id="rId1"/>
  <headerFooter alignWithMargins="0">
    <oddFooter>&amp;CPage 5.1.1</oddFooter>
  </headerFooter>
  <ignoredErrors>
    <ignoredError sqref="B5:N5 P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7"/>
  <sheetViews>
    <sheetView view="pageBreakPreview" zoomScale="80" zoomScaleNormal="100" zoomScaleSheetLayoutView="80" workbookViewId="0"/>
  </sheetViews>
  <sheetFormatPr defaultColWidth="9.42578125" defaultRowHeight="12.75"/>
  <cols>
    <col min="1" max="1" width="2.5703125" style="23" customWidth="1"/>
    <col min="2" max="2" width="2.28515625" style="23" customWidth="1"/>
    <col min="3" max="3" width="41.7109375" style="23" customWidth="1"/>
    <col min="4" max="4" width="16.5703125" style="23" customWidth="1"/>
    <col min="5" max="5" width="2" style="23" customWidth="1"/>
    <col min="6" max="6" width="15" style="23" customWidth="1"/>
    <col min="7" max="7" width="14" style="23" customWidth="1"/>
    <col min="8" max="8" width="13.5703125" style="23" customWidth="1"/>
    <col min="9" max="9" width="15.7109375" style="23" customWidth="1"/>
    <col min="10" max="16384" width="9.42578125" style="23"/>
  </cols>
  <sheetData>
    <row r="1" spans="1:9">
      <c r="A1" s="29"/>
      <c r="E1" s="30"/>
      <c r="F1" s="31" t="s">
        <v>41</v>
      </c>
    </row>
    <row r="2" spans="1:9">
      <c r="A2" s="32"/>
      <c r="E2" s="30"/>
      <c r="F2" s="30" t="s">
        <v>42</v>
      </c>
    </row>
    <row r="3" spans="1:9">
      <c r="A3" s="33" t="s">
        <v>43</v>
      </c>
      <c r="D3" s="24"/>
      <c r="E3" s="24"/>
      <c r="F3" s="31" t="s">
        <v>44</v>
      </c>
    </row>
    <row r="4" spans="1:9">
      <c r="A4" s="92" t="s">
        <v>154</v>
      </c>
      <c r="B4" s="92"/>
      <c r="C4" s="92"/>
      <c r="D4" s="24"/>
      <c r="E4" s="24"/>
      <c r="F4" s="30"/>
    </row>
    <row r="5" spans="1:9">
      <c r="B5" s="33"/>
      <c r="D5" s="24"/>
      <c r="E5" s="24"/>
      <c r="F5" s="34" t="s">
        <v>46</v>
      </c>
      <c r="G5" s="34" t="s">
        <v>46</v>
      </c>
      <c r="H5" s="34"/>
      <c r="I5" s="34"/>
    </row>
    <row r="6" spans="1:9" s="24" customFormat="1">
      <c r="A6" s="23"/>
      <c r="B6" s="23"/>
      <c r="C6" s="23"/>
      <c r="D6" s="35" t="s">
        <v>146</v>
      </c>
      <c r="E6" s="36"/>
      <c r="F6" s="37" t="s">
        <v>47</v>
      </c>
      <c r="G6" s="37" t="s">
        <v>10</v>
      </c>
      <c r="H6" s="37" t="s">
        <v>48</v>
      </c>
      <c r="I6" s="37" t="s">
        <v>49</v>
      </c>
    </row>
    <row r="7" spans="1:9">
      <c r="A7" s="23" t="s">
        <v>50</v>
      </c>
      <c r="F7" s="38"/>
      <c r="G7" s="38"/>
      <c r="H7" s="38"/>
      <c r="I7" s="38"/>
    </row>
    <row r="8" spans="1:9">
      <c r="B8" s="23" t="s">
        <v>51</v>
      </c>
      <c r="D8" s="26">
        <v>0</v>
      </c>
      <c r="E8" s="28"/>
      <c r="F8" s="26">
        <v>0</v>
      </c>
    </row>
    <row r="9" spans="1:9">
      <c r="B9" s="23" t="s">
        <v>52</v>
      </c>
      <c r="D9" s="26">
        <v>78875721.420000002</v>
      </c>
      <c r="E9" s="28"/>
      <c r="F9" s="25"/>
      <c r="G9" s="38"/>
      <c r="H9" s="38"/>
      <c r="I9" s="26">
        <v>78875721.420000002</v>
      </c>
    </row>
    <row r="10" spans="1:9">
      <c r="B10" s="23" t="s">
        <v>53</v>
      </c>
      <c r="D10" s="26">
        <v>0</v>
      </c>
      <c r="E10" s="28"/>
      <c r="F10" s="26">
        <v>0</v>
      </c>
      <c r="G10" s="38"/>
      <c r="H10" s="38"/>
      <c r="I10" s="38"/>
    </row>
    <row r="11" spans="1:9">
      <c r="B11" s="23" t="s">
        <v>54</v>
      </c>
      <c r="D11" s="26">
        <v>0</v>
      </c>
      <c r="E11" s="28"/>
      <c r="F11" s="38"/>
      <c r="G11" s="38"/>
      <c r="H11" s="26">
        <v>0</v>
      </c>
      <c r="I11" s="38"/>
    </row>
    <row r="12" spans="1:9">
      <c r="D12" s="24" t="s">
        <v>55</v>
      </c>
      <c r="E12" s="39" t="s">
        <v>56</v>
      </c>
      <c r="F12" s="24" t="s">
        <v>55</v>
      </c>
      <c r="G12" s="24" t="s">
        <v>55</v>
      </c>
      <c r="H12" s="24" t="s">
        <v>55</v>
      </c>
      <c r="I12" s="24" t="s">
        <v>55</v>
      </c>
    </row>
    <row r="13" spans="1:9">
      <c r="A13" s="23" t="s">
        <v>57</v>
      </c>
      <c r="D13" s="26">
        <v>78875721.420000002</v>
      </c>
      <c r="E13" s="28"/>
      <c r="F13" s="26">
        <v>0</v>
      </c>
      <c r="G13" s="26">
        <v>0</v>
      </c>
      <c r="H13" s="26">
        <v>0</v>
      </c>
      <c r="I13" s="26">
        <v>78875721.420000002</v>
      </c>
    </row>
    <row r="14" spans="1:9">
      <c r="E14" s="38"/>
      <c r="F14" s="38"/>
      <c r="G14" s="38"/>
      <c r="H14" s="38"/>
      <c r="I14" s="38"/>
    </row>
    <row r="15" spans="1:9">
      <c r="A15" s="23" t="s">
        <v>58</v>
      </c>
      <c r="D15" s="28"/>
      <c r="E15" s="28"/>
      <c r="F15" s="40"/>
      <c r="G15" s="38"/>
      <c r="H15" s="38"/>
      <c r="I15" s="38"/>
    </row>
    <row r="16" spans="1:9">
      <c r="C16" s="23" t="s">
        <v>59</v>
      </c>
      <c r="D16" s="26">
        <v>0</v>
      </c>
      <c r="E16" s="28"/>
      <c r="F16" s="26">
        <v>0</v>
      </c>
      <c r="G16" s="38"/>
      <c r="H16" s="38"/>
      <c r="I16" s="38"/>
    </row>
    <row r="17" spans="2:9">
      <c r="C17" s="23" t="s">
        <v>60</v>
      </c>
      <c r="D17" s="26">
        <v>0</v>
      </c>
      <c r="E17" s="28"/>
      <c r="F17" s="26">
        <v>0</v>
      </c>
      <c r="G17" s="26">
        <v>0</v>
      </c>
      <c r="H17" s="38"/>
      <c r="I17" s="38"/>
    </row>
    <row r="18" spans="2:9">
      <c r="C18" s="23" t="s">
        <v>61</v>
      </c>
      <c r="D18" s="26">
        <v>1446443.0299999998</v>
      </c>
      <c r="E18" s="28"/>
      <c r="F18" s="43">
        <v>433932.90899999993</v>
      </c>
      <c r="G18" s="43">
        <v>1012510.1209999998</v>
      </c>
      <c r="H18" s="38"/>
      <c r="I18" s="38"/>
    </row>
    <row r="19" spans="2:9">
      <c r="C19" s="23" t="s">
        <v>62</v>
      </c>
      <c r="D19" s="26">
        <v>48818.29</v>
      </c>
      <c r="E19" s="28"/>
      <c r="F19" s="43">
        <v>10123.097305612</v>
      </c>
      <c r="G19" s="43">
        <v>38695.192694388003</v>
      </c>
      <c r="H19" s="38"/>
      <c r="I19" s="38"/>
    </row>
    <row r="20" spans="2:9">
      <c r="C20" s="23" t="s">
        <v>63</v>
      </c>
      <c r="D20" s="26">
        <v>215591.5</v>
      </c>
      <c r="E20" s="28"/>
      <c r="F20" s="41">
        <v>0</v>
      </c>
      <c r="G20" s="41">
        <v>0</v>
      </c>
      <c r="H20" s="38"/>
      <c r="I20" s="41">
        <v>215591.5</v>
      </c>
    </row>
    <row r="21" spans="2:9">
      <c r="C21" s="23" t="s">
        <v>101</v>
      </c>
      <c r="D21" s="26">
        <v>0</v>
      </c>
      <c r="E21" s="28"/>
      <c r="F21" s="38"/>
      <c r="G21" s="26">
        <v>0</v>
      </c>
      <c r="H21" s="38"/>
      <c r="I21" s="26"/>
    </row>
    <row r="22" spans="2:9">
      <c r="B22" s="42"/>
      <c r="C22" s="39"/>
      <c r="D22" s="24" t="s">
        <v>55</v>
      </c>
      <c r="E22" s="39" t="s">
        <v>56</v>
      </c>
      <c r="F22" s="24" t="s">
        <v>55</v>
      </c>
      <c r="G22" s="24" t="s">
        <v>55</v>
      </c>
      <c r="H22" s="24" t="s">
        <v>55</v>
      </c>
      <c r="I22" s="24" t="s">
        <v>55</v>
      </c>
    </row>
    <row r="23" spans="2:9">
      <c r="B23" s="23" t="s">
        <v>65</v>
      </c>
      <c r="D23" s="26">
        <v>1710852.8199999998</v>
      </c>
      <c r="E23" s="28"/>
      <c r="F23" s="26">
        <v>444056.00630561193</v>
      </c>
      <c r="G23" s="26">
        <v>1051205.3136943879</v>
      </c>
      <c r="H23" s="26">
        <v>0</v>
      </c>
      <c r="I23" s="26">
        <v>215591.5</v>
      </c>
    </row>
    <row r="24" spans="2:9">
      <c r="D24" s="25"/>
      <c r="E24" s="28"/>
      <c r="F24" s="25"/>
      <c r="G24" s="25"/>
      <c r="H24" s="38"/>
      <c r="I24" s="38"/>
    </row>
    <row r="25" spans="2:9">
      <c r="C25" s="23" t="s">
        <v>66</v>
      </c>
      <c r="D25" s="26">
        <v>0</v>
      </c>
      <c r="E25" s="28"/>
      <c r="F25" s="26"/>
      <c r="G25" s="26">
        <v>0</v>
      </c>
      <c r="H25" s="38"/>
      <c r="I25" s="38"/>
    </row>
    <row r="26" spans="2:9">
      <c r="C26" s="23" t="s">
        <v>67</v>
      </c>
      <c r="D26" s="26">
        <v>0</v>
      </c>
      <c r="E26" s="28"/>
      <c r="F26" s="26"/>
      <c r="G26" s="26">
        <v>0</v>
      </c>
      <c r="H26" s="38"/>
      <c r="I26" s="38"/>
    </row>
    <row r="27" spans="2:9">
      <c r="C27" s="23" t="s">
        <v>68</v>
      </c>
      <c r="D27" s="23">
        <v>0</v>
      </c>
      <c r="E27" s="28"/>
      <c r="F27" s="41">
        <v>0</v>
      </c>
      <c r="G27" s="41">
        <v>0</v>
      </c>
      <c r="H27" s="38"/>
      <c r="I27" s="41">
        <v>0</v>
      </c>
    </row>
    <row r="28" spans="2:9">
      <c r="C28" s="23" t="s">
        <v>69</v>
      </c>
      <c r="D28" s="26">
        <v>0</v>
      </c>
      <c r="E28" s="28"/>
      <c r="F28" s="26">
        <v>0</v>
      </c>
      <c r="G28" s="26"/>
      <c r="H28" s="38"/>
      <c r="I28" s="38"/>
    </row>
    <row r="29" spans="2:9">
      <c r="C29" s="23" t="s">
        <v>124</v>
      </c>
      <c r="D29" s="26">
        <v>0</v>
      </c>
      <c r="E29" s="28"/>
      <c r="F29" s="38"/>
      <c r="G29" s="26">
        <v>0</v>
      </c>
      <c r="H29" s="38"/>
      <c r="I29" s="38"/>
    </row>
    <row r="30" spans="2:9">
      <c r="C30" s="23" t="s">
        <v>70</v>
      </c>
      <c r="D30" s="26">
        <v>0</v>
      </c>
      <c r="E30" s="28"/>
      <c r="F30" s="26">
        <v>0</v>
      </c>
      <c r="G30" s="26">
        <v>0</v>
      </c>
      <c r="H30" s="38"/>
      <c r="I30" s="38"/>
    </row>
    <row r="31" spans="2:9">
      <c r="B31" s="42"/>
      <c r="C31" s="39"/>
      <c r="D31" s="24" t="s">
        <v>55</v>
      </c>
      <c r="E31" s="39" t="s">
        <v>56</v>
      </c>
      <c r="F31" s="24" t="s">
        <v>55</v>
      </c>
      <c r="G31" s="24" t="s">
        <v>55</v>
      </c>
      <c r="H31" s="24" t="s">
        <v>55</v>
      </c>
      <c r="I31" s="24" t="s">
        <v>55</v>
      </c>
    </row>
    <row r="32" spans="2:9">
      <c r="B32" s="23" t="s">
        <v>71</v>
      </c>
      <c r="D32" s="26">
        <v>0</v>
      </c>
      <c r="E32" s="28"/>
      <c r="F32" s="26">
        <v>0</v>
      </c>
      <c r="G32" s="26">
        <v>0</v>
      </c>
      <c r="H32" s="26">
        <v>0</v>
      </c>
      <c r="I32" s="26">
        <v>0</v>
      </c>
    </row>
    <row r="33" spans="1:9">
      <c r="D33" s="28"/>
      <c r="E33" s="28"/>
      <c r="F33" s="38"/>
      <c r="G33" s="38"/>
      <c r="H33" s="38"/>
      <c r="I33" s="38"/>
    </row>
    <row r="34" spans="1:9">
      <c r="C34" s="27" t="s">
        <v>139</v>
      </c>
      <c r="D34" s="26">
        <v>4521745.0199999996</v>
      </c>
      <c r="E34" s="28"/>
      <c r="F34" s="38"/>
      <c r="G34" s="38"/>
      <c r="H34" s="38"/>
      <c r="I34" s="26">
        <v>4521745.0199999996</v>
      </c>
    </row>
    <row r="35" spans="1:9">
      <c r="C35" s="23" t="s">
        <v>88</v>
      </c>
      <c r="D35" s="26">
        <v>187706205.75</v>
      </c>
      <c r="E35" s="28"/>
      <c r="F35" s="38"/>
      <c r="G35" s="38"/>
      <c r="H35" s="38"/>
      <c r="I35" s="26">
        <v>187706205.75</v>
      </c>
    </row>
    <row r="36" spans="1:9">
      <c r="B36" s="42"/>
      <c r="C36" s="39"/>
      <c r="D36" s="24" t="s">
        <v>55</v>
      </c>
      <c r="E36" s="39" t="s">
        <v>56</v>
      </c>
      <c r="F36" s="24" t="s">
        <v>55</v>
      </c>
      <c r="G36" s="24" t="s">
        <v>55</v>
      </c>
      <c r="H36" s="24" t="s">
        <v>55</v>
      </c>
      <c r="I36" s="24" t="s">
        <v>55</v>
      </c>
    </row>
    <row r="37" spans="1:9">
      <c r="B37" s="23" t="s">
        <v>72</v>
      </c>
      <c r="D37" s="26">
        <v>192227950.77000001</v>
      </c>
      <c r="E37" s="28"/>
      <c r="F37" s="26">
        <v>0</v>
      </c>
      <c r="G37" s="26">
        <v>0</v>
      </c>
      <c r="H37" s="26">
        <v>0</v>
      </c>
      <c r="I37" s="26">
        <v>192227950.77000001</v>
      </c>
    </row>
    <row r="38" spans="1:9">
      <c r="D38" s="24" t="s">
        <v>55</v>
      </c>
      <c r="E38" s="39" t="s">
        <v>56</v>
      </c>
      <c r="F38" s="24" t="s">
        <v>55</v>
      </c>
      <c r="G38" s="24" t="s">
        <v>55</v>
      </c>
      <c r="H38" s="24" t="s">
        <v>55</v>
      </c>
      <c r="I38" s="24" t="s">
        <v>55</v>
      </c>
    </row>
    <row r="39" spans="1:9">
      <c r="A39" s="23" t="s">
        <v>147</v>
      </c>
      <c r="D39" s="26">
        <v>193938803.59</v>
      </c>
      <c r="E39" s="28"/>
      <c r="F39" s="26">
        <v>444056.00630561193</v>
      </c>
      <c r="G39" s="26">
        <v>1051205.3136943879</v>
      </c>
      <c r="H39" s="26">
        <v>0</v>
      </c>
      <c r="I39" s="26">
        <v>192443542.27000001</v>
      </c>
    </row>
    <row r="40" spans="1:9">
      <c r="D40" s="28"/>
      <c r="E40" s="28"/>
      <c r="F40" s="28"/>
      <c r="G40" s="28"/>
      <c r="H40" s="28"/>
      <c r="I40" s="28"/>
    </row>
    <row r="41" spans="1:9">
      <c r="A41" s="23" t="s">
        <v>75</v>
      </c>
      <c r="F41" s="38"/>
      <c r="G41" s="38"/>
      <c r="H41" s="38"/>
      <c r="I41" s="38"/>
    </row>
    <row r="42" spans="1:9">
      <c r="B42" s="23" t="s">
        <v>76</v>
      </c>
      <c r="D42" s="26">
        <v>0</v>
      </c>
      <c r="E42" s="28"/>
      <c r="F42" s="26">
        <v>0</v>
      </c>
      <c r="G42" s="38"/>
      <c r="H42" s="38"/>
      <c r="I42" s="38"/>
    </row>
    <row r="43" spans="1:9">
      <c r="B43" s="23" t="s">
        <v>77</v>
      </c>
      <c r="D43" s="26">
        <v>0</v>
      </c>
      <c r="E43" s="28"/>
      <c r="F43" s="26">
        <v>0</v>
      </c>
      <c r="G43" s="38"/>
      <c r="H43" s="38"/>
      <c r="I43" s="38"/>
    </row>
    <row r="44" spans="1:9">
      <c r="B44" s="23" t="s">
        <v>52</v>
      </c>
      <c r="D44" s="26">
        <v>124485682.73999999</v>
      </c>
      <c r="E44" s="28"/>
      <c r="F44" s="45"/>
      <c r="G44" s="38"/>
      <c r="H44" s="38"/>
      <c r="I44" s="26">
        <v>124485682.73999999</v>
      </c>
    </row>
    <row r="45" spans="1:9">
      <c r="B45" s="23" t="s">
        <v>148</v>
      </c>
      <c r="D45" s="26">
        <v>0</v>
      </c>
      <c r="E45" s="28"/>
      <c r="F45" s="38"/>
      <c r="H45" s="26">
        <v>0</v>
      </c>
      <c r="I45" s="38"/>
    </row>
    <row r="46" spans="1:9">
      <c r="D46" s="24" t="s">
        <v>55</v>
      </c>
      <c r="E46" s="39" t="s">
        <v>56</v>
      </c>
      <c r="F46" s="24" t="s">
        <v>55</v>
      </c>
      <c r="G46" s="24" t="s">
        <v>55</v>
      </c>
      <c r="H46" s="24" t="s">
        <v>55</v>
      </c>
      <c r="I46" s="24" t="s">
        <v>55</v>
      </c>
    </row>
    <row r="47" spans="1:9">
      <c r="A47" s="23" t="s">
        <v>79</v>
      </c>
      <c r="D47" s="26">
        <v>124485682.73999999</v>
      </c>
      <c r="E47" s="28"/>
      <c r="F47" s="26">
        <v>0</v>
      </c>
      <c r="G47" s="26">
        <v>0</v>
      </c>
      <c r="H47" s="26">
        <v>0</v>
      </c>
      <c r="I47" s="26">
        <v>124485682.73999999</v>
      </c>
    </row>
    <row r="49" spans="1:9">
      <c r="A49" s="23" t="s">
        <v>149</v>
      </c>
    </row>
    <row r="50" spans="1:9">
      <c r="B50" s="28" t="s">
        <v>91</v>
      </c>
      <c r="D50" s="26">
        <v>6626548.8700000001</v>
      </c>
      <c r="E50" s="28"/>
      <c r="H50" s="26">
        <v>6626548.8700000001</v>
      </c>
      <c r="I50" s="25"/>
    </row>
    <row r="51" spans="1:9">
      <c r="B51" s="28" t="s">
        <v>93</v>
      </c>
      <c r="D51" s="26">
        <v>239095677.22</v>
      </c>
      <c r="E51" s="28"/>
      <c r="H51" s="26">
        <v>239095677.22</v>
      </c>
      <c r="I51" s="25"/>
    </row>
    <row r="52" spans="1:9">
      <c r="D52" s="24" t="s">
        <v>55</v>
      </c>
      <c r="E52" s="39" t="s">
        <v>56</v>
      </c>
      <c r="F52" s="24" t="s">
        <v>55</v>
      </c>
      <c r="G52" s="24" t="s">
        <v>55</v>
      </c>
      <c r="H52" s="24" t="s">
        <v>55</v>
      </c>
      <c r="I52" s="24" t="s">
        <v>55</v>
      </c>
    </row>
    <row r="53" spans="1:9">
      <c r="A53" s="23" t="s">
        <v>150</v>
      </c>
      <c r="D53" s="26">
        <v>245722226.09</v>
      </c>
      <c r="E53" s="28"/>
      <c r="F53" s="26">
        <v>0</v>
      </c>
      <c r="G53" s="26">
        <v>0</v>
      </c>
      <c r="H53" s="26">
        <v>245722226.09</v>
      </c>
      <c r="I53" s="26">
        <v>0</v>
      </c>
    </row>
    <row r="54" spans="1:9">
      <c r="D54" s="28"/>
      <c r="E54" s="28"/>
      <c r="F54" s="28"/>
      <c r="G54" s="28"/>
      <c r="H54" s="28"/>
      <c r="I54" s="28"/>
    </row>
    <row r="55" spans="1:9">
      <c r="A55" s="23" t="s">
        <v>151</v>
      </c>
      <c r="D55" s="28"/>
      <c r="E55" s="28"/>
      <c r="F55" s="28"/>
      <c r="G55" s="28"/>
      <c r="H55" s="28"/>
      <c r="I55" s="28"/>
    </row>
    <row r="56" spans="1:9">
      <c r="B56" s="28" t="s">
        <v>81</v>
      </c>
      <c r="D56" s="26">
        <v>27196794.530000001</v>
      </c>
      <c r="E56" s="28"/>
      <c r="H56" s="26">
        <v>27196794.530000001</v>
      </c>
      <c r="I56" s="25"/>
    </row>
    <row r="57" spans="1:9">
      <c r="B57" s="28" t="s">
        <v>92</v>
      </c>
      <c r="D57" s="26">
        <v>33551353.57</v>
      </c>
      <c r="E57" s="28"/>
      <c r="H57" s="26">
        <v>33551353.57</v>
      </c>
      <c r="I57" s="25"/>
    </row>
    <row r="58" spans="1:9">
      <c r="D58" s="24" t="s">
        <v>55</v>
      </c>
      <c r="E58" s="39" t="s">
        <v>56</v>
      </c>
      <c r="F58" s="24" t="s">
        <v>55</v>
      </c>
      <c r="G58" s="24" t="s">
        <v>55</v>
      </c>
      <c r="H58" s="24" t="s">
        <v>55</v>
      </c>
      <c r="I58" s="24" t="s">
        <v>55</v>
      </c>
    </row>
    <row r="59" spans="1:9">
      <c r="A59" s="23" t="s">
        <v>152</v>
      </c>
      <c r="D59" s="26">
        <v>60748148.100000001</v>
      </c>
      <c r="E59" s="28"/>
      <c r="F59" s="26">
        <v>0</v>
      </c>
      <c r="G59" s="26">
        <v>0</v>
      </c>
      <c r="H59" s="26">
        <v>60748148.100000001</v>
      </c>
      <c r="I59" s="26">
        <v>0</v>
      </c>
    </row>
    <row r="60" spans="1:9">
      <c r="D60" s="28"/>
      <c r="E60" s="28"/>
      <c r="F60" s="28"/>
      <c r="G60" s="28"/>
      <c r="H60" s="28"/>
      <c r="I60" s="28"/>
    </row>
    <row r="61" spans="1:9">
      <c r="A61" s="23" t="s">
        <v>83</v>
      </c>
      <c r="B61" s="28"/>
      <c r="D61" s="26">
        <v>0</v>
      </c>
      <c r="E61" s="28"/>
      <c r="F61" s="39"/>
      <c r="H61" s="26"/>
      <c r="I61" s="25"/>
    </row>
    <row r="62" spans="1:9">
      <c r="D62" s="24" t="s">
        <v>55</v>
      </c>
      <c r="E62" s="39" t="s">
        <v>56</v>
      </c>
      <c r="F62" s="24" t="s">
        <v>55</v>
      </c>
      <c r="G62" s="24" t="s">
        <v>55</v>
      </c>
      <c r="H62" s="24" t="s">
        <v>55</v>
      </c>
      <c r="I62" s="24" t="s">
        <v>55</v>
      </c>
    </row>
    <row r="63" spans="1:9">
      <c r="A63" s="23" t="s">
        <v>84</v>
      </c>
      <c r="D63" s="26">
        <v>0</v>
      </c>
      <c r="E63" s="28"/>
      <c r="F63" s="26">
        <v>0</v>
      </c>
      <c r="G63" s="26">
        <v>0</v>
      </c>
      <c r="H63" s="26">
        <v>0</v>
      </c>
      <c r="I63" s="26">
        <v>0</v>
      </c>
    </row>
    <row r="64" spans="1:9">
      <c r="D64" s="47" t="s">
        <v>125</v>
      </c>
      <c r="E64" s="39" t="s">
        <v>56</v>
      </c>
      <c r="F64" s="47" t="s">
        <v>125</v>
      </c>
      <c r="G64" s="47" t="s">
        <v>125</v>
      </c>
      <c r="H64" s="47" t="s">
        <v>125</v>
      </c>
      <c r="I64" s="47" t="s">
        <v>125</v>
      </c>
    </row>
    <row r="65" spans="1:9">
      <c r="A65" s="23" t="s">
        <v>85</v>
      </c>
      <c r="D65" s="26">
        <v>546019139.0999999</v>
      </c>
      <c r="E65" s="28" t="s">
        <v>56</v>
      </c>
      <c r="F65" s="26">
        <v>444056.00630561193</v>
      </c>
      <c r="G65" s="26">
        <v>1051205.3136943879</v>
      </c>
      <c r="H65" s="26">
        <v>306470374.19</v>
      </c>
      <c r="I65" s="26">
        <v>238053503.58999997</v>
      </c>
    </row>
    <row r="66" spans="1:9">
      <c r="D66" s="47" t="s">
        <v>125</v>
      </c>
      <c r="E66" s="39" t="s">
        <v>56</v>
      </c>
      <c r="F66" s="47" t="s">
        <v>125</v>
      </c>
      <c r="G66" s="47" t="s">
        <v>125</v>
      </c>
      <c r="H66" s="47" t="s">
        <v>125</v>
      </c>
      <c r="I66" s="47" t="s">
        <v>125</v>
      </c>
    </row>
    <row r="67" spans="1:9">
      <c r="D67" s="48" t="s">
        <v>158</v>
      </c>
    </row>
  </sheetData>
  <mergeCells count="1">
    <mergeCell ref="A4:C4"/>
  </mergeCells>
  <pageMargins left="0.7" right="0.7" top="0.75" bottom="0.75" header="0.3" footer="0.3"/>
  <pageSetup scale="74" fitToWidth="0" orientation="portrait" r:id="rId1"/>
  <headerFooter alignWithMargins="0">
    <oddHeader>&amp;RPage 5.1.2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view="pageBreakPreview" zoomScale="85" zoomScaleNormal="100" zoomScaleSheetLayoutView="85" workbookViewId="0"/>
  </sheetViews>
  <sheetFormatPr defaultColWidth="9.42578125" defaultRowHeight="12.75"/>
  <cols>
    <col min="1" max="1" width="2.5703125" style="23" customWidth="1"/>
    <col min="2" max="2" width="2.28515625" style="23" customWidth="1"/>
    <col min="3" max="3" width="32.7109375" style="23" customWidth="1"/>
    <col min="4" max="4" width="16.5703125" style="23" customWidth="1"/>
    <col min="5" max="5" width="2" style="23" customWidth="1"/>
    <col min="6" max="6" width="13.5703125" style="23" customWidth="1"/>
    <col min="7" max="7" width="11.42578125" style="23" bestFit="1" customWidth="1"/>
    <col min="8" max="8" width="13.42578125" style="23" customWidth="1"/>
    <col min="9" max="9" width="14.7109375" style="23" bestFit="1" customWidth="1"/>
    <col min="10" max="16384" width="9.42578125" style="23"/>
  </cols>
  <sheetData>
    <row r="1" spans="1:9">
      <c r="A1" s="29"/>
      <c r="E1" s="30"/>
      <c r="F1" s="31" t="s">
        <v>41</v>
      </c>
    </row>
    <row r="2" spans="1:9">
      <c r="A2" s="32"/>
      <c r="E2" s="30"/>
      <c r="F2" s="30" t="s">
        <v>42</v>
      </c>
    </row>
    <row r="3" spans="1:9">
      <c r="A3" s="33" t="s">
        <v>43</v>
      </c>
      <c r="D3" s="24"/>
      <c r="E3" s="24"/>
      <c r="F3" s="31" t="s">
        <v>44</v>
      </c>
    </row>
    <row r="4" spans="1:9">
      <c r="A4" s="92" t="s">
        <v>155</v>
      </c>
      <c r="B4" s="92"/>
      <c r="C4" s="92"/>
      <c r="D4" s="24"/>
      <c r="E4" s="24"/>
      <c r="F4" s="30"/>
    </row>
    <row r="5" spans="1:9">
      <c r="B5" s="33"/>
      <c r="D5" s="24" t="s">
        <v>45</v>
      </c>
      <c r="E5" s="24"/>
      <c r="F5" s="34" t="s">
        <v>46</v>
      </c>
      <c r="G5" s="34" t="s">
        <v>46</v>
      </c>
      <c r="H5" s="34"/>
      <c r="I5" s="34"/>
    </row>
    <row r="6" spans="1:9" s="24" customFormat="1">
      <c r="A6" s="23"/>
      <c r="B6" s="23"/>
      <c r="C6" s="23"/>
      <c r="D6" s="35" t="s">
        <v>156</v>
      </c>
      <c r="E6" s="36"/>
      <c r="F6" s="37" t="s">
        <v>47</v>
      </c>
      <c r="G6" s="37" t="s">
        <v>10</v>
      </c>
      <c r="H6" s="37" t="s">
        <v>48</v>
      </c>
      <c r="I6" s="37" t="s">
        <v>49</v>
      </c>
    </row>
    <row r="7" spans="1:9">
      <c r="A7" s="23" t="s">
        <v>50</v>
      </c>
      <c r="F7" s="38"/>
      <c r="G7" s="38"/>
      <c r="H7" s="38"/>
      <c r="I7" s="38"/>
    </row>
    <row r="8" spans="1:9">
      <c r="B8" s="23" t="s">
        <v>51</v>
      </c>
      <c r="D8" s="26">
        <v>0</v>
      </c>
      <c r="E8" s="28"/>
      <c r="F8" s="26">
        <v>0</v>
      </c>
    </row>
    <row r="9" spans="1:9">
      <c r="B9" s="23" t="s">
        <v>52</v>
      </c>
      <c r="D9" s="26">
        <v>78875721.420000002</v>
      </c>
      <c r="E9" s="28"/>
      <c r="F9" s="25"/>
      <c r="G9" s="38"/>
      <c r="H9" s="38"/>
      <c r="I9" s="26">
        <v>78875721.420000002</v>
      </c>
    </row>
    <row r="10" spans="1:9">
      <c r="B10" s="23" t="s">
        <v>53</v>
      </c>
      <c r="D10" s="26">
        <v>0</v>
      </c>
      <c r="E10" s="28"/>
      <c r="F10" s="26">
        <v>0</v>
      </c>
      <c r="G10" s="38"/>
      <c r="H10" s="38"/>
      <c r="I10" s="38"/>
    </row>
    <row r="11" spans="1:9">
      <c r="B11" s="23" t="s">
        <v>54</v>
      </c>
      <c r="D11" s="26">
        <v>0</v>
      </c>
      <c r="E11" s="28"/>
      <c r="F11" s="38"/>
      <c r="G11" s="38"/>
      <c r="H11" s="26">
        <v>0</v>
      </c>
      <c r="I11" s="38"/>
    </row>
    <row r="12" spans="1:9">
      <c r="D12" s="24" t="s">
        <v>55</v>
      </c>
      <c r="E12" s="39" t="s">
        <v>56</v>
      </c>
      <c r="F12" s="24" t="s">
        <v>55</v>
      </c>
      <c r="G12" s="24" t="s">
        <v>55</v>
      </c>
      <c r="H12" s="24" t="s">
        <v>55</v>
      </c>
      <c r="I12" s="24" t="s">
        <v>55</v>
      </c>
    </row>
    <row r="13" spans="1:9">
      <c r="A13" s="23" t="s">
        <v>57</v>
      </c>
      <c r="D13" s="26">
        <v>78875721.420000002</v>
      </c>
      <c r="E13" s="28"/>
      <c r="F13" s="26">
        <v>0</v>
      </c>
      <c r="G13" s="26">
        <v>0</v>
      </c>
      <c r="H13" s="26">
        <v>0</v>
      </c>
      <c r="I13" s="26">
        <v>78875721.420000002</v>
      </c>
    </row>
    <row r="14" spans="1:9">
      <c r="D14" s="28"/>
      <c r="E14" s="28"/>
      <c r="F14" s="28"/>
      <c r="G14" s="28"/>
      <c r="H14" s="28"/>
      <c r="I14" s="28"/>
    </row>
    <row r="15" spans="1:9">
      <c r="A15" s="23" t="s">
        <v>58</v>
      </c>
      <c r="D15" s="28"/>
      <c r="E15" s="28"/>
      <c r="F15" s="40"/>
      <c r="G15" s="38"/>
      <c r="H15" s="38"/>
      <c r="I15" s="38"/>
    </row>
    <row r="16" spans="1:9">
      <c r="C16" s="23" t="s">
        <v>59</v>
      </c>
      <c r="D16" s="26">
        <v>0</v>
      </c>
      <c r="E16" s="28"/>
      <c r="F16" s="26">
        <v>0</v>
      </c>
      <c r="G16" s="38"/>
      <c r="H16" s="38"/>
      <c r="I16" s="38"/>
    </row>
    <row r="17" spans="2:9">
      <c r="C17" s="23" t="s">
        <v>60</v>
      </c>
      <c r="D17" s="26">
        <v>0</v>
      </c>
      <c r="E17" s="28"/>
      <c r="F17" s="26">
        <v>0</v>
      </c>
      <c r="G17" s="26">
        <v>0</v>
      </c>
      <c r="H17" s="38"/>
      <c r="I17" s="38"/>
    </row>
    <row r="18" spans="2:9">
      <c r="C18" s="23" t="s">
        <v>61</v>
      </c>
      <c r="D18" s="26">
        <v>1446443.0299999998</v>
      </c>
      <c r="E18" s="28"/>
      <c r="F18" s="26">
        <v>433932.90899999993</v>
      </c>
      <c r="G18" s="26">
        <v>1012510.1209999998</v>
      </c>
      <c r="H18" s="38"/>
      <c r="I18" s="38"/>
    </row>
    <row r="19" spans="2:9">
      <c r="C19" s="23" t="s">
        <v>62</v>
      </c>
      <c r="D19" s="26">
        <v>48818.29</v>
      </c>
      <c r="E19" s="28"/>
      <c r="F19" s="26">
        <v>10123.097305612</v>
      </c>
      <c r="G19" s="26">
        <v>38695.192694388003</v>
      </c>
      <c r="H19" s="38"/>
      <c r="I19" s="38"/>
    </row>
    <row r="20" spans="2:9">
      <c r="C20" s="23" t="s">
        <v>63</v>
      </c>
      <c r="D20" s="26">
        <v>215591.5</v>
      </c>
      <c r="E20" s="28"/>
      <c r="F20" s="41">
        <v>0</v>
      </c>
      <c r="G20" s="41">
        <v>0</v>
      </c>
      <c r="H20" s="38"/>
      <c r="I20" s="41">
        <v>215591.5</v>
      </c>
    </row>
    <row r="21" spans="2:9">
      <c r="C21" s="23" t="s">
        <v>101</v>
      </c>
      <c r="D21" s="26">
        <v>0</v>
      </c>
      <c r="E21" s="28"/>
      <c r="F21" s="38"/>
      <c r="G21" s="26">
        <v>0</v>
      </c>
      <c r="H21" s="38"/>
      <c r="I21" s="26"/>
    </row>
    <row r="22" spans="2:9">
      <c r="B22" s="42" t="s">
        <v>64</v>
      </c>
      <c r="C22" s="39"/>
      <c r="D22" s="24" t="s">
        <v>55</v>
      </c>
      <c r="E22" s="39" t="s">
        <v>56</v>
      </c>
      <c r="F22" s="24" t="s">
        <v>55</v>
      </c>
      <c r="G22" s="24" t="s">
        <v>55</v>
      </c>
      <c r="H22" s="24" t="s">
        <v>55</v>
      </c>
      <c r="I22" s="24" t="s">
        <v>55</v>
      </c>
    </row>
    <row r="23" spans="2:9">
      <c r="B23" s="23" t="s">
        <v>65</v>
      </c>
      <c r="D23" s="26">
        <v>1710852.8199999998</v>
      </c>
      <c r="E23" s="28"/>
      <c r="F23" s="26">
        <v>444056.00630561193</v>
      </c>
      <c r="G23" s="26">
        <v>1051205.3136943879</v>
      </c>
      <c r="H23" s="26">
        <v>0</v>
      </c>
      <c r="I23" s="26">
        <v>215591.5</v>
      </c>
    </row>
    <row r="24" spans="2:9">
      <c r="D24" s="25"/>
      <c r="E24" s="28"/>
      <c r="F24" s="25"/>
      <c r="G24" s="25"/>
      <c r="H24" s="38"/>
      <c r="I24" s="38"/>
    </row>
    <row r="25" spans="2:9">
      <c r="C25" s="23" t="s">
        <v>66</v>
      </c>
      <c r="D25" s="26">
        <v>0</v>
      </c>
      <c r="E25" s="28"/>
      <c r="F25" s="26"/>
      <c r="G25" s="26">
        <v>0</v>
      </c>
      <c r="H25" s="38"/>
      <c r="I25" s="38"/>
    </row>
    <row r="26" spans="2:9">
      <c r="C26" s="23" t="s">
        <v>67</v>
      </c>
      <c r="D26" s="26">
        <v>0</v>
      </c>
      <c r="E26" s="28"/>
      <c r="F26" s="26"/>
      <c r="G26" s="26">
        <v>0</v>
      </c>
      <c r="H26" s="38"/>
      <c r="I26" s="38"/>
    </row>
    <row r="27" spans="2:9">
      <c r="C27" s="23" t="s">
        <v>68</v>
      </c>
      <c r="D27" s="26">
        <v>0</v>
      </c>
      <c r="E27" s="28"/>
      <c r="F27" s="41">
        <v>0</v>
      </c>
      <c r="G27" s="41">
        <v>0</v>
      </c>
      <c r="H27" s="38"/>
      <c r="I27" s="41">
        <v>0</v>
      </c>
    </row>
    <row r="28" spans="2:9">
      <c r="C28" s="23" t="s">
        <v>69</v>
      </c>
      <c r="D28" s="26">
        <v>0</v>
      </c>
      <c r="E28" s="28"/>
      <c r="F28" s="26">
        <v>0</v>
      </c>
      <c r="G28" s="26">
        <v>0</v>
      </c>
      <c r="H28" s="38"/>
      <c r="I28" s="38"/>
    </row>
    <row r="29" spans="2:9">
      <c r="C29" s="23" t="s">
        <v>124</v>
      </c>
      <c r="D29" s="26">
        <v>0</v>
      </c>
      <c r="E29" s="28"/>
      <c r="F29" s="38"/>
      <c r="G29" s="26">
        <v>0</v>
      </c>
      <c r="H29" s="38"/>
      <c r="I29" s="38"/>
    </row>
    <row r="30" spans="2:9">
      <c r="C30" s="23" t="s">
        <v>70</v>
      </c>
      <c r="D30" s="26">
        <v>0</v>
      </c>
      <c r="E30" s="28"/>
      <c r="F30" s="26">
        <v>0</v>
      </c>
      <c r="G30" s="26">
        <v>0</v>
      </c>
      <c r="H30" s="38"/>
      <c r="I30" s="38"/>
    </row>
    <row r="31" spans="2:9">
      <c r="B31" s="42" t="s">
        <v>64</v>
      </c>
      <c r="C31" s="39"/>
      <c r="D31" s="24" t="s">
        <v>55</v>
      </c>
      <c r="E31" s="39" t="s">
        <v>56</v>
      </c>
      <c r="F31" s="24" t="s">
        <v>55</v>
      </c>
      <c r="G31" s="24" t="s">
        <v>55</v>
      </c>
      <c r="H31" s="24" t="s">
        <v>55</v>
      </c>
      <c r="I31" s="24" t="s">
        <v>55</v>
      </c>
    </row>
    <row r="32" spans="2:9">
      <c r="B32" s="23" t="s">
        <v>71</v>
      </c>
      <c r="D32" s="26">
        <v>0</v>
      </c>
      <c r="E32" s="28"/>
      <c r="F32" s="26">
        <v>0</v>
      </c>
      <c r="G32" s="26">
        <v>0</v>
      </c>
      <c r="H32" s="26">
        <v>0</v>
      </c>
      <c r="I32" s="26">
        <v>0</v>
      </c>
    </row>
    <row r="33" spans="1:9">
      <c r="D33" s="28"/>
      <c r="E33" s="28"/>
      <c r="F33" s="38"/>
      <c r="G33" s="38"/>
      <c r="H33" s="38"/>
      <c r="I33" s="38"/>
    </row>
    <row r="34" spans="1:9">
      <c r="C34" s="23" t="s">
        <v>86</v>
      </c>
      <c r="D34" s="26">
        <v>4521745.0199999996</v>
      </c>
      <c r="E34" s="28"/>
      <c r="F34" s="38"/>
      <c r="G34" s="38"/>
      <c r="H34" s="38"/>
      <c r="I34" s="26">
        <v>4521745.0199999996</v>
      </c>
    </row>
    <row r="35" spans="1:9">
      <c r="C35" s="23" t="s">
        <v>88</v>
      </c>
      <c r="D35" s="26">
        <v>161402361.62</v>
      </c>
      <c r="E35" s="28"/>
      <c r="F35" s="38"/>
      <c r="G35" s="38"/>
      <c r="H35" s="38"/>
      <c r="I35" s="26">
        <v>161402361.62</v>
      </c>
    </row>
    <row r="36" spans="1:9">
      <c r="B36" s="42" t="s">
        <v>64</v>
      </c>
      <c r="C36" s="39"/>
      <c r="D36" s="24" t="s">
        <v>55</v>
      </c>
      <c r="E36" s="39" t="s">
        <v>56</v>
      </c>
      <c r="F36" s="24" t="s">
        <v>55</v>
      </c>
      <c r="G36" s="24" t="s">
        <v>55</v>
      </c>
      <c r="H36" s="24" t="s">
        <v>55</v>
      </c>
      <c r="I36" s="24" t="s">
        <v>55</v>
      </c>
    </row>
    <row r="37" spans="1:9">
      <c r="B37" s="23" t="s">
        <v>72</v>
      </c>
      <c r="D37" s="26">
        <v>165924106.64000002</v>
      </c>
      <c r="E37" s="28"/>
      <c r="F37" s="26">
        <v>0</v>
      </c>
      <c r="G37" s="26">
        <v>0</v>
      </c>
      <c r="H37" s="26">
        <v>0</v>
      </c>
      <c r="I37" s="26">
        <v>165924106.64000002</v>
      </c>
    </row>
    <row r="38" spans="1:9">
      <c r="D38" s="24" t="s">
        <v>55</v>
      </c>
      <c r="E38" s="39" t="s">
        <v>56</v>
      </c>
      <c r="F38" s="24" t="s">
        <v>55</v>
      </c>
      <c r="G38" s="24" t="s">
        <v>55</v>
      </c>
      <c r="H38" s="24" t="s">
        <v>55</v>
      </c>
      <c r="I38" s="24" t="s">
        <v>55</v>
      </c>
    </row>
    <row r="39" spans="1:9">
      <c r="A39" s="23" t="s">
        <v>74</v>
      </c>
      <c r="D39" s="26">
        <v>167634959.46000001</v>
      </c>
      <c r="E39" s="28"/>
      <c r="F39" s="26">
        <v>444056.00630561193</v>
      </c>
      <c r="G39" s="26">
        <v>1051205.3136943879</v>
      </c>
      <c r="H39" s="26">
        <v>0</v>
      </c>
      <c r="I39" s="26">
        <v>166139698.14000002</v>
      </c>
    </row>
    <row r="40" spans="1:9">
      <c r="D40" s="28"/>
      <c r="E40" s="28"/>
      <c r="F40" s="28"/>
      <c r="G40" s="28"/>
      <c r="H40" s="28"/>
      <c r="I40" s="28"/>
    </row>
    <row r="41" spans="1:9">
      <c r="A41" s="23" t="s">
        <v>75</v>
      </c>
      <c r="F41" s="38"/>
      <c r="G41" s="38"/>
      <c r="H41" s="38"/>
      <c r="I41" s="38"/>
    </row>
    <row r="42" spans="1:9">
      <c r="B42" s="23" t="s">
        <v>76</v>
      </c>
      <c r="D42" s="26">
        <v>7474132.0397435902</v>
      </c>
      <c r="E42" s="28"/>
      <c r="F42" s="26">
        <v>7474132.0397435902</v>
      </c>
      <c r="G42" s="38"/>
      <c r="H42" s="38"/>
      <c r="I42" s="38"/>
    </row>
    <row r="43" spans="1:9">
      <c r="B43" s="23" t="s">
        <v>77</v>
      </c>
      <c r="D43" s="26">
        <v>0</v>
      </c>
      <c r="E43" s="28"/>
      <c r="F43" s="26">
        <v>0</v>
      </c>
      <c r="G43" s="38"/>
      <c r="H43" s="38"/>
      <c r="I43" s="38"/>
    </row>
    <row r="44" spans="1:9">
      <c r="B44" s="23" t="s">
        <v>52</v>
      </c>
      <c r="D44" s="26">
        <v>117011550.70025641</v>
      </c>
      <c r="E44" s="28"/>
      <c r="F44" s="45"/>
      <c r="G44" s="38"/>
      <c r="H44" s="38"/>
      <c r="I44" s="26">
        <v>117011550.70025641</v>
      </c>
    </row>
    <row r="45" spans="1:9">
      <c r="B45" s="23" t="s">
        <v>78</v>
      </c>
      <c r="D45" s="26">
        <v>0</v>
      </c>
      <c r="E45" s="28"/>
      <c r="F45" s="38"/>
      <c r="H45" s="26">
        <v>0</v>
      </c>
      <c r="I45" s="38"/>
    </row>
    <row r="46" spans="1:9">
      <c r="D46" s="24" t="s">
        <v>55</v>
      </c>
      <c r="E46" s="39" t="s">
        <v>56</v>
      </c>
      <c r="F46" s="24" t="s">
        <v>55</v>
      </c>
      <c r="G46" s="24" t="s">
        <v>55</v>
      </c>
      <c r="H46" s="24" t="s">
        <v>55</v>
      </c>
      <c r="I46" s="24" t="s">
        <v>55</v>
      </c>
    </row>
    <row r="47" spans="1:9">
      <c r="A47" s="23" t="s">
        <v>79</v>
      </c>
      <c r="D47" s="26">
        <v>124485682.73999999</v>
      </c>
      <c r="E47" s="28"/>
      <c r="F47" s="26">
        <v>7474132.0397435902</v>
      </c>
      <c r="G47" s="26">
        <v>0</v>
      </c>
      <c r="H47" s="26">
        <v>0</v>
      </c>
      <c r="I47" s="26">
        <v>117011550.70025641</v>
      </c>
    </row>
    <row r="49" spans="1:9">
      <c r="A49" s="23" t="s">
        <v>149</v>
      </c>
    </row>
    <row r="50" spans="1:9">
      <c r="B50" s="28" t="s">
        <v>91</v>
      </c>
      <c r="D50" s="26">
        <v>6626548.8700000001</v>
      </c>
      <c r="E50" s="28"/>
      <c r="H50" s="26">
        <v>6626548.8700000001</v>
      </c>
      <c r="I50" s="25"/>
    </row>
    <row r="51" spans="1:9">
      <c r="B51" s="28" t="s">
        <v>93</v>
      </c>
      <c r="D51" s="26">
        <v>239095677.22</v>
      </c>
      <c r="E51" s="28"/>
      <c r="F51" s="39"/>
      <c r="H51" s="26">
        <v>239095677.22</v>
      </c>
      <c r="I51" s="25"/>
    </row>
    <row r="52" spans="1:9">
      <c r="D52" s="24" t="s">
        <v>55</v>
      </c>
      <c r="E52" s="39" t="s">
        <v>56</v>
      </c>
      <c r="F52" s="24" t="s">
        <v>55</v>
      </c>
      <c r="G52" s="24" t="s">
        <v>55</v>
      </c>
      <c r="H52" s="24" t="s">
        <v>55</v>
      </c>
      <c r="I52" s="24" t="s">
        <v>55</v>
      </c>
    </row>
    <row r="53" spans="1:9">
      <c r="A53" s="137" t="s">
        <v>150</v>
      </c>
      <c r="B53" s="137"/>
      <c r="C53" s="137"/>
      <c r="D53" s="138">
        <v>245722226.09</v>
      </c>
      <c r="E53" s="139"/>
      <c r="F53" s="138">
        <v>0</v>
      </c>
      <c r="G53" s="138">
        <v>0</v>
      </c>
      <c r="H53" s="138">
        <v>245722226.09</v>
      </c>
      <c r="I53" s="138">
        <v>0</v>
      </c>
    </row>
    <row r="54" spans="1:9">
      <c r="A54" s="137"/>
      <c r="B54" s="137"/>
      <c r="C54" s="137"/>
      <c r="D54" s="138"/>
      <c r="E54" s="139"/>
      <c r="F54" s="138"/>
      <c r="G54" s="138"/>
      <c r="H54" s="138"/>
      <c r="I54" s="138"/>
    </row>
    <row r="55" spans="1:9">
      <c r="A55" s="137" t="s">
        <v>151</v>
      </c>
      <c r="B55" s="137"/>
      <c r="C55" s="137"/>
      <c r="D55" s="138"/>
      <c r="E55" s="139"/>
      <c r="F55" s="138"/>
      <c r="G55" s="138"/>
      <c r="H55" s="138"/>
      <c r="I55" s="138"/>
    </row>
    <row r="56" spans="1:9">
      <c r="B56" s="28" t="s">
        <v>81</v>
      </c>
      <c r="D56" s="26">
        <v>27196794.530000001</v>
      </c>
      <c r="E56" s="28"/>
      <c r="H56" s="26">
        <v>27196794.530000001</v>
      </c>
      <c r="I56" s="25"/>
    </row>
    <row r="57" spans="1:9">
      <c r="B57" s="28" t="s">
        <v>92</v>
      </c>
      <c r="D57" s="26">
        <v>33551353.57</v>
      </c>
      <c r="E57" s="28"/>
      <c r="F57" s="39"/>
      <c r="H57" s="26">
        <v>33551353.57</v>
      </c>
      <c r="I57" s="25"/>
    </row>
    <row r="58" spans="1:9">
      <c r="B58" s="28"/>
      <c r="D58" s="24" t="s">
        <v>55</v>
      </c>
      <c r="E58" s="39" t="s">
        <v>56</v>
      </c>
      <c r="F58" s="24" t="s">
        <v>55</v>
      </c>
      <c r="G58" s="24" t="s">
        <v>55</v>
      </c>
      <c r="H58" s="24" t="s">
        <v>55</v>
      </c>
      <c r="I58" s="24" t="s">
        <v>55</v>
      </c>
    </row>
    <row r="59" spans="1:9">
      <c r="A59" s="137" t="s">
        <v>152</v>
      </c>
      <c r="B59" s="137"/>
      <c r="C59" s="137"/>
      <c r="D59" s="138">
        <v>60748148.100000001</v>
      </c>
      <c r="E59" s="139"/>
      <c r="F59" s="138">
        <v>0</v>
      </c>
      <c r="G59" s="138">
        <v>0</v>
      </c>
      <c r="H59" s="138">
        <v>60748148.100000001</v>
      </c>
      <c r="I59" s="138">
        <v>0</v>
      </c>
    </row>
    <row r="60" spans="1:9">
      <c r="D60" s="28"/>
      <c r="E60" s="28"/>
      <c r="F60" s="28"/>
      <c r="G60" s="28"/>
      <c r="H60" s="28"/>
      <c r="I60" s="28"/>
    </row>
    <row r="61" spans="1:9">
      <c r="A61" s="23" t="s">
        <v>83</v>
      </c>
      <c r="D61" s="138">
        <v>0</v>
      </c>
      <c r="E61" s="28"/>
      <c r="F61" s="28"/>
      <c r="G61" s="28"/>
      <c r="H61" s="28"/>
      <c r="I61" s="28"/>
    </row>
    <row r="62" spans="1:9">
      <c r="D62" s="24" t="s">
        <v>55</v>
      </c>
      <c r="E62" s="39" t="s">
        <v>56</v>
      </c>
      <c r="F62" s="24" t="s">
        <v>55</v>
      </c>
      <c r="G62" s="24" t="s">
        <v>55</v>
      </c>
      <c r="H62" s="24" t="s">
        <v>55</v>
      </c>
      <c r="I62" s="24" t="s">
        <v>55</v>
      </c>
    </row>
    <row r="63" spans="1:9">
      <c r="A63" s="23" t="s">
        <v>84</v>
      </c>
      <c r="D63" s="26">
        <v>0</v>
      </c>
      <c r="E63" s="28"/>
      <c r="F63" s="26">
        <v>0</v>
      </c>
      <c r="G63" s="26">
        <v>0</v>
      </c>
      <c r="H63" s="26">
        <v>0</v>
      </c>
      <c r="I63" s="26">
        <v>0</v>
      </c>
    </row>
    <row r="64" spans="1:9">
      <c r="D64" s="47" t="s">
        <v>125</v>
      </c>
      <c r="E64" s="39" t="s">
        <v>56</v>
      </c>
      <c r="F64" s="47" t="s">
        <v>125</v>
      </c>
      <c r="G64" s="47" t="s">
        <v>125</v>
      </c>
      <c r="H64" s="47" t="s">
        <v>125</v>
      </c>
      <c r="I64" s="47" t="s">
        <v>125</v>
      </c>
    </row>
    <row r="65" spans="1:9">
      <c r="A65" s="23" t="s">
        <v>85</v>
      </c>
      <c r="D65" s="26">
        <v>519715294.96999997</v>
      </c>
      <c r="E65" s="28" t="s">
        <v>56</v>
      </c>
      <c r="F65" s="26">
        <v>7918188.0460492019</v>
      </c>
      <c r="G65" s="26">
        <v>1051205.3136943879</v>
      </c>
      <c r="H65" s="26">
        <v>306470374.19</v>
      </c>
      <c r="I65" s="26">
        <v>204275527.42025644</v>
      </c>
    </row>
    <row r="66" spans="1:9">
      <c r="D66" s="47" t="s">
        <v>125</v>
      </c>
      <c r="E66" s="39" t="s">
        <v>56</v>
      </c>
      <c r="F66" s="47" t="s">
        <v>125</v>
      </c>
      <c r="G66" s="47" t="s">
        <v>125</v>
      </c>
      <c r="H66" s="47" t="s">
        <v>125</v>
      </c>
      <c r="I66" s="47" t="s">
        <v>125</v>
      </c>
    </row>
    <row r="67" spans="1:9">
      <c r="D67" s="48" t="s">
        <v>128</v>
      </c>
    </row>
  </sheetData>
  <mergeCells count="1">
    <mergeCell ref="A4:C4"/>
  </mergeCells>
  <printOptions horizontalCentered="1"/>
  <pageMargins left="0.7" right="0.7" top="0.75" bottom="0.75" header="0.3" footer="0.3"/>
  <pageSetup scale="81" orientation="portrait" r:id="rId1"/>
  <headerFooter alignWithMargins="0">
    <oddHeader>&amp;RPage 5.1.3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view="pageBreakPreview" zoomScale="85" zoomScaleNormal="100" zoomScaleSheetLayoutView="85" workbookViewId="0">
      <selection activeCell="A2" sqref="A2"/>
    </sheetView>
  </sheetViews>
  <sheetFormatPr defaultColWidth="9.42578125" defaultRowHeight="12.75"/>
  <cols>
    <col min="1" max="1" width="2.5703125" style="23" customWidth="1"/>
    <col min="2" max="2" width="2.28515625" style="23" customWidth="1"/>
    <col min="3" max="3" width="28.42578125" style="23" customWidth="1"/>
    <col min="4" max="4" width="15.5703125" style="23" customWidth="1"/>
    <col min="5" max="5" width="2" style="23" customWidth="1"/>
    <col min="6" max="6" width="13.5703125" style="23" customWidth="1"/>
    <col min="7" max="7" width="11.42578125" style="23" bestFit="1" customWidth="1"/>
    <col min="8" max="9" width="14.7109375" style="23" bestFit="1" customWidth="1"/>
    <col min="10" max="16384" width="9.42578125" style="23"/>
  </cols>
  <sheetData>
    <row r="1" spans="1:9">
      <c r="A1" s="29" t="s">
        <v>0</v>
      </c>
      <c r="E1" s="30"/>
      <c r="F1" s="31" t="s">
        <v>41</v>
      </c>
    </row>
    <row r="2" spans="1:9">
      <c r="A2" s="32"/>
      <c r="E2" s="30"/>
      <c r="F2" s="30" t="s">
        <v>42</v>
      </c>
    </row>
    <row r="3" spans="1:9">
      <c r="A3" s="33" t="s">
        <v>43</v>
      </c>
      <c r="D3" s="24"/>
      <c r="E3" s="24"/>
      <c r="F3" s="31" t="s">
        <v>44</v>
      </c>
    </row>
    <row r="4" spans="1:9">
      <c r="A4" s="92">
        <v>44531</v>
      </c>
      <c r="B4" s="92"/>
      <c r="C4" s="92"/>
      <c r="D4" s="24"/>
      <c r="E4" s="24"/>
      <c r="F4" s="30"/>
    </row>
    <row r="5" spans="1:9">
      <c r="B5" s="33"/>
      <c r="D5" s="24" t="s">
        <v>45</v>
      </c>
      <c r="E5" s="24"/>
      <c r="F5" s="34" t="s">
        <v>46</v>
      </c>
      <c r="G5" s="34" t="s">
        <v>46</v>
      </c>
      <c r="H5" s="34"/>
      <c r="I5" s="34"/>
    </row>
    <row r="6" spans="1:9" s="24" customFormat="1">
      <c r="A6" s="23"/>
      <c r="B6" s="23"/>
      <c r="C6" s="23"/>
      <c r="D6" s="35" t="s">
        <v>159</v>
      </c>
      <c r="E6" s="36"/>
      <c r="F6" s="37" t="s">
        <v>47</v>
      </c>
      <c r="G6" s="37" t="s">
        <v>10</v>
      </c>
      <c r="H6" s="37" t="s">
        <v>48</v>
      </c>
      <c r="I6" s="37" t="s">
        <v>49</v>
      </c>
    </row>
    <row r="7" spans="1:9">
      <c r="A7" s="23" t="s">
        <v>50</v>
      </c>
      <c r="F7" s="38"/>
      <c r="G7" s="38"/>
      <c r="H7" s="38"/>
      <c r="I7" s="38"/>
    </row>
    <row r="8" spans="1:9">
      <c r="B8" s="23" t="s">
        <v>51</v>
      </c>
      <c r="D8" s="26">
        <v>0</v>
      </c>
      <c r="E8" s="28"/>
      <c r="F8" s="26">
        <v>0</v>
      </c>
    </row>
    <row r="9" spans="1:9">
      <c r="B9" s="23" t="s">
        <v>52</v>
      </c>
      <c r="D9" s="26">
        <v>2218213.8013764718</v>
      </c>
      <c r="E9" s="28"/>
      <c r="F9" s="25"/>
      <c r="G9" s="38"/>
      <c r="H9" s="38"/>
      <c r="I9" s="26">
        <v>2218213.8013764718</v>
      </c>
    </row>
    <row r="10" spans="1:9">
      <c r="B10" s="23" t="s">
        <v>53</v>
      </c>
      <c r="D10" s="26">
        <v>0</v>
      </c>
      <c r="E10" s="28"/>
      <c r="F10" s="26">
        <v>0</v>
      </c>
      <c r="G10" s="38"/>
      <c r="H10" s="38"/>
      <c r="I10" s="38"/>
    </row>
    <row r="11" spans="1:9">
      <c r="B11" s="23" t="s">
        <v>54</v>
      </c>
      <c r="D11" s="26">
        <v>0</v>
      </c>
      <c r="E11" s="28"/>
      <c r="F11" s="38"/>
      <c r="G11" s="38"/>
      <c r="H11" s="26">
        <v>0</v>
      </c>
      <c r="I11" s="38"/>
    </row>
    <row r="12" spans="1:9">
      <c r="D12" s="24" t="s">
        <v>55</v>
      </c>
      <c r="E12" s="39" t="s">
        <v>56</v>
      </c>
      <c r="F12" s="24" t="s">
        <v>55</v>
      </c>
      <c r="G12" s="24" t="s">
        <v>55</v>
      </c>
      <c r="H12" s="24" t="s">
        <v>55</v>
      </c>
      <c r="I12" s="24" t="s">
        <v>55</v>
      </c>
    </row>
    <row r="13" spans="1:9">
      <c r="A13" s="23" t="s">
        <v>57</v>
      </c>
      <c r="D13" s="26">
        <v>2218213.8013764718</v>
      </c>
      <c r="E13" s="28"/>
      <c r="F13" s="26">
        <v>0</v>
      </c>
      <c r="G13" s="26">
        <v>0</v>
      </c>
      <c r="H13" s="26">
        <v>0</v>
      </c>
      <c r="I13" s="26">
        <v>2218213.8013764718</v>
      </c>
    </row>
    <row r="14" spans="1:9">
      <c r="D14" s="28"/>
      <c r="E14" s="28"/>
      <c r="F14" s="28"/>
      <c r="G14" s="28"/>
      <c r="H14" s="28"/>
      <c r="I14" s="28"/>
    </row>
    <row r="15" spans="1:9">
      <c r="A15" s="23" t="s">
        <v>58</v>
      </c>
      <c r="D15" s="28"/>
      <c r="E15" s="28"/>
      <c r="F15" s="40"/>
      <c r="G15" s="38"/>
      <c r="H15" s="38"/>
      <c r="I15" s="38"/>
    </row>
    <row r="16" spans="1:9">
      <c r="C16" s="23" t="s">
        <v>59</v>
      </c>
      <c r="D16" s="26">
        <v>0</v>
      </c>
      <c r="E16" s="28"/>
      <c r="F16" s="26">
        <v>0</v>
      </c>
      <c r="G16" s="38"/>
      <c r="H16" s="38"/>
      <c r="I16" s="38"/>
    </row>
    <row r="17" spans="2:9">
      <c r="C17" s="23" t="s">
        <v>60</v>
      </c>
      <c r="D17" s="26">
        <v>0</v>
      </c>
      <c r="E17" s="28"/>
      <c r="F17" s="26">
        <v>0</v>
      </c>
      <c r="G17" s="26">
        <v>0</v>
      </c>
      <c r="H17" s="38"/>
      <c r="I17" s="38"/>
    </row>
    <row r="18" spans="2:9">
      <c r="C18" s="23" t="s">
        <v>61</v>
      </c>
      <c r="D18" s="26">
        <v>141391.80927225598</v>
      </c>
      <c r="E18" s="28"/>
      <c r="F18" s="26">
        <v>42417.542781676791</v>
      </c>
      <c r="G18" s="26">
        <v>98974.266490579175</v>
      </c>
      <c r="H18" s="38"/>
      <c r="I18" s="38"/>
    </row>
    <row r="19" spans="2:9">
      <c r="C19" s="23" t="s">
        <v>62</v>
      </c>
      <c r="D19" s="26">
        <v>11510.725246944001</v>
      </c>
      <c r="E19" s="28"/>
      <c r="F19" s="26">
        <v>2386.8962172369997</v>
      </c>
      <c r="G19" s="26">
        <v>9123.8290297070016</v>
      </c>
      <c r="H19" s="38"/>
      <c r="I19" s="38"/>
    </row>
    <row r="20" spans="2:9">
      <c r="C20" s="23" t="s">
        <v>63</v>
      </c>
      <c r="D20" s="26">
        <v>208629.9718</v>
      </c>
      <c r="E20" s="28"/>
      <c r="F20" s="41">
        <v>0</v>
      </c>
      <c r="G20" s="41">
        <v>0</v>
      </c>
      <c r="H20" s="38"/>
      <c r="I20" s="41">
        <v>208629.9718</v>
      </c>
    </row>
    <row r="21" spans="2:9">
      <c r="C21" s="23" t="s">
        <v>101</v>
      </c>
      <c r="D21" s="26">
        <v>0</v>
      </c>
      <c r="E21" s="28"/>
      <c r="F21" s="38"/>
      <c r="G21" s="26">
        <v>0</v>
      </c>
      <c r="H21" s="38"/>
      <c r="I21" s="26"/>
    </row>
    <row r="22" spans="2:9">
      <c r="B22" s="42" t="s">
        <v>64</v>
      </c>
      <c r="C22" s="39"/>
      <c r="D22" s="24" t="s">
        <v>55</v>
      </c>
      <c r="E22" s="39" t="s">
        <v>56</v>
      </c>
      <c r="F22" s="24" t="s">
        <v>55</v>
      </c>
      <c r="G22" s="24" t="s">
        <v>55</v>
      </c>
      <c r="H22" s="24" t="s">
        <v>55</v>
      </c>
      <c r="I22" s="24" t="s">
        <v>55</v>
      </c>
    </row>
    <row r="23" spans="2:9">
      <c r="B23" s="23" t="s">
        <v>65</v>
      </c>
      <c r="D23" s="26">
        <v>361532.50631919998</v>
      </c>
      <c r="E23" s="28"/>
      <c r="F23" s="26">
        <v>44804.438998913793</v>
      </c>
      <c r="G23" s="26">
        <v>108098.09552028618</v>
      </c>
      <c r="H23" s="26">
        <v>0</v>
      </c>
      <c r="I23" s="26">
        <v>208629.9718</v>
      </c>
    </row>
    <row r="24" spans="2:9">
      <c r="D24" s="25"/>
      <c r="E24" s="28"/>
      <c r="F24" s="25"/>
      <c r="G24" s="25"/>
      <c r="H24" s="38"/>
      <c r="I24" s="38"/>
    </row>
    <row r="25" spans="2:9">
      <c r="C25" s="23" t="s">
        <v>66</v>
      </c>
      <c r="D25" s="26">
        <v>127747.699584</v>
      </c>
      <c r="E25" s="28"/>
      <c r="F25" s="26"/>
      <c r="G25" s="26">
        <v>127747.699584</v>
      </c>
      <c r="H25" s="38"/>
      <c r="I25" s="38"/>
    </row>
    <row r="26" spans="2:9">
      <c r="C26" s="23" t="s">
        <v>67</v>
      </c>
      <c r="D26" s="26">
        <v>0</v>
      </c>
      <c r="E26" s="28"/>
      <c r="F26" s="26"/>
      <c r="G26" s="26">
        <v>0</v>
      </c>
      <c r="H26" s="38"/>
      <c r="I26" s="38"/>
    </row>
    <row r="27" spans="2:9">
      <c r="C27" s="23" t="s">
        <v>68</v>
      </c>
      <c r="D27" s="26">
        <v>0</v>
      </c>
      <c r="E27" s="28"/>
      <c r="F27" s="41">
        <v>0</v>
      </c>
      <c r="G27" s="41">
        <v>0</v>
      </c>
      <c r="H27" s="38"/>
      <c r="I27" s="41">
        <v>0</v>
      </c>
    </row>
    <row r="28" spans="2:9">
      <c r="C28" s="23" t="s">
        <v>69</v>
      </c>
      <c r="D28" s="26">
        <v>0</v>
      </c>
      <c r="E28" s="28"/>
      <c r="F28" s="26">
        <v>0</v>
      </c>
      <c r="G28" s="26">
        <v>0</v>
      </c>
      <c r="H28" s="38"/>
      <c r="I28" s="38"/>
    </row>
    <row r="29" spans="2:9">
      <c r="C29" s="23" t="s">
        <v>124</v>
      </c>
      <c r="D29" s="26">
        <v>1062.5554780472</v>
      </c>
      <c r="E29" s="28"/>
      <c r="F29" s="38"/>
      <c r="G29" s="26">
        <v>1062.5554780472</v>
      </c>
      <c r="H29" s="38"/>
      <c r="I29" s="38"/>
    </row>
    <row r="30" spans="2:9">
      <c r="C30" s="23" t="s">
        <v>70</v>
      </c>
      <c r="D30" s="26">
        <v>0</v>
      </c>
      <c r="E30" s="28"/>
      <c r="F30" s="26">
        <v>0</v>
      </c>
      <c r="G30" s="26">
        <v>0</v>
      </c>
      <c r="H30" s="38"/>
      <c r="I30" s="38"/>
    </row>
    <row r="31" spans="2:9">
      <c r="B31" s="42" t="s">
        <v>64</v>
      </c>
      <c r="C31" s="39"/>
      <c r="D31" s="24" t="s">
        <v>55</v>
      </c>
      <c r="E31" s="39" t="s">
        <v>56</v>
      </c>
      <c r="F31" s="24" t="s">
        <v>55</v>
      </c>
      <c r="G31" s="24" t="s">
        <v>55</v>
      </c>
      <c r="H31" s="24" t="s">
        <v>55</v>
      </c>
      <c r="I31" s="24" t="s">
        <v>55</v>
      </c>
    </row>
    <row r="32" spans="2:9">
      <c r="B32" s="23" t="s">
        <v>71</v>
      </c>
      <c r="D32" s="26">
        <v>128810.2550620472</v>
      </c>
      <c r="E32" s="28"/>
      <c r="F32" s="26">
        <v>0</v>
      </c>
      <c r="G32" s="26">
        <v>128810.2550620472</v>
      </c>
      <c r="H32" s="26">
        <v>0</v>
      </c>
      <c r="I32" s="26">
        <v>0</v>
      </c>
    </row>
    <row r="33" spans="3:9">
      <c r="D33" s="28"/>
      <c r="E33" s="28"/>
      <c r="F33" s="38"/>
      <c r="G33" s="38"/>
      <c r="H33" s="38"/>
      <c r="I33" s="38"/>
    </row>
    <row r="34" spans="3:9">
      <c r="C34" s="23" t="s">
        <v>160</v>
      </c>
      <c r="D34" s="26">
        <v>915716.58745743008</v>
      </c>
      <c r="E34" s="28"/>
      <c r="F34" s="38"/>
      <c r="G34" s="38"/>
      <c r="H34" s="38"/>
      <c r="I34" s="26">
        <v>915716.58745743008</v>
      </c>
    </row>
    <row r="35" spans="3:9">
      <c r="C35" s="23" t="s">
        <v>161</v>
      </c>
      <c r="D35" s="26">
        <v>695820.19604724005</v>
      </c>
      <c r="E35" s="28"/>
      <c r="F35" s="38"/>
      <c r="G35" s="38"/>
      <c r="H35" s="38"/>
      <c r="I35" s="26">
        <v>695820.19604724005</v>
      </c>
    </row>
    <row r="36" spans="3:9">
      <c r="C36" s="23" t="s">
        <v>139</v>
      </c>
      <c r="D36" s="26">
        <v>419392.27596518997</v>
      </c>
      <c r="E36" s="28"/>
      <c r="F36" s="38"/>
      <c r="G36" s="38"/>
      <c r="H36" s="38"/>
      <c r="I36" s="26">
        <v>419392.27596518997</v>
      </c>
    </row>
    <row r="37" spans="3:9">
      <c r="C37" s="23" t="s">
        <v>162</v>
      </c>
      <c r="D37" s="26">
        <v>301813.58656152</v>
      </c>
      <c r="E37" s="28"/>
      <c r="F37" s="38"/>
      <c r="G37" s="38"/>
      <c r="H37" s="38"/>
      <c r="I37" s="26">
        <v>301813.58656152</v>
      </c>
    </row>
    <row r="38" spans="3:9">
      <c r="C38" s="23" t="s">
        <v>163</v>
      </c>
      <c r="D38" s="26">
        <v>26836.673209334996</v>
      </c>
      <c r="E38" s="28"/>
      <c r="F38" s="38"/>
      <c r="G38" s="38"/>
      <c r="H38" s="38"/>
      <c r="I38" s="26">
        <v>26836.673209334996</v>
      </c>
    </row>
    <row r="39" spans="3:9">
      <c r="C39" s="23" t="s">
        <v>164</v>
      </c>
      <c r="D39" s="26">
        <v>556331.88511395</v>
      </c>
      <c r="E39" s="28"/>
      <c r="F39" s="38"/>
      <c r="G39" s="38"/>
      <c r="H39" s="38"/>
      <c r="I39" s="26">
        <v>556331.88511395</v>
      </c>
    </row>
    <row r="40" spans="3:9">
      <c r="C40" s="23" t="s">
        <v>138</v>
      </c>
      <c r="D40" s="26">
        <v>397169.43948</v>
      </c>
      <c r="E40" s="28"/>
      <c r="F40" s="38"/>
      <c r="G40" s="38"/>
      <c r="H40" s="38"/>
      <c r="I40" s="26">
        <v>397169.43948</v>
      </c>
    </row>
    <row r="41" spans="3:9">
      <c r="C41" s="23" t="s">
        <v>165</v>
      </c>
      <c r="D41" s="26">
        <v>206695.66013959501</v>
      </c>
      <c r="E41" s="28"/>
      <c r="F41" s="38"/>
      <c r="G41" s="38"/>
      <c r="H41" s="38"/>
      <c r="I41" s="26">
        <v>206695.66013959501</v>
      </c>
    </row>
    <row r="42" spans="3:9">
      <c r="C42" s="23" t="s">
        <v>166</v>
      </c>
      <c r="D42" s="26">
        <v>553121.07153237006</v>
      </c>
      <c r="E42" s="28"/>
      <c r="F42" s="38"/>
      <c r="G42" s="38"/>
      <c r="H42" s="38"/>
      <c r="I42" s="26">
        <v>553121.07153237006</v>
      </c>
    </row>
    <row r="43" spans="3:9">
      <c r="C43" s="23" t="s">
        <v>137</v>
      </c>
      <c r="D43" s="26">
        <v>556915.80780000018</v>
      </c>
      <c r="E43" s="28"/>
      <c r="F43" s="38"/>
      <c r="G43" s="38"/>
      <c r="H43" s="38"/>
      <c r="I43" s="26">
        <v>556915.80780000018</v>
      </c>
    </row>
    <row r="44" spans="3:9">
      <c r="C44" s="23" t="s">
        <v>145</v>
      </c>
      <c r="D44" s="26">
        <v>1562219.9375111999</v>
      </c>
      <c r="E44" s="28"/>
      <c r="F44" s="38"/>
      <c r="G44" s="38"/>
      <c r="H44" s="38"/>
      <c r="I44" s="26">
        <v>1562219.9375111999</v>
      </c>
    </row>
    <row r="45" spans="3:9">
      <c r="C45" s="23" t="s">
        <v>167</v>
      </c>
      <c r="D45" s="26">
        <v>140248.706286645</v>
      </c>
      <c r="E45" s="28"/>
      <c r="F45" s="38"/>
      <c r="G45" s="38"/>
      <c r="H45" s="38"/>
      <c r="I45" s="26">
        <v>140248.706286645</v>
      </c>
    </row>
    <row r="46" spans="3:9">
      <c r="C46" s="23" t="s">
        <v>136</v>
      </c>
      <c r="D46" s="26">
        <v>308243.47005737998</v>
      </c>
      <c r="E46" s="28"/>
      <c r="F46" s="38"/>
      <c r="G46" s="38"/>
      <c r="H46" s="38"/>
      <c r="I46" s="26">
        <v>308243.47005737998</v>
      </c>
    </row>
    <row r="47" spans="3:9">
      <c r="C47" s="23" t="s">
        <v>168</v>
      </c>
      <c r="D47" s="26">
        <v>226957.06942553702</v>
      </c>
      <c r="E47" s="28"/>
      <c r="F47" s="38"/>
      <c r="G47" s="38"/>
      <c r="H47" s="38"/>
      <c r="I47" s="26">
        <v>226957.06942553702</v>
      </c>
    </row>
    <row r="48" spans="3:9">
      <c r="C48" s="23" t="s">
        <v>135</v>
      </c>
      <c r="D48" s="26">
        <v>1608333.55918785</v>
      </c>
      <c r="E48" s="28"/>
      <c r="F48" s="38"/>
      <c r="G48" s="38"/>
      <c r="H48" s="38"/>
      <c r="I48" s="26">
        <v>1608333.55918785</v>
      </c>
    </row>
    <row r="49" spans="1:9">
      <c r="C49" s="23" t="s">
        <v>134</v>
      </c>
      <c r="D49" s="26">
        <v>3168316.8546083998</v>
      </c>
      <c r="E49" s="28"/>
      <c r="F49" s="38"/>
      <c r="G49" s="38"/>
      <c r="H49" s="38"/>
      <c r="I49" s="26">
        <v>3168316.8546083998</v>
      </c>
    </row>
    <row r="50" spans="1:9">
      <c r="C50" s="23" t="s">
        <v>133</v>
      </c>
      <c r="D50" s="26">
        <v>803028.75426773995</v>
      </c>
      <c r="E50" s="28"/>
      <c r="F50" s="38"/>
      <c r="G50" s="38"/>
      <c r="H50" s="38"/>
      <c r="I50" s="26">
        <v>803028.75426773995</v>
      </c>
    </row>
    <row r="51" spans="1:9">
      <c r="C51" s="23" t="s">
        <v>88</v>
      </c>
      <c r="D51" s="26">
        <v>21603253.751758713</v>
      </c>
      <c r="E51" s="28"/>
      <c r="F51" s="38"/>
      <c r="G51" s="38"/>
      <c r="H51" s="38"/>
      <c r="I51" s="26">
        <v>21603253.751758713</v>
      </c>
    </row>
    <row r="52" spans="1:9">
      <c r="B52" s="42" t="s">
        <v>64</v>
      </c>
      <c r="C52" s="39"/>
      <c r="D52" s="24" t="s">
        <v>55</v>
      </c>
      <c r="E52" s="39" t="s">
        <v>56</v>
      </c>
      <c r="F52" s="24" t="s">
        <v>55</v>
      </c>
      <c r="G52" s="24" t="s">
        <v>55</v>
      </c>
      <c r="H52" s="24" t="s">
        <v>55</v>
      </c>
      <c r="I52" s="24" t="s">
        <v>55</v>
      </c>
    </row>
    <row r="53" spans="1:9">
      <c r="B53" s="23" t="s">
        <v>72</v>
      </c>
      <c r="D53" s="26">
        <v>34050415.286410093</v>
      </c>
      <c r="E53" s="28"/>
      <c r="F53" s="26">
        <v>0</v>
      </c>
      <c r="G53" s="26">
        <v>0</v>
      </c>
      <c r="H53" s="26">
        <v>0</v>
      </c>
      <c r="I53" s="26">
        <v>34050415.286410093</v>
      </c>
    </row>
    <row r="54" spans="1:9">
      <c r="B54" s="23" t="s">
        <v>173</v>
      </c>
      <c r="D54" s="26">
        <v>335709.77294431004</v>
      </c>
      <c r="E54" s="28"/>
      <c r="F54" s="39"/>
      <c r="H54" s="26"/>
      <c r="I54" s="26">
        <v>335709.77294431004</v>
      </c>
    </row>
    <row r="55" spans="1:9">
      <c r="B55" s="23" t="s">
        <v>73</v>
      </c>
      <c r="D55" s="26">
        <v>0</v>
      </c>
      <c r="E55" s="28"/>
      <c r="F55" s="26"/>
      <c r="G55" s="26"/>
      <c r="H55" s="26">
        <v>0</v>
      </c>
      <c r="I55" s="38"/>
    </row>
    <row r="56" spans="1:9">
      <c r="D56" s="24" t="s">
        <v>55</v>
      </c>
      <c r="E56" s="39" t="s">
        <v>56</v>
      </c>
      <c r="F56" s="24" t="s">
        <v>55</v>
      </c>
      <c r="G56" s="24" t="s">
        <v>55</v>
      </c>
      <c r="H56" s="24" t="s">
        <v>55</v>
      </c>
      <c r="I56" s="24" t="s">
        <v>55</v>
      </c>
    </row>
    <row r="57" spans="1:9">
      <c r="A57" s="23" t="s">
        <v>74</v>
      </c>
      <c r="D57" s="26">
        <v>34876467.820735648</v>
      </c>
      <c r="E57" s="28"/>
      <c r="F57" s="26">
        <v>44804.438998913793</v>
      </c>
      <c r="G57" s="26">
        <v>236908.3505823334</v>
      </c>
      <c r="H57" s="26">
        <v>0</v>
      </c>
      <c r="I57" s="26">
        <v>34594755.031154402</v>
      </c>
    </row>
    <row r="58" spans="1:9">
      <c r="D58" s="28"/>
      <c r="E58" s="28"/>
      <c r="F58" s="28"/>
      <c r="G58" s="28"/>
      <c r="H58" s="28"/>
      <c r="I58" s="28"/>
    </row>
    <row r="59" spans="1:9">
      <c r="A59" s="23" t="s">
        <v>75</v>
      </c>
      <c r="F59" s="38"/>
      <c r="G59" s="38"/>
      <c r="H59" s="38"/>
      <c r="I59" s="38"/>
    </row>
    <row r="60" spans="1:9">
      <c r="B60" s="23" t="s">
        <v>76</v>
      </c>
      <c r="D60" s="26">
        <v>10678324.34271339</v>
      </c>
      <c r="E60" s="28"/>
      <c r="F60" s="26">
        <v>10678324.34271339</v>
      </c>
      <c r="G60" s="38"/>
      <c r="H60" s="38"/>
      <c r="I60" s="38"/>
    </row>
    <row r="61" spans="1:9">
      <c r="A61" s="27"/>
      <c r="B61" s="27" t="s">
        <v>77</v>
      </c>
      <c r="C61" s="27"/>
      <c r="D61" s="44">
        <v>0</v>
      </c>
      <c r="E61" s="50"/>
      <c r="F61" s="44">
        <v>0</v>
      </c>
      <c r="G61" s="51"/>
      <c r="H61" s="51"/>
      <c r="I61" s="51"/>
    </row>
    <row r="62" spans="1:9">
      <c r="B62" s="23" t="s">
        <v>52</v>
      </c>
      <c r="D62" s="26">
        <v>162122.28321086057</v>
      </c>
      <c r="E62" s="28"/>
      <c r="F62" s="45"/>
      <c r="G62" s="38"/>
      <c r="H62" s="38"/>
      <c r="I62" s="26">
        <v>162122.28321086057</v>
      </c>
    </row>
    <row r="63" spans="1:9">
      <c r="B63" s="23" t="s">
        <v>78</v>
      </c>
      <c r="D63" s="26">
        <v>2769.4468363333799</v>
      </c>
      <c r="E63" s="28"/>
      <c r="F63" s="38"/>
      <c r="H63" s="26">
        <v>2769.4468363333799</v>
      </c>
      <c r="I63" s="38"/>
    </row>
    <row r="64" spans="1:9">
      <c r="D64" s="24" t="s">
        <v>55</v>
      </c>
      <c r="E64" s="39" t="s">
        <v>56</v>
      </c>
      <c r="F64" s="24" t="s">
        <v>55</v>
      </c>
      <c r="G64" s="24" t="s">
        <v>55</v>
      </c>
      <c r="H64" s="24" t="s">
        <v>55</v>
      </c>
      <c r="I64" s="24" t="s">
        <v>55</v>
      </c>
    </row>
    <row r="65" spans="1:9">
      <c r="A65" s="23" t="s">
        <v>79</v>
      </c>
      <c r="D65" s="26">
        <v>10843216.072760584</v>
      </c>
      <c r="E65" s="28"/>
      <c r="F65" s="26">
        <v>10678324.34271339</v>
      </c>
      <c r="G65" s="26">
        <v>0</v>
      </c>
      <c r="H65" s="26">
        <v>2769.4468363333799</v>
      </c>
      <c r="I65" s="26">
        <v>162122.28321086057</v>
      </c>
    </row>
    <row r="67" spans="1:9">
      <c r="A67" s="23" t="s">
        <v>80</v>
      </c>
    </row>
    <row r="68" spans="1:9" hidden="1">
      <c r="B68" s="28" t="s">
        <v>89</v>
      </c>
      <c r="D68" s="26">
        <v>0</v>
      </c>
      <c r="E68" s="28"/>
      <c r="H68" s="26">
        <v>0</v>
      </c>
      <c r="I68" s="25"/>
    </row>
    <row r="69" spans="1:9" hidden="1">
      <c r="B69" s="28" t="s">
        <v>90</v>
      </c>
      <c r="D69" s="26">
        <v>0</v>
      </c>
      <c r="E69" s="28"/>
      <c r="H69" s="26">
        <v>0</v>
      </c>
      <c r="I69" s="25"/>
    </row>
    <row r="70" spans="1:9">
      <c r="B70" s="28" t="s">
        <v>91</v>
      </c>
      <c r="D70" s="26">
        <v>1596385.3136033865</v>
      </c>
      <c r="E70" s="28"/>
      <c r="H70" s="26">
        <v>1596385.3136033865</v>
      </c>
      <c r="I70" s="25"/>
    </row>
    <row r="71" spans="1:9">
      <c r="B71" s="28" t="s">
        <v>81</v>
      </c>
      <c r="D71" s="26">
        <v>12799660.161878543</v>
      </c>
      <c r="E71" s="28"/>
      <c r="H71" s="26">
        <v>12799660.161878543</v>
      </c>
      <c r="I71" s="25"/>
    </row>
    <row r="72" spans="1:9">
      <c r="B72" s="28" t="s">
        <v>92</v>
      </c>
      <c r="D72" s="26">
        <v>5166638.5635585096</v>
      </c>
      <c r="E72" s="28"/>
      <c r="F72" s="39"/>
      <c r="H72" s="26">
        <v>5166638.5635585096</v>
      </c>
      <c r="I72" s="25"/>
    </row>
    <row r="73" spans="1:9">
      <c r="B73" s="28" t="s">
        <v>93</v>
      </c>
      <c r="D73" s="26">
        <v>49096322.594703063</v>
      </c>
      <c r="E73" s="28"/>
      <c r="F73" s="39"/>
      <c r="H73" s="26">
        <v>49096322.594703063</v>
      </c>
      <c r="I73" s="25"/>
    </row>
    <row r="74" spans="1:9">
      <c r="D74" s="24" t="s">
        <v>55</v>
      </c>
      <c r="E74" s="39" t="s">
        <v>56</v>
      </c>
      <c r="F74" s="24" t="s">
        <v>55</v>
      </c>
      <c r="G74" s="24" t="s">
        <v>55</v>
      </c>
      <c r="H74" s="24" t="s">
        <v>55</v>
      </c>
      <c r="I74" s="24" t="s">
        <v>55</v>
      </c>
    </row>
    <row r="75" spans="1:9">
      <c r="A75" s="23" t="s">
        <v>82</v>
      </c>
      <c r="D75" s="26">
        <v>68659006.633743495</v>
      </c>
      <c r="E75" s="28"/>
      <c r="F75" s="26">
        <v>0</v>
      </c>
      <c r="G75" s="26">
        <v>0</v>
      </c>
      <c r="H75" s="26">
        <v>68659006.633743495</v>
      </c>
      <c r="I75" s="26">
        <v>0</v>
      </c>
    </row>
    <row r="76" spans="1:9">
      <c r="D76" s="28"/>
      <c r="E76" s="28"/>
      <c r="F76" s="28"/>
      <c r="G76" s="28"/>
      <c r="H76" s="28"/>
      <c r="I76" s="28"/>
    </row>
    <row r="77" spans="1:9">
      <c r="A77" s="23" t="s">
        <v>83</v>
      </c>
      <c r="D77" s="28"/>
      <c r="E77" s="28"/>
      <c r="F77" s="28"/>
      <c r="G77" s="28"/>
      <c r="H77" s="28"/>
      <c r="I77" s="28"/>
    </row>
    <row r="78" spans="1:9">
      <c r="B78" s="28" t="s">
        <v>94</v>
      </c>
      <c r="D78" s="26">
        <v>0</v>
      </c>
      <c r="E78" s="28"/>
      <c r="F78" s="39"/>
      <c r="H78" s="26">
        <v>0</v>
      </c>
      <c r="I78" s="25"/>
    </row>
    <row r="79" spans="1:9">
      <c r="D79" s="24" t="s">
        <v>55</v>
      </c>
      <c r="E79" s="39" t="s">
        <v>56</v>
      </c>
      <c r="F79" s="24" t="s">
        <v>55</v>
      </c>
      <c r="G79" s="24" t="s">
        <v>55</v>
      </c>
      <c r="H79" s="24" t="s">
        <v>55</v>
      </c>
      <c r="I79" s="24" t="s">
        <v>55</v>
      </c>
    </row>
    <row r="80" spans="1:9">
      <c r="A80" s="23" t="s">
        <v>84</v>
      </c>
      <c r="D80" s="46">
        <v>0</v>
      </c>
      <c r="E80" s="28"/>
      <c r="F80" s="26">
        <v>0</v>
      </c>
      <c r="G80" s="26">
        <v>0</v>
      </c>
      <c r="H80" s="26">
        <v>0</v>
      </c>
      <c r="I80" s="26">
        <v>0</v>
      </c>
    </row>
    <row r="81" spans="1:9">
      <c r="D81" s="47" t="s">
        <v>125</v>
      </c>
      <c r="E81" s="39" t="s">
        <v>56</v>
      </c>
      <c r="F81" s="47" t="s">
        <v>125</v>
      </c>
      <c r="G81" s="47" t="s">
        <v>125</v>
      </c>
      <c r="H81" s="47" t="s">
        <v>125</v>
      </c>
      <c r="I81" s="47" t="s">
        <v>125</v>
      </c>
    </row>
    <row r="82" spans="1:9">
      <c r="A82" s="23" t="s">
        <v>85</v>
      </c>
      <c r="D82" s="26">
        <v>112160476.72586325</v>
      </c>
      <c r="E82" s="28" t="s">
        <v>56</v>
      </c>
      <c r="F82" s="26">
        <v>10723128.781712303</v>
      </c>
      <c r="G82" s="26">
        <v>236908.3505823334</v>
      </c>
      <c r="H82" s="26">
        <v>68661776.080579832</v>
      </c>
      <c r="I82" s="26">
        <v>32538663.512988787</v>
      </c>
    </row>
    <row r="83" spans="1:9">
      <c r="D83" s="47" t="s">
        <v>125</v>
      </c>
      <c r="E83" s="39" t="s">
        <v>56</v>
      </c>
      <c r="F83" s="47" t="s">
        <v>125</v>
      </c>
      <c r="G83" s="47" t="s">
        <v>125</v>
      </c>
      <c r="H83" s="47" t="s">
        <v>125</v>
      </c>
      <c r="I83" s="47" t="s">
        <v>125</v>
      </c>
    </row>
    <row r="84" spans="1:9">
      <c r="D84" s="48" t="s">
        <v>128</v>
      </c>
    </row>
  </sheetData>
  <mergeCells count="1">
    <mergeCell ref="A4:C4"/>
  </mergeCells>
  <printOptions horizontalCentered="1"/>
  <pageMargins left="0.75" right="0.75" top="0.75" bottom="0.5" header="0.25" footer="0.25"/>
  <pageSetup scale="61" orientation="portrait" r:id="rId1"/>
  <headerFooter alignWithMargins="0">
    <oddHeader>&amp;RPage 5.1.4</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2020-04-01T07:00:00+00:00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E1C23249-D23C-4114-96F1-2242BC26D36F}"/>
</file>

<file path=customXml/itemProps2.xml><?xml version="1.0" encoding="utf-8"?>
<ds:datastoreItem xmlns:ds="http://schemas.openxmlformats.org/officeDocument/2006/customXml" ds:itemID="{52DD203A-7A2A-4880-8C1B-7983A6133C8A}"/>
</file>

<file path=customXml/itemProps3.xml><?xml version="1.0" encoding="utf-8"?>
<ds:datastoreItem xmlns:ds="http://schemas.openxmlformats.org/officeDocument/2006/customXml" ds:itemID="{46F948A2-9BFD-4A22-9FFC-F1903A833E4F}"/>
</file>

<file path=customXml/itemProps4.xml><?xml version="1.0" encoding="utf-8"?>
<ds:datastoreItem xmlns:ds="http://schemas.openxmlformats.org/officeDocument/2006/customXml" ds:itemID="{52C5139A-24D3-44CD-8D35-D8DAEA3362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Page 5.1</vt:lpstr>
      <vt:lpstr>Page 5.1.1</vt:lpstr>
      <vt:lpstr>Page 5.1.2</vt:lpstr>
      <vt:lpstr>Page 5.1.3</vt:lpstr>
      <vt:lpstr>Page 5.1.4</vt:lpstr>
      <vt:lpstr>'Page 5.1'!Print_Area</vt:lpstr>
      <vt:lpstr>'Page 5.1.1'!Print_Area</vt:lpstr>
      <vt:lpstr>'Page 5.1.2'!Print_Area</vt:lpstr>
      <vt:lpstr>'Page 5.1.3'!Print_Area</vt:lpstr>
      <vt:lpstr>'Page 5.1.4'!Print_Area</vt:lpstr>
      <vt:lpstr>'Page 5.1.2'!Print_Titles</vt:lpstr>
      <vt:lpstr>'Page 5.1.3'!Print_Titles</vt:lpstr>
      <vt:lpstr>'Page 5.1.4'!Print_Titles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2020-03-27T18:37:19Z</dcterms:created>
  <dcterms:modified xsi:type="dcterms:W3CDTF">2020-03-27T18:44:35Z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