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3.1" sheetId="1" r:id="rId1"/>
    <sheet name="Page 3.1.1" sheetId="3" r:id="rId2"/>
    <sheet name="Page 3.1.2" sheetId="4" r:id="rId3"/>
    <sheet name="Pages 3.1.3 - 3.1.4" sheetId="5" r:id="rId4"/>
    <sheet name="Pages 3.1.5 - 3.1.6" sheetId="6" r:id="rId5"/>
  </sheets>
  <definedNames>
    <definedName name="_xlnm._FilterDatabase" localSheetId="3" hidden="1">'Pages 3.1.3 - 3.1.4'!#REF!</definedName>
    <definedName name="_xlnm._FilterDatabase" localSheetId="4" hidden="1">'Pages 3.1.5 - 3.1.6'!#REF!</definedName>
    <definedName name="_xlnm.Print_Area" localSheetId="0">'Page 3.1'!$A$2:$J$62</definedName>
    <definedName name="_xlnm.Print_Area" localSheetId="1">'Page 3.1.1'!$A$1:$O$31</definedName>
    <definedName name="_xlnm.Print_Area" localSheetId="2">'Page 3.1.2'!$A$1:$G$31</definedName>
    <definedName name="_xlnm.Print_Area" localSheetId="3">'Pages 3.1.3 - 3.1.4'!$A$1:$Q$150</definedName>
    <definedName name="_xlnm.Print_Area" localSheetId="4">'Pages 3.1.5 - 3.1.6'!$A$1:$Q$146</definedName>
    <definedName name="_xlnm.Print_Titles" localSheetId="3">'Pages 3.1.3 - 3.1.4'!$A:$C,'Pages 3.1.3 - 3.1.4'!$1:$8</definedName>
    <definedName name="_xlnm.Print_Titles" localSheetId="4">'Pages 3.1.5 - 3.1.6'!$A:$C,'Pages 3.1.5 - 3.1.6'!$1:$7</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J15" i="3"/>
  <c r="J14" i="3"/>
  <c r="J13" i="3"/>
  <c r="J12" i="3"/>
  <c r="O137" i="5"/>
  <c r="N137" i="5"/>
  <c r="M137" i="5"/>
  <c r="O135" i="5"/>
  <c r="N135" i="5"/>
  <c r="M135" i="5"/>
  <c r="O134" i="5"/>
  <c r="N134" i="5"/>
  <c r="M134" i="5"/>
  <c r="O133" i="5"/>
  <c r="N133" i="5"/>
  <c r="M133" i="5"/>
  <c r="O131" i="5"/>
  <c r="N131" i="5"/>
  <c r="M131" i="5"/>
  <c r="N128" i="5"/>
  <c r="M128" i="5"/>
  <c r="N127" i="5"/>
  <c r="M127" i="5"/>
  <c r="N126" i="5"/>
  <c r="M126" i="5"/>
  <c r="N125" i="5"/>
  <c r="M125" i="5"/>
  <c r="N124" i="5"/>
  <c r="M124" i="5"/>
  <c r="N123" i="5"/>
  <c r="M123" i="5"/>
  <c r="O117" i="5"/>
  <c r="N117" i="5"/>
  <c r="M117" i="5"/>
  <c r="O115" i="5"/>
  <c r="N115" i="5"/>
  <c r="M115" i="5"/>
  <c r="O114" i="5"/>
  <c r="N114" i="5"/>
  <c r="M114" i="5"/>
  <c r="O113" i="5"/>
  <c r="N113" i="5"/>
  <c r="M113" i="5"/>
  <c r="O112" i="5"/>
  <c r="N112" i="5"/>
  <c r="M112" i="5"/>
  <c r="O111" i="5"/>
  <c r="N111" i="5"/>
  <c r="M111" i="5"/>
  <c r="O110" i="5"/>
  <c r="N110" i="5"/>
  <c r="M110" i="5"/>
  <c r="O109" i="5"/>
  <c r="N109" i="5"/>
  <c r="M109" i="5"/>
  <c r="O108" i="5"/>
  <c r="N108" i="5"/>
  <c r="M108" i="5"/>
  <c r="O107" i="5"/>
  <c r="N107" i="5"/>
  <c r="M107" i="5"/>
  <c r="O105" i="5"/>
  <c r="N105" i="5"/>
  <c r="M105" i="5"/>
  <c r="N102" i="5"/>
  <c r="M102" i="5"/>
  <c r="N101" i="5"/>
  <c r="M101" i="5"/>
  <c r="O95" i="5"/>
  <c r="N95" i="5"/>
  <c r="M95" i="5"/>
  <c r="O93" i="5"/>
  <c r="N93" i="5"/>
  <c r="M93" i="5"/>
  <c r="O92" i="5"/>
  <c r="N92" i="5"/>
  <c r="M92" i="5"/>
  <c r="O91" i="5"/>
  <c r="N91" i="5"/>
  <c r="M91" i="5"/>
  <c r="O90" i="5"/>
  <c r="N90" i="5"/>
  <c r="M90" i="5"/>
  <c r="O89" i="5"/>
  <c r="N89" i="5"/>
  <c r="M89" i="5"/>
  <c r="O88" i="5"/>
  <c r="N88" i="5"/>
  <c r="M88" i="5"/>
  <c r="O87" i="5"/>
  <c r="N87" i="5"/>
  <c r="M87" i="5"/>
  <c r="O85" i="5"/>
  <c r="N85" i="5"/>
  <c r="M85" i="5"/>
  <c r="N82" i="5"/>
  <c r="N83" i="5" s="1"/>
  <c r="M82" i="5"/>
  <c r="M83" i="5" s="1"/>
  <c r="N79" i="5"/>
  <c r="M79" i="5"/>
  <c r="N78" i="5"/>
  <c r="M78" i="5"/>
  <c r="N77" i="5"/>
  <c r="M77" i="5"/>
  <c r="N74" i="5"/>
  <c r="N75" i="5" s="1"/>
  <c r="M74" i="5"/>
  <c r="N71" i="5"/>
  <c r="M71" i="5"/>
  <c r="N70" i="5"/>
  <c r="M70" i="5"/>
  <c r="N69" i="5"/>
  <c r="M69" i="5"/>
  <c r="O64" i="5"/>
  <c r="P64" i="5" s="1"/>
  <c r="N64" i="5"/>
  <c r="M64" i="5"/>
  <c r="O62" i="5"/>
  <c r="N62" i="5"/>
  <c r="M62" i="5"/>
  <c r="O61" i="5"/>
  <c r="N61" i="5"/>
  <c r="M61" i="5"/>
  <c r="O60" i="5"/>
  <c r="N60" i="5"/>
  <c r="M60" i="5"/>
  <c r="O59" i="5"/>
  <c r="N59" i="5"/>
  <c r="M59" i="5"/>
  <c r="O58" i="5"/>
  <c r="N58" i="5"/>
  <c r="M58" i="5"/>
  <c r="O57" i="5"/>
  <c r="N57" i="5"/>
  <c r="M57" i="5"/>
  <c r="O56" i="5"/>
  <c r="N56" i="5"/>
  <c r="M56" i="5"/>
  <c r="O55" i="5"/>
  <c r="N55" i="5"/>
  <c r="M55" i="5"/>
  <c r="O53" i="5"/>
  <c r="N53" i="5"/>
  <c r="M53" i="5"/>
  <c r="N50" i="5"/>
  <c r="M50" i="5"/>
  <c r="N49" i="5"/>
  <c r="M49" i="5"/>
  <c r="N46" i="5"/>
  <c r="N47" i="5" s="1"/>
  <c r="M46" i="5"/>
  <c r="M47" i="5" s="1"/>
  <c r="N43" i="5"/>
  <c r="N44" i="5" s="1"/>
  <c r="M43" i="5"/>
  <c r="M44" i="5" s="1"/>
  <c r="N40" i="5"/>
  <c r="M40" i="5"/>
  <c r="N39" i="5"/>
  <c r="M39" i="5"/>
  <c r="N38" i="5"/>
  <c r="M38" i="5"/>
  <c r="M41" i="5" s="1"/>
  <c r="O33" i="5"/>
  <c r="N33" i="5"/>
  <c r="M33" i="5"/>
  <c r="O31" i="5"/>
  <c r="N31" i="5"/>
  <c r="M31" i="5"/>
  <c r="O30" i="5"/>
  <c r="N30" i="5"/>
  <c r="M30" i="5"/>
  <c r="O29" i="5"/>
  <c r="N29" i="5"/>
  <c r="M29" i="5"/>
  <c r="O28" i="5"/>
  <c r="N28" i="5"/>
  <c r="M28" i="5"/>
  <c r="O27" i="5"/>
  <c r="N27" i="5"/>
  <c r="M27" i="5"/>
  <c r="O26" i="5"/>
  <c r="N26" i="5"/>
  <c r="M26" i="5"/>
  <c r="O25" i="5"/>
  <c r="N25" i="5"/>
  <c r="M25" i="5"/>
  <c r="O24" i="5"/>
  <c r="N24" i="5"/>
  <c r="M24" i="5"/>
  <c r="O22" i="5"/>
  <c r="N22" i="5"/>
  <c r="M22" i="5"/>
  <c r="N19" i="5"/>
  <c r="M19" i="5"/>
  <c r="M20" i="5" s="1"/>
  <c r="N16" i="5"/>
  <c r="M16" i="5"/>
  <c r="N15" i="5"/>
  <c r="M15" i="5"/>
  <c r="N14" i="5"/>
  <c r="M14" i="5"/>
  <c r="N13" i="5"/>
  <c r="M13" i="5"/>
  <c r="N12" i="5"/>
  <c r="M12" i="5"/>
  <c r="N11" i="5"/>
  <c r="M11" i="5"/>
  <c r="N10" i="5"/>
  <c r="M10" i="5"/>
  <c r="E17" i="4"/>
  <c r="E16" i="4"/>
  <c r="E15" i="4"/>
  <c r="E14" i="4"/>
  <c r="F14" i="4" s="1"/>
  <c r="E13" i="4"/>
  <c r="D17" i="4"/>
  <c r="D16" i="4"/>
  <c r="D15" i="4"/>
  <c r="D14" i="4"/>
  <c r="D13" i="4"/>
  <c r="J136" i="6"/>
  <c r="J134" i="6"/>
  <c r="L134" i="6" s="1"/>
  <c r="N134" i="6" s="1"/>
  <c r="J133" i="6"/>
  <c r="L133" i="6" s="1"/>
  <c r="J132" i="6"/>
  <c r="J130" i="6"/>
  <c r="I128" i="6"/>
  <c r="I138" i="6" s="1"/>
  <c r="H128" i="6"/>
  <c r="H138" i="6" s="1"/>
  <c r="G16" i="3" s="1"/>
  <c r="F15" i="1" s="1"/>
  <c r="I15" i="1" s="1"/>
  <c r="G128" i="6"/>
  <c r="G138" i="6" s="1"/>
  <c r="F128" i="6"/>
  <c r="F138" i="6" s="1"/>
  <c r="E128" i="6"/>
  <c r="E138" i="6" s="1"/>
  <c r="D128" i="6"/>
  <c r="D138" i="6" s="1"/>
  <c r="C16" i="3" s="1"/>
  <c r="E16" i="3" s="1"/>
  <c r="J127" i="6"/>
  <c r="J126" i="6"/>
  <c r="J125" i="6"/>
  <c r="J124" i="6"/>
  <c r="J123" i="6"/>
  <c r="J122" i="6"/>
  <c r="J116" i="6"/>
  <c r="J114" i="6"/>
  <c r="J113" i="6"/>
  <c r="J112" i="6"/>
  <c r="J111" i="6"/>
  <c r="J110" i="6"/>
  <c r="J109" i="6"/>
  <c r="L109" i="6" s="1"/>
  <c r="N109" i="6" s="1"/>
  <c r="J108" i="6"/>
  <c r="L108" i="6" s="1"/>
  <c r="J107" i="6"/>
  <c r="J106" i="6"/>
  <c r="J104" i="6"/>
  <c r="I102" i="6"/>
  <c r="I118" i="6" s="1"/>
  <c r="H102" i="6"/>
  <c r="H118" i="6" s="1"/>
  <c r="G15" i="3" s="1"/>
  <c r="G102" i="6"/>
  <c r="G118" i="6" s="1"/>
  <c r="F102" i="6"/>
  <c r="F118" i="6" s="1"/>
  <c r="E102" i="6"/>
  <c r="E118" i="6" s="1"/>
  <c r="D102" i="6"/>
  <c r="D118" i="6" s="1"/>
  <c r="C15" i="3" s="1"/>
  <c r="E15" i="3" s="1"/>
  <c r="J101" i="6"/>
  <c r="J100" i="6"/>
  <c r="J94" i="6"/>
  <c r="J92" i="6"/>
  <c r="L92" i="6" s="1"/>
  <c r="N92" i="6" s="1"/>
  <c r="J91" i="6"/>
  <c r="J90" i="6"/>
  <c r="J89" i="6"/>
  <c r="L89" i="6" s="1"/>
  <c r="N89" i="6" s="1"/>
  <c r="J88" i="6"/>
  <c r="J87" i="6"/>
  <c r="J86" i="6"/>
  <c r="J84" i="6"/>
  <c r="I82" i="6"/>
  <c r="H82" i="6"/>
  <c r="G82" i="6"/>
  <c r="F82" i="6"/>
  <c r="E82" i="6"/>
  <c r="D82" i="6"/>
  <c r="J81" i="6"/>
  <c r="J82" i="6" s="1"/>
  <c r="I79" i="6"/>
  <c r="H79" i="6"/>
  <c r="G79" i="6"/>
  <c r="F79" i="6"/>
  <c r="E79" i="6"/>
  <c r="D79" i="6"/>
  <c r="J78" i="6"/>
  <c r="O79" i="5" s="1"/>
  <c r="J77" i="6"/>
  <c r="J76" i="6"/>
  <c r="I74" i="6"/>
  <c r="H74" i="6"/>
  <c r="G74" i="6"/>
  <c r="F74" i="6"/>
  <c r="E74" i="6"/>
  <c r="D74" i="6"/>
  <c r="J73" i="6"/>
  <c r="J74" i="6" s="1"/>
  <c r="I71" i="6"/>
  <c r="H71" i="6"/>
  <c r="G71" i="6"/>
  <c r="F71" i="6"/>
  <c r="E71" i="6"/>
  <c r="D71" i="6"/>
  <c r="J70" i="6"/>
  <c r="J69" i="6"/>
  <c r="J68" i="6"/>
  <c r="J63" i="6"/>
  <c r="J61" i="6"/>
  <c r="J60" i="6"/>
  <c r="L60" i="6" s="1"/>
  <c r="N60" i="6" s="1"/>
  <c r="J59" i="6"/>
  <c r="L59" i="6" s="1"/>
  <c r="N59" i="6" s="1"/>
  <c r="J58" i="6"/>
  <c r="J57" i="6"/>
  <c r="J56" i="6"/>
  <c r="L56" i="6" s="1"/>
  <c r="N56" i="6" s="1"/>
  <c r="J55" i="6"/>
  <c r="L55" i="6" s="1"/>
  <c r="N55" i="6" s="1"/>
  <c r="J54" i="6"/>
  <c r="J52" i="6"/>
  <c r="L52" i="6" s="1"/>
  <c r="I50" i="6"/>
  <c r="H50" i="6"/>
  <c r="G50" i="6"/>
  <c r="F50" i="6"/>
  <c r="E50" i="6"/>
  <c r="D50" i="6"/>
  <c r="J49" i="6"/>
  <c r="O50" i="5" s="1"/>
  <c r="J48" i="6"/>
  <c r="L48" i="6" s="1"/>
  <c r="I46" i="6"/>
  <c r="H46" i="6"/>
  <c r="G46" i="6"/>
  <c r="F46" i="6"/>
  <c r="E46" i="6"/>
  <c r="D46" i="6"/>
  <c r="J45" i="6"/>
  <c r="L45" i="6" s="1"/>
  <c r="I43" i="6"/>
  <c r="H43" i="6"/>
  <c r="G43" i="6"/>
  <c r="F43" i="6"/>
  <c r="E43" i="6"/>
  <c r="D43" i="6"/>
  <c r="J42" i="6"/>
  <c r="L42" i="6" s="1"/>
  <c r="I40" i="6"/>
  <c r="H40" i="6"/>
  <c r="G40" i="6"/>
  <c r="F40" i="6"/>
  <c r="E40" i="6"/>
  <c r="D40" i="6"/>
  <c r="J39" i="6"/>
  <c r="L39" i="6" s="1"/>
  <c r="J38" i="6"/>
  <c r="L38" i="6" s="1"/>
  <c r="J37" i="6"/>
  <c r="L37" i="6" s="1"/>
  <c r="J32" i="6"/>
  <c r="L32" i="6" s="1"/>
  <c r="J30" i="6"/>
  <c r="L30" i="6" s="1"/>
  <c r="J29" i="6"/>
  <c r="L29" i="6" s="1"/>
  <c r="J28" i="6"/>
  <c r="L28" i="6" s="1"/>
  <c r="J27" i="6"/>
  <c r="L27" i="6" s="1"/>
  <c r="J26" i="6"/>
  <c r="L26" i="6" s="1"/>
  <c r="J25" i="6"/>
  <c r="L25" i="6" s="1"/>
  <c r="J24" i="6"/>
  <c r="L24" i="6" s="1"/>
  <c r="N24" i="6" s="1"/>
  <c r="J23" i="6"/>
  <c r="L23" i="6" s="1"/>
  <c r="J21" i="6"/>
  <c r="L21" i="6" s="1"/>
  <c r="J19" i="6"/>
  <c r="I19" i="6"/>
  <c r="H19" i="6"/>
  <c r="G19" i="6"/>
  <c r="F19" i="6"/>
  <c r="E19" i="6"/>
  <c r="D19" i="6"/>
  <c r="J18" i="6"/>
  <c r="L18" i="6" s="1"/>
  <c r="I16" i="6"/>
  <c r="H16" i="6"/>
  <c r="H34" i="6" s="1"/>
  <c r="G12" i="3" s="1"/>
  <c r="F12" i="1" s="1"/>
  <c r="I12" i="1" s="1"/>
  <c r="G16" i="6"/>
  <c r="F16" i="6"/>
  <c r="E16" i="6"/>
  <c r="D16" i="6"/>
  <c r="J15" i="6"/>
  <c r="L15" i="6" s="1"/>
  <c r="O15" i="5"/>
  <c r="J14" i="6"/>
  <c r="L14" i="6" s="1"/>
  <c r="J13" i="6"/>
  <c r="L13" i="6" s="1"/>
  <c r="J12" i="6"/>
  <c r="L12" i="6" s="1"/>
  <c r="J11" i="6"/>
  <c r="L11" i="6" s="1"/>
  <c r="J10" i="6"/>
  <c r="L10" i="6" s="1"/>
  <c r="J9" i="6"/>
  <c r="H139" i="5"/>
  <c r="D139" i="5"/>
  <c r="K137" i="5"/>
  <c r="L137" i="5" s="1"/>
  <c r="K135" i="5"/>
  <c r="L135" i="5" s="1"/>
  <c r="L134" i="5"/>
  <c r="K134" i="5"/>
  <c r="K133" i="5"/>
  <c r="L133" i="5" s="1"/>
  <c r="K131" i="5"/>
  <c r="L131" i="5" s="1"/>
  <c r="J129" i="5"/>
  <c r="J139" i="5" s="1"/>
  <c r="I129" i="5"/>
  <c r="I139" i="5" s="1"/>
  <c r="H129" i="5"/>
  <c r="G129" i="5"/>
  <c r="G139" i="5" s="1"/>
  <c r="F129" i="5"/>
  <c r="F139" i="5" s="1"/>
  <c r="E129" i="5"/>
  <c r="E139" i="5" s="1"/>
  <c r="D129" i="5"/>
  <c r="K128" i="5"/>
  <c r="L128" i="5" s="1"/>
  <c r="E128" i="5"/>
  <c r="K127" i="5"/>
  <c r="L127" i="5" s="1"/>
  <c r="E127" i="5"/>
  <c r="K126" i="5"/>
  <c r="L126" i="5" s="1"/>
  <c r="E126" i="5"/>
  <c r="K125" i="5"/>
  <c r="L125" i="5" s="1"/>
  <c r="E125" i="5"/>
  <c r="K124" i="5"/>
  <c r="L124" i="5" s="1"/>
  <c r="E124" i="5"/>
  <c r="K123" i="5"/>
  <c r="E123" i="5"/>
  <c r="G119" i="5"/>
  <c r="K117" i="5"/>
  <c r="L117" i="5" s="1"/>
  <c r="L115" i="5"/>
  <c r="K115" i="5"/>
  <c r="K114" i="5"/>
  <c r="L114" i="5" s="1"/>
  <c r="K113" i="5"/>
  <c r="L113" i="5" s="1"/>
  <c r="K112" i="5"/>
  <c r="L112" i="5" s="1"/>
  <c r="L111" i="5"/>
  <c r="K111" i="5"/>
  <c r="K110" i="5"/>
  <c r="L110" i="5" s="1"/>
  <c r="K109" i="5"/>
  <c r="L109" i="5" s="1"/>
  <c r="P108" i="5"/>
  <c r="K108" i="5"/>
  <c r="L108" i="5" s="1"/>
  <c r="L107" i="5"/>
  <c r="K107" i="5"/>
  <c r="K105" i="5"/>
  <c r="L105" i="5" s="1"/>
  <c r="J103" i="5"/>
  <c r="J119" i="5" s="1"/>
  <c r="I103" i="5"/>
  <c r="I119" i="5" s="1"/>
  <c r="H103" i="5"/>
  <c r="H119" i="5" s="1"/>
  <c r="G103" i="5"/>
  <c r="F103" i="5"/>
  <c r="F119" i="5" s="1"/>
  <c r="D103" i="5"/>
  <c r="D119" i="5" s="1"/>
  <c r="L102" i="5"/>
  <c r="K102" i="5"/>
  <c r="E102" i="5"/>
  <c r="L101" i="5"/>
  <c r="L103" i="5" s="1"/>
  <c r="L119" i="5" s="1"/>
  <c r="K101" i="5"/>
  <c r="K103" i="5" s="1"/>
  <c r="E101" i="5"/>
  <c r="E103" i="5" s="1"/>
  <c r="E119" i="5" s="1"/>
  <c r="H97" i="5"/>
  <c r="D97" i="5"/>
  <c r="P95" i="5"/>
  <c r="K95" i="5"/>
  <c r="L95" i="5" s="1"/>
  <c r="K93" i="5"/>
  <c r="L93" i="5" s="1"/>
  <c r="L92" i="5"/>
  <c r="K92" i="5"/>
  <c r="K91" i="5"/>
  <c r="L91" i="5" s="1"/>
  <c r="K90" i="5"/>
  <c r="L90" i="5" s="1"/>
  <c r="K89" i="5"/>
  <c r="L89" i="5" s="1"/>
  <c r="L88" i="5"/>
  <c r="K88" i="5"/>
  <c r="K87" i="5"/>
  <c r="L87" i="5" s="1"/>
  <c r="K85" i="5"/>
  <c r="L85" i="5" s="1"/>
  <c r="J83" i="5"/>
  <c r="I83" i="5"/>
  <c r="H83" i="5"/>
  <c r="G83" i="5"/>
  <c r="F83" i="5"/>
  <c r="E83" i="5"/>
  <c r="D83" i="5"/>
  <c r="K82" i="5"/>
  <c r="E82" i="5"/>
  <c r="K80" i="5"/>
  <c r="J80" i="5"/>
  <c r="I80" i="5"/>
  <c r="H80" i="5"/>
  <c r="G80" i="5"/>
  <c r="F80" i="5"/>
  <c r="D80" i="5"/>
  <c r="K79" i="5"/>
  <c r="L79" i="5" s="1"/>
  <c r="E79" i="5"/>
  <c r="K78" i="5"/>
  <c r="L78" i="5" s="1"/>
  <c r="E78" i="5"/>
  <c r="K77" i="5"/>
  <c r="L77" i="5" s="1"/>
  <c r="L80" i="5" s="1"/>
  <c r="E77" i="5"/>
  <c r="E80" i="5" s="1"/>
  <c r="M75" i="5"/>
  <c r="J75" i="5"/>
  <c r="I75" i="5"/>
  <c r="H75" i="5"/>
  <c r="G75" i="5"/>
  <c r="F75" i="5"/>
  <c r="E75" i="5"/>
  <c r="D75" i="5"/>
  <c r="K74" i="5"/>
  <c r="E74" i="5"/>
  <c r="K72" i="5"/>
  <c r="J72" i="5"/>
  <c r="J97" i="5" s="1"/>
  <c r="I72" i="5"/>
  <c r="H72" i="5"/>
  <c r="G72" i="5"/>
  <c r="F72" i="5"/>
  <c r="F97" i="5" s="1"/>
  <c r="D72" i="5"/>
  <c r="K71" i="5"/>
  <c r="L71" i="5" s="1"/>
  <c r="E71" i="5"/>
  <c r="K70" i="5"/>
  <c r="L70" i="5" s="1"/>
  <c r="E70" i="5"/>
  <c r="K69" i="5"/>
  <c r="L69" i="5" s="1"/>
  <c r="E69" i="5"/>
  <c r="E72" i="5" s="1"/>
  <c r="I66" i="5"/>
  <c r="K64" i="5"/>
  <c r="L64" i="5" s="1"/>
  <c r="K62" i="5"/>
  <c r="L62" i="5" s="1"/>
  <c r="K61" i="5"/>
  <c r="L61" i="5" s="1"/>
  <c r="L60" i="5"/>
  <c r="K60" i="5"/>
  <c r="K59" i="5"/>
  <c r="L59" i="5" s="1"/>
  <c r="K58" i="5"/>
  <c r="L58" i="5" s="1"/>
  <c r="K57" i="5"/>
  <c r="L57" i="5" s="1"/>
  <c r="L56" i="5"/>
  <c r="K56" i="5"/>
  <c r="K55" i="5"/>
  <c r="L55" i="5" s="1"/>
  <c r="K53" i="5"/>
  <c r="L53" i="5" s="1"/>
  <c r="J51" i="5"/>
  <c r="I51" i="5"/>
  <c r="H51" i="5"/>
  <c r="G51" i="5"/>
  <c r="F51" i="5"/>
  <c r="E51" i="5"/>
  <c r="D51" i="5"/>
  <c r="K50" i="5"/>
  <c r="L50" i="5" s="1"/>
  <c r="E50" i="5"/>
  <c r="K49" i="5"/>
  <c r="E49" i="5"/>
  <c r="K47" i="5"/>
  <c r="J47" i="5"/>
  <c r="I47" i="5"/>
  <c r="H47" i="5"/>
  <c r="G47" i="5"/>
  <c r="F47" i="5"/>
  <c r="D47" i="5"/>
  <c r="K46" i="5"/>
  <c r="L46" i="5" s="1"/>
  <c r="L47" i="5" s="1"/>
  <c r="E46" i="5"/>
  <c r="E47" i="5" s="1"/>
  <c r="J44" i="5"/>
  <c r="I44" i="5"/>
  <c r="H44" i="5"/>
  <c r="G44" i="5"/>
  <c r="F44" i="5"/>
  <c r="E44" i="5"/>
  <c r="D44" i="5"/>
  <c r="K43" i="5"/>
  <c r="E43" i="5"/>
  <c r="K41" i="5"/>
  <c r="J41" i="5"/>
  <c r="J66" i="5" s="1"/>
  <c r="I41" i="5"/>
  <c r="H41" i="5"/>
  <c r="H66" i="5" s="1"/>
  <c r="G41" i="5"/>
  <c r="F41" i="5"/>
  <c r="F66" i="5" s="1"/>
  <c r="D41" i="5"/>
  <c r="D66" i="5" s="1"/>
  <c r="K40" i="5"/>
  <c r="L40" i="5" s="1"/>
  <c r="E40" i="5"/>
  <c r="K39" i="5"/>
  <c r="L39" i="5" s="1"/>
  <c r="E39" i="5"/>
  <c r="K38" i="5"/>
  <c r="L38" i="5" s="1"/>
  <c r="E38" i="5"/>
  <c r="E41" i="5" s="1"/>
  <c r="K33" i="5"/>
  <c r="L33" i="5" s="1"/>
  <c r="K31" i="5"/>
  <c r="L31" i="5" s="1"/>
  <c r="K30" i="5"/>
  <c r="L30" i="5" s="1"/>
  <c r="L29" i="5"/>
  <c r="K29" i="5"/>
  <c r="K28" i="5"/>
  <c r="L28" i="5" s="1"/>
  <c r="P27" i="5"/>
  <c r="K27" i="5"/>
  <c r="L27" i="5" s="1"/>
  <c r="K26" i="5"/>
  <c r="L26" i="5" s="1"/>
  <c r="L25" i="5"/>
  <c r="K25" i="5"/>
  <c r="K24" i="5"/>
  <c r="L24" i="5" s="1"/>
  <c r="K22" i="5"/>
  <c r="L22" i="5" s="1"/>
  <c r="N20" i="5"/>
  <c r="J20" i="5"/>
  <c r="I20" i="5"/>
  <c r="I35" i="5" s="1"/>
  <c r="H20" i="5"/>
  <c r="G20" i="5"/>
  <c r="F20" i="5"/>
  <c r="E20" i="5"/>
  <c r="D20" i="5"/>
  <c r="K19" i="5"/>
  <c r="K20" i="5" s="1"/>
  <c r="E19" i="5"/>
  <c r="K17" i="5"/>
  <c r="J17" i="5"/>
  <c r="I17" i="5"/>
  <c r="H17" i="5"/>
  <c r="H35" i="5" s="1"/>
  <c r="H142" i="5" s="1"/>
  <c r="G17" i="5"/>
  <c r="G35" i="5" s="1"/>
  <c r="F17" i="5"/>
  <c r="F35" i="5" s="1"/>
  <c r="F142" i="5" s="1"/>
  <c r="D17" i="5"/>
  <c r="D35" i="5" s="1"/>
  <c r="K16" i="5"/>
  <c r="L16" i="5" s="1"/>
  <c r="E16" i="5"/>
  <c r="K15" i="5"/>
  <c r="L15" i="5" s="1"/>
  <c r="E15" i="5"/>
  <c r="K14" i="5"/>
  <c r="L14" i="5" s="1"/>
  <c r="E14" i="5"/>
  <c r="K13" i="5"/>
  <c r="L13" i="5" s="1"/>
  <c r="E13" i="5"/>
  <c r="K12" i="5"/>
  <c r="L12" i="5" s="1"/>
  <c r="E12" i="5"/>
  <c r="K11" i="5"/>
  <c r="L11" i="5" s="1"/>
  <c r="E11" i="5"/>
  <c r="K10" i="5"/>
  <c r="L10" i="5" s="1"/>
  <c r="L17" i="5" s="1"/>
  <c r="E10" i="5"/>
  <c r="E17" i="5" s="1"/>
  <c r="E35" i="5" s="1"/>
  <c r="F21" i="4"/>
  <c r="F20" i="4"/>
  <c r="F17" i="4"/>
  <c r="F16" i="4"/>
  <c r="F15" i="4"/>
  <c r="F13" i="4"/>
  <c r="D17" i="3"/>
  <c r="N41" i="5" l="1"/>
  <c r="N51" i="5"/>
  <c r="N66" i="5" s="1"/>
  <c r="N80" i="5"/>
  <c r="M103" i="5"/>
  <c r="M119" i="5" s="1"/>
  <c r="N129" i="5"/>
  <c r="P22" i="5"/>
  <c r="Q22" i="5" s="1"/>
  <c r="P24" i="5"/>
  <c r="Q24" i="5" s="1"/>
  <c r="P28" i="5"/>
  <c r="Q28" i="5" s="1"/>
  <c r="P33" i="5"/>
  <c r="P55" i="5"/>
  <c r="P59" i="5"/>
  <c r="Q59" i="5" s="1"/>
  <c r="P93" i="5"/>
  <c r="Q93" i="5" s="1"/>
  <c r="P112" i="5"/>
  <c r="P117" i="5"/>
  <c r="Q95" i="5"/>
  <c r="P26" i="5"/>
  <c r="Q26" i="5" s="1"/>
  <c r="P30" i="5"/>
  <c r="Q30" i="5" s="1"/>
  <c r="P57" i="5"/>
  <c r="Q57" i="5" s="1"/>
  <c r="P91" i="5"/>
  <c r="Q91" i="5" s="1"/>
  <c r="P110" i="5"/>
  <c r="Q110" i="5" s="1"/>
  <c r="P133" i="5"/>
  <c r="G34" i="6"/>
  <c r="E96" i="6"/>
  <c r="I96" i="6"/>
  <c r="Q33" i="5"/>
  <c r="M51" i="5"/>
  <c r="M66" i="5" s="1"/>
  <c r="M72" i="5"/>
  <c r="N103" i="5"/>
  <c r="N119" i="5" s="1"/>
  <c r="F15" i="3" s="1"/>
  <c r="H15" i="3" s="1"/>
  <c r="I15" i="3" s="1"/>
  <c r="P87" i="5"/>
  <c r="J43" i="6"/>
  <c r="J46" i="6"/>
  <c r="J102" i="6"/>
  <c r="J118" i="6" s="1"/>
  <c r="P31" i="5"/>
  <c r="Q31" i="5" s="1"/>
  <c r="P88" i="5"/>
  <c r="Q88" i="5" s="1"/>
  <c r="P134" i="5"/>
  <c r="Q27" i="5"/>
  <c r="F34" i="6"/>
  <c r="D96" i="6"/>
  <c r="C14" i="3" s="1"/>
  <c r="E14" i="3" s="1"/>
  <c r="P29" i="5"/>
  <c r="Q29" i="5" s="1"/>
  <c r="P56" i="5"/>
  <c r="Q56" i="5" s="1"/>
  <c r="P60" i="5"/>
  <c r="Q60" i="5" s="1"/>
  <c r="P90" i="5"/>
  <c r="Q90" i="5" s="1"/>
  <c r="P109" i="5"/>
  <c r="Q109" i="5" s="1"/>
  <c r="P113" i="5"/>
  <c r="Q113" i="5" s="1"/>
  <c r="L9" i="6"/>
  <c r="J16" i="6"/>
  <c r="J34" i="6" s="1"/>
  <c r="D34" i="6"/>
  <c r="C12" i="3" s="1"/>
  <c r="N72" i="5"/>
  <c r="Q64" i="5"/>
  <c r="Q112" i="5"/>
  <c r="J40" i="6"/>
  <c r="Q108" i="5"/>
  <c r="I34" i="6"/>
  <c r="H96" i="6"/>
  <c r="G14" i="3" s="1"/>
  <c r="F14" i="1" s="1"/>
  <c r="I14" i="1" s="1"/>
  <c r="P25" i="5"/>
  <c r="Q25" i="5" s="1"/>
  <c r="Q55" i="5"/>
  <c r="P85" i="5"/>
  <c r="Q85" i="5" s="1"/>
  <c r="M129" i="5"/>
  <c r="M139" i="5" s="1"/>
  <c r="P131" i="5"/>
  <c r="Q131" i="5" s="1"/>
  <c r="P137" i="5"/>
  <c r="Q137" i="5" s="1"/>
  <c r="P15" i="5"/>
  <c r="Q15" i="5" s="1"/>
  <c r="F65" i="6"/>
  <c r="D65" i="6"/>
  <c r="C13" i="3" s="1"/>
  <c r="E13" i="3" s="1"/>
  <c r="H65" i="6"/>
  <c r="G13" i="3" s="1"/>
  <c r="F13" i="1" s="1"/>
  <c r="I13" i="1" s="1"/>
  <c r="I16" i="1" s="1"/>
  <c r="P89" i="5"/>
  <c r="Q89" i="5" s="1"/>
  <c r="Q134" i="5"/>
  <c r="P135" i="5"/>
  <c r="Q135" i="5" s="1"/>
  <c r="G65" i="6"/>
  <c r="F96" i="6"/>
  <c r="P53" i="5"/>
  <c r="Q53" i="5" s="1"/>
  <c r="P58" i="5"/>
  <c r="Q58" i="5" s="1"/>
  <c r="P62" i="5"/>
  <c r="Q62" i="5" s="1"/>
  <c r="P107" i="5"/>
  <c r="Q107" i="5" s="1"/>
  <c r="P111" i="5"/>
  <c r="Q111" i="5" s="1"/>
  <c r="P115" i="5"/>
  <c r="Q115" i="5" s="1"/>
  <c r="L49" i="6"/>
  <c r="N49" i="6" s="1"/>
  <c r="P59" i="6"/>
  <c r="Q59" i="6" s="1"/>
  <c r="P60" i="6"/>
  <c r="Q60" i="6" s="1"/>
  <c r="P92" i="5"/>
  <c r="Q92" i="5" s="1"/>
  <c r="P61" i="5"/>
  <c r="Q61" i="5" s="1"/>
  <c r="P105" i="5"/>
  <c r="Q105" i="5" s="1"/>
  <c r="P114" i="5"/>
  <c r="Q114" i="5" s="1"/>
  <c r="P79" i="5"/>
  <c r="Q79" i="5" s="1"/>
  <c r="P50" i="5"/>
  <c r="Q50" i="5" s="1"/>
  <c r="Q133" i="5"/>
  <c r="Q87" i="5"/>
  <c r="E18" i="4"/>
  <c r="E22" i="4" s="1"/>
  <c r="N108" i="6"/>
  <c r="P108" i="6"/>
  <c r="Q108" i="6" s="1"/>
  <c r="N14" i="6"/>
  <c r="N27" i="6"/>
  <c r="N30" i="6"/>
  <c r="L58" i="6"/>
  <c r="N58" i="6" s="1"/>
  <c r="L78" i="6"/>
  <c r="N78" i="6" s="1"/>
  <c r="L88" i="6"/>
  <c r="N88" i="6" s="1"/>
  <c r="L116" i="6"/>
  <c r="N116" i="6" s="1"/>
  <c r="L132" i="6"/>
  <c r="N132" i="6" s="1"/>
  <c r="O78" i="5"/>
  <c r="P78" i="5" s="1"/>
  <c r="Q78" i="5" s="1"/>
  <c r="O14" i="5"/>
  <c r="P14" i="5" s="1"/>
  <c r="Q14" i="5" s="1"/>
  <c r="N23" i="6"/>
  <c r="N26" i="6"/>
  <c r="N29" i="6"/>
  <c r="O40" i="5"/>
  <c r="P40" i="5" s="1"/>
  <c r="Q40" i="5" s="1"/>
  <c r="L54" i="6"/>
  <c r="N54" i="6" s="1"/>
  <c r="P55" i="6"/>
  <c r="Q55" i="6" s="1"/>
  <c r="P56" i="6"/>
  <c r="Q56" i="6" s="1"/>
  <c r="L61" i="6"/>
  <c r="N61" i="6" s="1"/>
  <c r="O70" i="5"/>
  <c r="P70" i="5" s="1"/>
  <c r="Q70" i="5" s="1"/>
  <c r="L94" i="6"/>
  <c r="N94" i="6" s="1"/>
  <c r="O12" i="5"/>
  <c r="P12" i="5" s="1"/>
  <c r="Q12" i="5" s="1"/>
  <c r="O13" i="5"/>
  <c r="P13" i="5" s="1"/>
  <c r="Q13" i="5" s="1"/>
  <c r="N21" i="6"/>
  <c r="N25" i="6"/>
  <c r="L57" i="6"/>
  <c r="N57" i="6" s="1"/>
  <c r="J79" i="6"/>
  <c r="L86" i="6"/>
  <c r="N86" i="6" s="1"/>
  <c r="P92" i="6"/>
  <c r="Q92" i="6" s="1"/>
  <c r="L104" i="6"/>
  <c r="N104" i="6" s="1"/>
  <c r="P104" i="6"/>
  <c r="Q104" i="6" s="1"/>
  <c r="L106" i="6"/>
  <c r="N106" i="6" s="1"/>
  <c r="L112" i="6"/>
  <c r="N112" i="6" s="1"/>
  <c r="O11" i="5"/>
  <c r="P11" i="5" s="1"/>
  <c r="Q11" i="5" s="1"/>
  <c r="E34" i="6"/>
  <c r="P24" i="6"/>
  <c r="Q24" i="6" s="1"/>
  <c r="N28" i="6"/>
  <c r="N32" i="6"/>
  <c r="N52" i="6"/>
  <c r="L63" i="6"/>
  <c r="N63" i="6" s="1"/>
  <c r="L87" i="6"/>
  <c r="N87" i="6" s="1"/>
  <c r="P89" i="6"/>
  <c r="Q89" i="6" s="1"/>
  <c r="L107" i="6"/>
  <c r="N107" i="6" s="1"/>
  <c r="L110" i="6"/>
  <c r="N110" i="6" s="1"/>
  <c r="L113" i="6"/>
  <c r="N113" i="6" s="1"/>
  <c r="L114" i="6"/>
  <c r="N114" i="6" s="1"/>
  <c r="N133" i="6"/>
  <c r="P133" i="6"/>
  <c r="Q133" i="6" s="1"/>
  <c r="O39" i="5"/>
  <c r="P39" i="5" s="1"/>
  <c r="Q39" i="5" s="1"/>
  <c r="J71" i="6"/>
  <c r="L90" i="6"/>
  <c r="N90" i="6" s="1"/>
  <c r="O102" i="5"/>
  <c r="P102" i="5" s="1"/>
  <c r="Q102" i="5" s="1"/>
  <c r="L111" i="6"/>
  <c r="N111" i="6" s="1"/>
  <c r="J128" i="6"/>
  <c r="J138" i="6" s="1"/>
  <c r="O125" i="5"/>
  <c r="P125" i="5" s="1"/>
  <c r="Q125" i="5" s="1"/>
  <c r="L84" i="6"/>
  <c r="N84" i="6" s="1"/>
  <c r="L91" i="6"/>
  <c r="N91" i="6" s="1"/>
  <c r="P91" i="6"/>
  <c r="Q91" i="6" s="1"/>
  <c r="O124" i="5"/>
  <c r="P124" i="5" s="1"/>
  <c r="Q124" i="5" s="1"/>
  <c r="O126" i="5"/>
  <c r="P126" i="5" s="1"/>
  <c r="Q126" i="5" s="1"/>
  <c r="O127" i="5"/>
  <c r="P127" i="5" s="1"/>
  <c r="Q127" i="5" s="1"/>
  <c r="O128" i="5"/>
  <c r="P128" i="5" s="1"/>
  <c r="Q128" i="5" s="1"/>
  <c r="L130" i="6"/>
  <c r="N130" i="6" s="1"/>
  <c r="O16" i="5"/>
  <c r="P16" i="5" s="1"/>
  <c r="Q16" i="5" s="1"/>
  <c r="E65" i="6"/>
  <c r="I65" i="6"/>
  <c r="J50" i="6"/>
  <c r="O71" i="5"/>
  <c r="P71" i="5" s="1"/>
  <c r="Q71" i="5" s="1"/>
  <c r="P109" i="6"/>
  <c r="Q109" i="6" s="1"/>
  <c r="P134" i="6"/>
  <c r="Q134" i="6" s="1"/>
  <c r="L136" i="6"/>
  <c r="N136" i="6" s="1"/>
  <c r="G96" i="6"/>
  <c r="N17" i="5"/>
  <c r="N35" i="5" s="1"/>
  <c r="F12" i="3" s="1"/>
  <c r="G142" i="5"/>
  <c r="K35" i="5"/>
  <c r="Q117" i="5"/>
  <c r="K129" i="5"/>
  <c r="K139" i="5" s="1"/>
  <c r="L123" i="5"/>
  <c r="L129" i="5" s="1"/>
  <c r="L139" i="5" s="1"/>
  <c r="E66" i="5"/>
  <c r="E142" i="5" s="1"/>
  <c r="M17" i="5"/>
  <c r="M35" i="5" s="1"/>
  <c r="D142" i="5"/>
  <c r="L19" i="5"/>
  <c r="L20" i="5" s="1"/>
  <c r="L35" i="5" s="1"/>
  <c r="L41" i="5"/>
  <c r="L72" i="5"/>
  <c r="I97" i="5"/>
  <c r="I142" i="5" s="1"/>
  <c r="K119" i="5"/>
  <c r="K44" i="5"/>
  <c r="K66" i="5" s="1"/>
  <c r="L43" i="5"/>
  <c r="L44" i="5" s="1"/>
  <c r="N97" i="5"/>
  <c r="F14" i="3" s="1"/>
  <c r="K75" i="5"/>
  <c r="K97" i="5" s="1"/>
  <c r="L74" i="5"/>
  <c r="L75" i="5" s="1"/>
  <c r="M80" i="5"/>
  <c r="N139" i="5"/>
  <c r="F16" i="3" s="1"/>
  <c r="J35" i="5"/>
  <c r="J142" i="5" s="1"/>
  <c r="G66" i="5"/>
  <c r="K51" i="5"/>
  <c r="L49" i="5"/>
  <c r="L51" i="5" s="1"/>
  <c r="E97" i="5"/>
  <c r="G97" i="5"/>
  <c r="K83" i="5"/>
  <c r="L82" i="5"/>
  <c r="L83" i="5" s="1"/>
  <c r="F18" i="4"/>
  <c r="F22" i="4" s="1"/>
  <c r="D18" i="4"/>
  <c r="D22" i="4" s="1"/>
  <c r="M97" i="5" l="1"/>
  <c r="G141" i="6"/>
  <c r="G17" i="3"/>
  <c r="G21" i="3" s="1"/>
  <c r="F13" i="3"/>
  <c r="H141" i="6"/>
  <c r="D141" i="6"/>
  <c r="F141" i="6"/>
  <c r="I141" i="6"/>
  <c r="J96" i="6"/>
  <c r="P110" i="6"/>
  <c r="Q110" i="6" s="1"/>
  <c r="P63" i="6"/>
  <c r="Q63" i="6" s="1"/>
  <c r="P58" i="6"/>
  <c r="Q58" i="6" s="1"/>
  <c r="C17" i="3"/>
  <c r="C21" i="3" s="1"/>
  <c r="E12" i="3"/>
  <c r="P113" i="6"/>
  <c r="Q113" i="6" s="1"/>
  <c r="E17" i="3"/>
  <c r="J65" i="6"/>
  <c r="F16" i="1"/>
  <c r="P112" i="6"/>
  <c r="Q112" i="6" s="1"/>
  <c r="P29" i="6"/>
  <c r="Q29" i="6" s="1"/>
  <c r="P30" i="6"/>
  <c r="Q30" i="6" s="1"/>
  <c r="P61" i="6"/>
  <c r="Q61" i="6" s="1"/>
  <c r="P116" i="6"/>
  <c r="Q116" i="6" s="1"/>
  <c r="P87" i="6"/>
  <c r="Q87" i="6" s="1"/>
  <c r="P32" i="6"/>
  <c r="Q32" i="6" s="1"/>
  <c r="P25" i="6"/>
  <c r="Q25" i="6" s="1"/>
  <c r="P26" i="6"/>
  <c r="Q26" i="6" s="1"/>
  <c r="P21" i="6"/>
  <c r="Q21" i="6" s="1"/>
  <c r="P78" i="6"/>
  <c r="Q78" i="6" s="1"/>
  <c r="H16" i="3"/>
  <c r="I16" i="3" s="1"/>
  <c r="H14" i="3"/>
  <c r="I14" i="3" s="1"/>
  <c r="H12" i="3"/>
  <c r="I12" i="3" s="1"/>
  <c r="O74" i="5"/>
  <c r="O46" i="5"/>
  <c r="N15" i="6"/>
  <c r="L126" i="6"/>
  <c r="N126" i="6" s="1"/>
  <c r="O77" i="5"/>
  <c r="L101" i="6"/>
  <c r="N101" i="6" s="1"/>
  <c r="N10" i="6"/>
  <c r="N13" i="6"/>
  <c r="P136" i="6"/>
  <c r="Q136" i="6" s="1"/>
  <c r="L70" i="6"/>
  <c r="N70" i="6" s="1"/>
  <c r="O43" i="5"/>
  <c r="O10" i="5"/>
  <c r="P10" i="5" s="1"/>
  <c r="Q10" i="5" s="1"/>
  <c r="Q17" i="5" s="1"/>
  <c r="L125" i="6"/>
  <c r="N125" i="6" s="1"/>
  <c r="K16" i="3"/>
  <c r="O123" i="5"/>
  <c r="N38" i="6"/>
  <c r="P52" i="6"/>
  <c r="Q52" i="6" s="1"/>
  <c r="P114" i="6"/>
  <c r="Q114" i="6" s="1"/>
  <c r="P86" i="6"/>
  <c r="Q86" i="6" s="1"/>
  <c r="P57" i="6"/>
  <c r="Q57" i="6" s="1"/>
  <c r="N12" i="6"/>
  <c r="P94" i="6"/>
  <c r="Q94" i="6" s="1"/>
  <c r="N39" i="6"/>
  <c r="O19" i="5"/>
  <c r="O49" i="5"/>
  <c r="L123" i="6"/>
  <c r="N123" i="6" s="1"/>
  <c r="P130" i="6"/>
  <c r="Q130" i="6" s="1"/>
  <c r="P90" i="6"/>
  <c r="Q90" i="6" s="1"/>
  <c r="P107" i="6"/>
  <c r="Q107" i="6" s="1"/>
  <c r="N11" i="6"/>
  <c r="L69" i="6"/>
  <c r="N69" i="6" s="1"/>
  <c r="O38" i="5"/>
  <c r="P132" i="6"/>
  <c r="Q132" i="6" s="1"/>
  <c r="P88" i="6"/>
  <c r="Q88" i="6" s="1"/>
  <c r="L127" i="6"/>
  <c r="N127" i="6" s="1"/>
  <c r="O101" i="5"/>
  <c r="K15" i="3"/>
  <c r="L15" i="3" s="1"/>
  <c r="O82" i="5"/>
  <c r="L124" i="6"/>
  <c r="N124" i="6" s="1"/>
  <c r="P111" i="6"/>
  <c r="Q111" i="6" s="1"/>
  <c r="P84" i="6"/>
  <c r="Q84" i="6" s="1"/>
  <c r="E141" i="6"/>
  <c r="O69" i="5"/>
  <c r="P28" i="6"/>
  <c r="Q28" i="6" s="1"/>
  <c r="P106" i="6"/>
  <c r="Q106" i="6" s="1"/>
  <c r="P54" i="6"/>
  <c r="Q54" i="6" s="1"/>
  <c r="P23" i="6"/>
  <c r="Q23" i="6" s="1"/>
  <c r="L77" i="6"/>
  <c r="N77" i="6" s="1"/>
  <c r="P27" i="6"/>
  <c r="Q27" i="6" s="1"/>
  <c r="P14" i="6"/>
  <c r="Q14" i="6" s="1"/>
  <c r="P49" i="6"/>
  <c r="Q49" i="6" s="1"/>
  <c r="M142" i="5"/>
  <c r="L66" i="5"/>
  <c r="L142" i="5" s="1"/>
  <c r="N142" i="5"/>
  <c r="L97" i="5"/>
  <c r="K142" i="5"/>
  <c r="F17" i="3" l="1"/>
  <c r="F21" i="3" s="1"/>
  <c r="H13" i="3"/>
  <c r="J141" i="6"/>
  <c r="H17" i="3"/>
  <c r="H21" i="3" s="1"/>
  <c r="L16" i="3"/>
  <c r="P101" i="6"/>
  <c r="Q101" i="6" s="1"/>
  <c r="P17" i="5"/>
  <c r="P12" i="6"/>
  <c r="Q12" i="6" s="1"/>
  <c r="P13" i="6"/>
  <c r="Q13" i="6" s="1"/>
  <c r="P82" i="5"/>
  <c r="O83" i="5"/>
  <c r="O44" i="5"/>
  <c r="P43" i="5"/>
  <c r="P127" i="6"/>
  <c r="Q127" i="6" s="1"/>
  <c r="O41" i="5"/>
  <c r="P38" i="5"/>
  <c r="P49" i="5"/>
  <c r="O51" i="5"/>
  <c r="P39" i="6"/>
  <c r="Q39" i="6" s="1"/>
  <c r="P15" i="6"/>
  <c r="Q15" i="6" s="1"/>
  <c r="O17" i="5"/>
  <c r="P101" i="5"/>
  <c r="O103" i="5"/>
  <c r="O119" i="5" s="1"/>
  <c r="O20" i="5"/>
  <c r="P19" i="5"/>
  <c r="P123" i="5"/>
  <c r="O129" i="5"/>
  <c r="O139" i="5" s="1"/>
  <c r="O47" i="5"/>
  <c r="P46" i="5"/>
  <c r="P11" i="6"/>
  <c r="Q11" i="6" s="1"/>
  <c r="O72" i="5"/>
  <c r="P69" i="5"/>
  <c r="P10" i="6"/>
  <c r="Q10" i="6" s="1"/>
  <c r="O80" i="5"/>
  <c r="P77" i="5"/>
  <c r="O75" i="5"/>
  <c r="P74" i="5"/>
  <c r="I13" i="3"/>
  <c r="I17" i="3" s="1"/>
  <c r="I21" i="3" s="1"/>
  <c r="K71" i="6"/>
  <c r="L68" i="6"/>
  <c r="K40" i="6"/>
  <c r="K19" i="6"/>
  <c r="K46" i="6"/>
  <c r="K14" i="3"/>
  <c r="L14" i="3" s="1"/>
  <c r="P123" i="6"/>
  <c r="Q123" i="6" s="1"/>
  <c r="K128" i="6"/>
  <c r="K138" i="6" s="1"/>
  <c r="L122" i="6"/>
  <c r="K16" i="6"/>
  <c r="P126" i="6"/>
  <c r="Q126" i="6" s="1"/>
  <c r="P124" i="6"/>
  <c r="Q124" i="6" s="1"/>
  <c r="K102" i="6"/>
  <c r="K118" i="6" s="1"/>
  <c r="L100" i="6"/>
  <c r="P69" i="6"/>
  <c r="Q69" i="6" s="1"/>
  <c r="K50" i="6"/>
  <c r="P70" i="6"/>
  <c r="Q70" i="6" s="1"/>
  <c r="K79" i="6"/>
  <c r="L76" i="6"/>
  <c r="P77" i="6"/>
  <c r="Q77" i="6" s="1"/>
  <c r="L81" i="6"/>
  <c r="K82" i="6"/>
  <c r="K13" i="3"/>
  <c r="P38" i="6"/>
  <c r="Q38" i="6" s="1"/>
  <c r="P125" i="6"/>
  <c r="Q125" i="6" s="1"/>
  <c r="K43" i="6"/>
  <c r="L73" i="6"/>
  <c r="K74" i="6"/>
  <c r="O66" i="5" l="1"/>
  <c r="Q74" i="5"/>
  <c r="Q75" i="5" s="1"/>
  <c r="P75" i="5"/>
  <c r="P47" i="5"/>
  <c r="Q46" i="5"/>
  <c r="Q47" i="5" s="1"/>
  <c r="Q69" i="5"/>
  <c r="Q72" i="5" s="1"/>
  <c r="P72" i="5"/>
  <c r="O35" i="5"/>
  <c r="O142" i="5" s="1"/>
  <c r="P83" i="5"/>
  <c r="Q82" i="5"/>
  <c r="Q83" i="5" s="1"/>
  <c r="P80" i="5"/>
  <c r="Q77" i="5"/>
  <c r="Q80" i="5" s="1"/>
  <c r="O97" i="5"/>
  <c r="P51" i="5"/>
  <c r="Q49" i="5"/>
  <c r="Q51" i="5" s="1"/>
  <c r="Q43" i="5"/>
  <c r="Q44" i="5" s="1"/>
  <c r="P44" i="5"/>
  <c r="J17" i="3"/>
  <c r="K12" i="3"/>
  <c r="P20" i="5"/>
  <c r="P35" i="5" s="1"/>
  <c r="Q19" i="5"/>
  <c r="Q20" i="5" s="1"/>
  <c r="Q35" i="5" s="1"/>
  <c r="K65" i="6"/>
  <c r="L13" i="3"/>
  <c r="P129" i="5"/>
  <c r="P139" i="5" s="1"/>
  <c r="Q123" i="5"/>
  <c r="Q129" i="5" s="1"/>
  <c r="Q139" i="5" s="1"/>
  <c r="P103" i="5"/>
  <c r="P119" i="5" s="1"/>
  <c r="Q101" i="5"/>
  <c r="Q103" i="5" s="1"/>
  <c r="Q119" i="5" s="1"/>
  <c r="P41" i="5"/>
  <c r="P66" i="5" s="1"/>
  <c r="Q38" i="5"/>
  <c r="Q41" i="5" s="1"/>
  <c r="L82" i="6"/>
  <c r="L50" i="6"/>
  <c r="L102" i="6"/>
  <c r="L118" i="6" s="1"/>
  <c r="L16" i="6"/>
  <c r="L43" i="6"/>
  <c r="L46" i="6"/>
  <c r="L19" i="6"/>
  <c r="K34" i="6"/>
  <c r="L40" i="6"/>
  <c r="L71" i="6"/>
  <c r="L74" i="6"/>
  <c r="L79" i="6"/>
  <c r="L128" i="6"/>
  <c r="L138" i="6" s="1"/>
  <c r="K96" i="6"/>
  <c r="K141" i="6" l="1"/>
  <c r="K17" i="3"/>
  <c r="L12" i="3"/>
  <c r="P97" i="5"/>
  <c r="P142" i="5" s="1"/>
  <c r="Q97" i="5"/>
  <c r="L34" i="6"/>
  <c r="Q66" i="5"/>
  <c r="Q142" i="5" s="1"/>
  <c r="L96" i="6"/>
  <c r="L65" i="6"/>
  <c r="L17" i="3" l="1"/>
  <c r="L141" i="6"/>
  <c r="N73" i="6"/>
  <c r="N74" i="6" s="1"/>
  <c r="M74" i="6"/>
  <c r="P73" i="6"/>
  <c r="M50" i="6"/>
  <c r="N48" i="6"/>
  <c r="N50" i="6" s="1"/>
  <c r="P48" i="6"/>
  <c r="M71" i="6"/>
  <c r="N68" i="6"/>
  <c r="N71" i="6" s="1"/>
  <c r="P68" i="6"/>
  <c r="M82" i="6"/>
  <c r="N81" i="6"/>
  <c r="N82" i="6" s="1"/>
  <c r="P81" i="6"/>
  <c r="N42" i="6"/>
  <c r="N43" i="6" s="1"/>
  <c r="M43" i="6"/>
  <c r="P42" i="6"/>
  <c r="N9" i="6"/>
  <c r="N16" i="6" s="1"/>
  <c r="M16" i="6"/>
  <c r="P9" i="6"/>
  <c r="N100" i="6"/>
  <c r="N102" i="6" s="1"/>
  <c r="N118" i="6" s="1"/>
  <c r="M102" i="6"/>
  <c r="M118" i="6" s="1"/>
  <c r="M15" i="3" s="1"/>
  <c r="N15" i="3" s="1"/>
  <c r="O15" i="3" s="1"/>
  <c r="P100" i="6"/>
  <c r="N37" i="6"/>
  <c r="N40" i="6" s="1"/>
  <c r="M40" i="6"/>
  <c r="P37" i="6"/>
  <c r="M19" i="6"/>
  <c r="N18" i="6"/>
  <c r="N19" i="6" s="1"/>
  <c r="P18" i="6"/>
  <c r="M128" i="6"/>
  <c r="M138" i="6" s="1"/>
  <c r="M16" i="3" s="1"/>
  <c r="N16" i="3" s="1"/>
  <c r="O16" i="3" s="1"/>
  <c r="N122" i="6"/>
  <c r="N128" i="6" s="1"/>
  <c r="N138" i="6" s="1"/>
  <c r="P122" i="6"/>
  <c r="N45" i="6"/>
  <c r="N46" i="6" s="1"/>
  <c r="M46" i="6"/>
  <c r="P45" i="6"/>
  <c r="M79" i="6"/>
  <c r="N76" i="6"/>
  <c r="N79" i="6" s="1"/>
  <c r="P76" i="6"/>
  <c r="N65" i="6" l="1"/>
  <c r="M96" i="6"/>
  <c r="M14" i="3" s="1"/>
  <c r="N14" i="3" s="1"/>
  <c r="O14" i="3" s="1"/>
  <c r="L21" i="3"/>
  <c r="P46" i="6"/>
  <c r="Q45" i="6"/>
  <c r="Q46" i="6" s="1"/>
  <c r="P43" i="6"/>
  <c r="Q42" i="6"/>
  <c r="Q43" i="6" s="1"/>
  <c r="P79" i="6"/>
  <c r="Q76" i="6"/>
  <c r="Q79" i="6" s="1"/>
  <c r="Q100" i="6"/>
  <c r="Q102" i="6" s="1"/>
  <c r="Q118" i="6" s="1"/>
  <c r="P102" i="6"/>
  <c r="P118" i="6" s="1"/>
  <c r="P16" i="6"/>
  <c r="Q9" i="6"/>
  <c r="Q16" i="6" s="1"/>
  <c r="P74" i="6"/>
  <c r="Q73" i="6"/>
  <c r="Q74" i="6" s="1"/>
  <c r="P40" i="6"/>
  <c r="Q37" i="6"/>
  <c r="Q40" i="6" s="1"/>
  <c r="M34" i="6"/>
  <c r="P71" i="6"/>
  <c r="Q68" i="6"/>
  <c r="Q71" i="6" s="1"/>
  <c r="Q48" i="6"/>
  <c r="Q50" i="6" s="1"/>
  <c r="P50" i="6"/>
  <c r="P128" i="6"/>
  <c r="P138" i="6" s="1"/>
  <c r="Q122" i="6"/>
  <c r="Q128" i="6" s="1"/>
  <c r="Q138" i="6" s="1"/>
  <c r="Q18" i="6"/>
  <c r="Q19" i="6" s="1"/>
  <c r="P19" i="6"/>
  <c r="M65" i="6"/>
  <c r="M13" i="3" s="1"/>
  <c r="N13" i="3" s="1"/>
  <c r="O13" i="3" s="1"/>
  <c r="N34" i="6"/>
  <c r="Q81" i="6"/>
  <c r="Q82" i="6" s="1"/>
  <c r="P82" i="6"/>
  <c r="N96" i="6"/>
  <c r="N141" i="6" l="1"/>
  <c r="M141" i="6"/>
  <c r="M12" i="3"/>
  <c r="Q65" i="6"/>
  <c r="Q96" i="6"/>
  <c r="P65" i="6"/>
  <c r="Q34" i="6"/>
  <c r="P96" i="6"/>
  <c r="P34" i="6"/>
  <c r="Q141" i="6" l="1"/>
  <c r="M17" i="3"/>
  <c r="N12" i="3"/>
  <c r="P141" i="6"/>
  <c r="N17" i="3" l="1"/>
  <c r="O17" i="3" s="1"/>
  <c r="O21" i="3" s="1"/>
  <c r="O12" i="3"/>
</calcChain>
</file>

<file path=xl/sharedStrings.xml><?xml version="1.0" encoding="utf-8"?>
<sst xmlns="http://schemas.openxmlformats.org/spreadsheetml/2006/main" count="494" uniqueCount="171">
  <si>
    <t>PacifiCorp</t>
  </si>
  <si>
    <t>PAGE</t>
  </si>
  <si>
    <t>Temperature Normalization</t>
  </si>
  <si>
    <t>TOTAL</t>
  </si>
  <si>
    <t>WASHINGTON</t>
  </si>
  <si>
    <t>ACCOUNT</t>
  </si>
  <si>
    <t>Type</t>
  </si>
  <si>
    <t>COMPANY</t>
  </si>
  <si>
    <t>FACTOR</t>
  </si>
  <si>
    <t>FACTOR %</t>
  </si>
  <si>
    <t>ALLOCATED</t>
  </si>
  <si>
    <t>REF#</t>
  </si>
  <si>
    <t>Adjustment to Revenue:</t>
  </si>
  <si>
    <t>Residential</t>
  </si>
  <si>
    <t>WA</t>
  </si>
  <si>
    <t>Situs</t>
  </si>
  <si>
    <t>3.1.1</t>
  </si>
  <si>
    <t>Commercial</t>
  </si>
  <si>
    <r>
      <t>Industrial</t>
    </r>
    <r>
      <rPr>
        <vertAlign val="superscript"/>
        <sz val="10"/>
        <color indexed="8"/>
        <rFont val="Arial"/>
        <family val="2"/>
      </rPr>
      <t>1</t>
    </r>
  </si>
  <si>
    <t>Public Street &amp; Highway</t>
  </si>
  <si>
    <r>
      <t>1</t>
    </r>
    <r>
      <rPr>
        <sz val="10"/>
        <rFont val="Arial"/>
        <family val="2"/>
      </rPr>
      <t>Includes Irrigation</t>
    </r>
  </si>
  <si>
    <t>Description of Adjustment:</t>
  </si>
  <si>
    <t>Summary of Revenue Adjustments</t>
  </si>
  <si>
    <t>A</t>
  </si>
  <si>
    <t>B</t>
  </si>
  <si>
    <t>C</t>
  </si>
  <si>
    <t>D</t>
  </si>
  <si>
    <t>E</t>
  </si>
  <si>
    <t>F</t>
  </si>
  <si>
    <t>G</t>
  </si>
  <si>
    <t>H</t>
  </si>
  <si>
    <t>I</t>
  </si>
  <si>
    <t>J</t>
  </si>
  <si>
    <t>K</t>
  </si>
  <si>
    <t>L</t>
  </si>
  <si>
    <t>M</t>
  </si>
  <si>
    <t>Remove Amounts</t>
  </si>
  <si>
    <t>Total</t>
  </si>
  <si>
    <t>Restating</t>
  </si>
  <si>
    <t>Annualizing</t>
  </si>
  <si>
    <t xml:space="preserve">Total </t>
  </si>
  <si>
    <t>From 305 Report</t>
  </si>
  <si>
    <t>Revenues</t>
  </si>
  <si>
    <t>Normalizing</t>
  </si>
  <si>
    <t>Temperature</t>
  </si>
  <si>
    <t>Adjusted</t>
  </si>
  <si>
    <t>Annualized</t>
  </si>
  <si>
    <t>Pro Forma</t>
  </si>
  <si>
    <t>Washington</t>
  </si>
  <si>
    <t>Revenue</t>
  </si>
  <si>
    <t>Not Included</t>
  </si>
  <si>
    <t>in</t>
  </si>
  <si>
    <r>
      <t>Adjustments</t>
    </r>
    <r>
      <rPr>
        <vertAlign val="superscript"/>
        <sz val="10"/>
        <rFont val="Arial"/>
        <family val="2"/>
      </rPr>
      <t>2</t>
    </r>
  </si>
  <si>
    <t>Normalization</t>
  </si>
  <si>
    <t>Adjustments</t>
  </si>
  <si>
    <t>Price Change</t>
  </si>
  <si>
    <r>
      <t>in Model Inputs</t>
    </r>
    <r>
      <rPr>
        <vertAlign val="superscript"/>
        <sz val="10"/>
        <rFont val="Arial"/>
        <family val="2"/>
      </rPr>
      <t>1</t>
    </r>
  </si>
  <si>
    <t>Tab 2</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</si>
  <si>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</si>
  <si>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</si>
  <si>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</si>
  <si>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</si>
  <si>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</si>
  <si>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</si>
  <si>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</si>
  <si>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</si>
  <si>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</si>
  <si>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</si>
  <si>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</si>
  <si>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A + B</t>
  </si>
  <si>
    <t>Info. Services</t>
  </si>
  <si>
    <t>D + E</t>
  </si>
  <si>
    <t>C + F</t>
  </si>
  <si>
    <t>Table 3</t>
  </si>
  <si>
    <t>G + I</t>
  </si>
  <si>
    <t>J + L</t>
  </si>
  <si>
    <t>Ref Page 3.2</t>
  </si>
  <si>
    <t>Ref Page 3.1</t>
  </si>
  <si>
    <r>
      <rPr>
        <vertAlign val="superscript"/>
        <sz val="10"/>
        <rFont val="Arial"/>
        <family val="2"/>
      </rPr>
      <t xml:space="preserve">1 </t>
    </r>
    <r>
      <rPr>
        <sz val="10"/>
        <rFont val="Arial"/>
        <family val="2"/>
      </rPr>
      <t>Amounts included in 305 Report and not unadjusted results relate to Blue Sky revenues $169,669, BPA Residential Exchange Credits ($13,999,321), and DSM revenues $10,269,257.</t>
    </r>
  </si>
  <si>
    <r>
      <rPr>
        <vertAlign val="superscript"/>
        <sz val="10"/>
        <rFont val="Arial"/>
        <family val="2"/>
      </rPr>
      <t>2</t>
    </r>
    <r>
      <rPr>
        <sz val="10"/>
        <rFont val="Arial"/>
        <family val="2"/>
      </rPr>
      <t xml:space="preserve"> Adjustments back out Schedule 191 (System Benefits Charge) ($12,165,430), PCAM Sch 97 $11,400,267, Decoupling Sch 93 $2,911,215, FTAA Sch 197 $3,728,230, Out of Period -$88,772, Tolerance -$63,863, Alternative Revenue $1,463,027, Deferred NPC -$129,220, Revenue Accounting Adj $22,388,035, Irrigation Demand -$122,000 and Merger Credit $4.</t>
    </r>
  </si>
  <si>
    <t>Summary of kWh Adjustments</t>
  </si>
  <si>
    <t>KWhs</t>
  </si>
  <si>
    <t xml:space="preserve"> </t>
  </si>
  <si>
    <t>kWhs</t>
  </si>
  <si>
    <r>
      <t>Adjustments</t>
    </r>
    <r>
      <rPr>
        <vertAlign val="superscript"/>
        <sz val="10"/>
        <rFont val="Arial"/>
        <family val="2"/>
      </rPr>
      <t>1</t>
    </r>
  </si>
  <si>
    <t>Table 2</t>
  </si>
  <si>
    <r>
      <t>1</t>
    </r>
    <r>
      <rPr>
        <sz val="10"/>
        <rFont val="Arial"/>
        <family val="2"/>
      </rPr>
      <t xml:space="preserve"> Temperature normalization -77,101,943 kWh, and Out of Period 718,779 </t>
    </r>
  </si>
  <si>
    <t>and tolerance adjustment 16,180.</t>
  </si>
  <si>
    <t>Average</t>
  </si>
  <si>
    <t>Booked</t>
  </si>
  <si>
    <t>Customers</t>
  </si>
  <si>
    <t>Unbilled</t>
  </si>
  <si>
    <t xml:space="preserve">Adjustments </t>
  </si>
  <si>
    <t>Adjustment</t>
  </si>
  <si>
    <t>Actual</t>
  </si>
  <si>
    <t>$</t>
  </si>
  <si>
    <t>02RESD00016</t>
  </si>
  <si>
    <t>02RESD00017</t>
  </si>
  <si>
    <t>02RESD00018</t>
  </si>
  <si>
    <t>02RESD0018X</t>
  </si>
  <si>
    <t>02NETMT135</t>
  </si>
  <si>
    <t>02RGNSB024</t>
  </si>
  <si>
    <t>02RGNSB036</t>
  </si>
  <si>
    <t>Subtotal</t>
  </si>
  <si>
    <t>02OALTO15R</t>
  </si>
  <si>
    <t>AGA</t>
  </si>
  <si>
    <t>Chehalis Deferral</t>
  </si>
  <si>
    <t>Rev Adjustment</t>
  </si>
  <si>
    <t>Acquisition Commitment</t>
  </si>
  <si>
    <t>Centralia Refund</t>
  </si>
  <si>
    <t>Merger Credit</t>
  </si>
  <si>
    <t>DSM</t>
  </si>
  <si>
    <t>Blue Sky</t>
  </si>
  <si>
    <t>BPA Balance Acct.</t>
  </si>
  <si>
    <t>Unbilled Sales</t>
  </si>
  <si>
    <t>02GNSV0024</t>
  </si>
  <si>
    <t>02GNSV024F</t>
  </si>
  <si>
    <t>02GNSV24FP</t>
  </si>
  <si>
    <t>02LGSV0036</t>
  </si>
  <si>
    <t>02LGSV048T</t>
  </si>
  <si>
    <t>02OALT015N</t>
  </si>
  <si>
    <t>02RCFL0054</t>
  </si>
  <si>
    <t>Deferred NPC</t>
  </si>
  <si>
    <t>BPA Balance Acct</t>
  </si>
  <si>
    <t>Alt Revenue Program</t>
  </si>
  <si>
    <t>Tax</t>
  </si>
  <si>
    <t>02PRSV47TM</t>
  </si>
  <si>
    <t>02LGSV048M</t>
  </si>
  <si>
    <t>BPA Balancing Acct</t>
  </si>
  <si>
    <t>02APSV0040</t>
  </si>
  <si>
    <t>02APSV040X</t>
  </si>
  <si>
    <t>Irrigation Demand Charge</t>
  </si>
  <si>
    <t>Alt Rate Program</t>
  </si>
  <si>
    <t>BPA Adjustment Fee</t>
  </si>
  <si>
    <t>Public Street &amp; Highway Lighting</t>
  </si>
  <si>
    <t>02COSL0052</t>
  </si>
  <si>
    <t>02CUSL053F</t>
  </si>
  <si>
    <t>02CUSL053M</t>
  </si>
  <si>
    <t>02HPSV0051</t>
  </si>
  <si>
    <t>02MVSL0057</t>
  </si>
  <si>
    <t>02CFR0012</t>
  </si>
  <si>
    <t>Sub Total</t>
  </si>
  <si>
    <t xml:space="preserve">   </t>
  </si>
  <si>
    <r>
      <t xml:space="preserve">1 </t>
    </r>
    <r>
      <rPr>
        <sz val="10"/>
        <rFont val="Arial"/>
        <family val="2"/>
      </rPr>
      <t>Temperature normalization.</t>
    </r>
  </si>
  <si>
    <r>
      <t xml:space="preserve">2 </t>
    </r>
    <r>
      <rPr>
        <sz val="10"/>
        <rFont val="Arial"/>
        <family val="2"/>
      </rPr>
      <t>Removes Schedule 98 (BPA), Schedule 191 (System Benefits Charge), Schedule 97 (PCAM), Schedule 93 (Decoupling) Schedule 197 (FTAA) Revenue Accounting Adjustments (Alter Rev, NPC, Irr KW, DSM, Blue Sky, Tax),</t>
    </r>
  </si>
  <si>
    <t>Out-of-Period and Tolerance Adjustment.</t>
  </si>
  <si>
    <t xml:space="preserve">  </t>
  </si>
  <si>
    <t>BPA</t>
  </si>
  <si>
    <t>Total Restating</t>
  </si>
  <si>
    <t>Total Adj.</t>
  </si>
  <si>
    <t>Total Annualized</t>
  </si>
  <si>
    <t>Total Adj.Rev.</t>
  </si>
  <si>
    <t>Total Pro Forma</t>
  </si>
  <si>
    <t>Booked Revenues</t>
  </si>
  <si>
    <r>
      <t>Normalization</t>
    </r>
    <r>
      <rPr>
        <vertAlign val="superscript"/>
        <sz val="10"/>
        <rFont val="Arial"/>
        <family val="2"/>
      </rPr>
      <t>1</t>
    </r>
  </si>
  <si>
    <t>Adj.</t>
  </si>
  <si>
    <t>Rev.</t>
  </si>
  <si>
    <t>Restating and Annualized</t>
  </si>
  <si>
    <t>Restating &amp; Annualized</t>
  </si>
  <si>
    <t>Income Tax Deferral</t>
  </si>
  <si>
    <t>BPA Balancing Account</t>
  </si>
  <si>
    <t>Unbilled Rev</t>
  </si>
  <si>
    <t>Acquisition  Commitment</t>
  </si>
  <si>
    <t>Unbilled Rev.</t>
  </si>
  <si>
    <t>Washington Total</t>
  </si>
  <si>
    <t>1 Adjustments back out Schedule 191 (System Benefits Charge) -$12,165,430, PCAM Sch 97 $11,400,267, Decoupling Sch 93 $2,911,215, FTAA Sch 197 $3,728,230, Out of Period -$88,772, Tolerance -$63,863,</t>
  </si>
  <si>
    <t xml:space="preserve"> Alternative Revenue $1,463,027, Deferred NPC -$129,220, Revenue Accounting Adj $22,388,035, Irrigation Demand -$122,000, DSM -$10,269,257, Blue Sky -$169,669 and Merger Credit $4.</t>
  </si>
  <si>
    <r>
      <t>2</t>
    </r>
    <r>
      <rPr>
        <sz val="10"/>
        <rFont val="Arial"/>
        <family val="2"/>
      </rPr>
      <t xml:space="preserve"> No rate change</t>
    </r>
  </si>
  <si>
    <t>RES</t>
  </si>
  <si>
    <t xml:space="preserve">This restating adjustment normalizes revenues by comparing actual sales to temperature normalized sales. Temperature normalization reflects temperature patterns which can be measurably different than normal, defined as the average temperature over a 20-year rolling time period. The time period is updated annually, dropping off the first year and adding the most recent.
</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</si>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</sst>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dd\-mmm\-yy_)"/>
    <numFmt numFmtId="167" formatCode="_(&quot;$&quot;* #,##0_);_(&quot;$&quot;* \(#,##0\);_(&quot;$&quot;* &quot;-&quot;??_);_(@_)"/>
    <numFmt numFmtId="168" formatCode="0.0%"/>
    <numFmt numFmtId="169" formatCode="&quot;$&quot;#,##0"/>
    <numFmt numFmtId="170" formatCode="&quot;$&quot;#,##0.00"/>
  </numFmts>
  <fonts count="13" x14ac:knownFonts="1">
    <font>
      <sz val="12"/>
      <name val="Times New Roman"/>
      <family val="1"/>
    </font>
    <font>
      <sz val="12"/>
      <name val="Times New Roman"/>
      <family val="1"/>
    </font>
    <font>
      <b/>
      <sz val="10"/>
      <name val="Arial"/>
      <family val="2"/>
    </font>
    <font>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strike/>
      <sz val="10"/>
      <name val="Arial"/>
      <family val="2"/>
    </font>
    <font>
      <sz val="10"/>
      <color rgb="FFFF0000"/>
      <name val="Arial"/>
      <family val="2"/>
    </font>
    <font>
      <u val="singleAccounting"/>
      <sz val="10"/>
      <name val="Arial"/>
      <family val="2"/>
    </font>
    <font>
      <u val="double"/>
      <sz val="10"/>
      <name val="Arial"/>
      <family val="2"/>
    </font>
    <font>
      <sz val="10"/>
      <color rgb="FF00B050"/>
      <name val="Arial"/>
      <family val="2"/>
    </font>
  </fonts>
  <fills count="2">
    <fill>
      <patternFill patternType="none"/>
    </fill>
    <fill>
      <patternFill patternType="gray125"/>
    </fill>
  </fills>
  <borders count="5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0">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cellStyleXfs>
  <cellXfs count="231">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0" xfId="0" applyNumberFormat="1" applyFont="1" applyAlignment="1">
      <alignment horizontal="center"/>
    </xf>
    <xf numFmtId="0" fontId="4" fillId="0" borderId="0" xfId="0" applyFont="1" applyAlignment="1">
      <alignment horizontal="center"/>
    </xf>
    <xf numFmtId="0" fontId="4" fillId="0" borderId="0" xfId="0" applyNumberFormat="1" applyFont="1" applyAlignment="1">
      <alignment horizontal="center"/>
    </xf>
    <xf numFmtId="0" fontId="2" fillId="0" borderId="0" xfId="0" applyFont="1" applyBorder="1" applyAlignment="1">
      <alignment horizontal="left"/>
    </xf>
    <xf numFmtId="0" fontId="3" fillId="0" borderId="0" xfId="0" applyFont="1" applyBorder="1"/>
    <xf numFmtId="0" fontId="3" fillId="0" borderId="0" xfId="0" applyFont="1" applyBorder="1" applyAlignment="1">
      <alignment horizontal="center"/>
    </xf>
    <xf numFmtId="164" fontId="3" fillId="0" borderId="0" xfId="1" applyNumberFormat="1" applyFont="1" applyBorder="1" applyAlignment="1">
      <alignment horizontal="center"/>
    </xf>
    <xf numFmtId="0" fontId="5" fillId="0" borderId="0" xfId="2" applyFont="1" applyFill="1" applyBorder="1" applyAlignment="1" applyProtection="1">
      <alignment horizontal="left"/>
    </xf>
    <xf numFmtId="0" fontId="3" fillId="0" borderId="0" xfId="2" applyFont="1" applyBorder="1" applyAlignment="1">
      <alignment horizontal="center"/>
    </xf>
    <xf numFmtId="164" fontId="3" fillId="0" borderId="0" xfId="1" applyNumberFormat="1" applyFont="1"/>
    <xf numFmtId="165" fontId="3" fillId="0" borderId="0" xfId="3" applyNumberFormat="1" applyFont="1" applyAlignment="1">
      <alignment horizontal="center"/>
    </xf>
    <xf numFmtId="41" fontId="3" fillId="0" borderId="0" xfId="1" applyNumberFormat="1" applyFont="1" applyAlignment="1">
      <alignment horizontal="center"/>
    </xf>
    <xf numFmtId="41" fontId="3" fillId="0" borderId="1" xfId="1" applyNumberFormat="1" applyFont="1" applyBorder="1" applyAlignment="1">
      <alignment horizontal="center"/>
    </xf>
    <xf numFmtId="41" fontId="3" fillId="0" borderId="0" xfId="1" applyNumberFormat="1" applyFont="1" applyBorder="1" applyAlignment="1">
      <alignment horizontal="center"/>
    </xf>
    <xf numFmtId="0" fontId="3" fillId="0" borderId="0" xfId="0" quotePrefix="1" applyFont="1" applyBorder="1" applyAlignment="1">
      <alignment horizontal="left"/>
    </xf>
    <xf numFmtId="0" fontId="3" fillId="0" borderId="0" xfId="0" applyFont="1" applyBorder="1" applyAlignment="1">
      <alignment horizontal="left"/>
    </xf>
    <xf numFmtId="0" fontId="7" fillId="0" borderId="0" xfId="2" applyFont="1" applyBorder="1" applyAlignment="1">
      <alignment horizontal="left"/>
    </xf>
    <xf numFmtId="0" fontId="2" fillId="0" borderId="0" xfId="0" applyFont="1" applyBorder="1"/>
    <xf numFmtId="0" fontId="4" fillId="0" borderId="0" xfId="0" applyFont="1" applyBorder="1" applyAlignment="1">
      <alignment horizontal="center"/>
    </xf>
    <xf numFmtId="0" fontId="3" fillId="0" borderId="0" xfId="0" applyFont="1" applyAlignment="1">
      <alignment horizontal="right"/>
    </xf>
    <xf numFmtId="0" fontId="3" fillId="0" borderId="0" xfId="5" applyFont="1" applyFill="1" applyAlignment="1">
      <alignment horizontal="left"/>
    </xf>
    <xf numFmtId="0" fontId="2" fillId="0" borderId="0" xfId="0" applyFont="1" applyFill="1" applyProtection="1"/>
    <xf numFmtId="0" fontId="3" fillId="0" borderId="0" xfId="0" applyFont="1" applyFill="1" applyProtection="1"/>
    <xf numFmtId="0" fontId="3" fillId="0" borderId="0" xfId="0" applyFont="1" applyFill="1"/>
    <xf numFmtId="0" fontId="3" fillId="0" borderId="0" xfId="0" applyFont="1" applyFill="1" applyAlignment="1" applyProtection="1">
      <alignment horizontal="left"/>
    </xf>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3" fillId="0" borderId="0" xfId="5" applyFont="1" applyFill="1" applyProtection="1"/>
    <xf numFmtId="0" fontId="3" fillId="0" borderId="0" xfId="5" applyFont="1" applyFill="1" applyAlignment="1" applyProtection="1">
      <alignment horizontal="center"/>
    </xf>
    <xf numFmtId="0" fontId="3" fillId="0" borderId="0" xfId="5" applyFont="1" applyFill="1"/>
    <xf numFmtId="0" fontId="3" fillId="0" borderId="0" xfId="5" applyFont="1" applyFill="1" applyAlignment="1" applyProtection="1">
      <alignment horizontal="centerContinuous"/>
    </xf>
    <xf numFmtId="0" fontId="3" fillId="0" borderId="10" xfId="5" applyFont="1" applyFill="1" applyBorder="1" applyAlignment="1" applyProtection="1">
      <alignment horizontal="centerContinuous"/>
    </xf>
    <xf numFmtId="0" fontId="3" fillId="0" borderId="11" xfId="5" applyFont="1" applyFill="1" applyBorder="1" applyAlignment="1" applyProtection="1">
      <alignment horizontal="center"/>
    </xf>
    <xf numFmtId="0" fontId="3" fillId="0" borderId="11" xfId="5" applyFont="1" applyFill="1" applyBorder="1" applyAlignment="1" applyProtection="1">
      <alignment horizontal="centerContinuous"/>
    </xf>
    <xf numFmtId="0" fontId="8" fillId="0" borderId="11" xfId="5" applyFont="1" applyFill="1" applyBorder="1" applyAlignment="1" applyProtection="1">
      <alignment horizontal="centerContinuous"/>
    </xf>
    <xf numFmtId="0" fontId="3" fillId="0" borderId="12" xfId="5" applyFont="1" applyFill="1" applyBorder="1" applyAlignment="1" applyProtection="1">
      <alignment horizontal="center"/>
    </xf>
    <xf numFmtId="0" fontId="3" fillId="0" borderId="12" xfId="5" applyFont="1" applyFill="1" applyBorder="1" applyAlignment="1" applyProtection="1">
      <alignment horizontal="centerContinuous"/>
    </xf>
    <xf numFmtId="0" fontId="3" fillId="0" borderId="13" xfId="5" applyFont="1" applyFill="1" applyBorder="1" applyAlignment="1" applyProtection="1">
      <alignment horizontal="center"/>
    </xf>
    <xf numFmtId="0" fontId="3" fillId="0" borderId="14" xfId="5" applyFont="1" applyFill="1" applyBorder="1" applyAlignment="1" applyProtection="1">
      <alignment horizontal="center"/>
    </xf>
    <xf numFmtId="0" fontId="3" fillId="0" borderId="15" xfId="5" applyFont="1" applyFill="1" applyBorder="1" applyAlignment="1" applyProtection="1">
      <alignment horizontal="centerContinuous"/>
    </xf>
    <xf numFmtId="0" fontId="3" fillId="0" borderId="15" xfId="5" applyFont="1" applyFill="1" applyBorder="1" applyAlignment="1" applyProtection="1">
      <alignment horizontal="center"/>
    </xf>
    <xf numFmtId="0" fontId="3" fillId="0" borderId="0" xfId="5" applyFont="1" applyFill="1" applyBorder="1" applyAlignment="1" applyProtection="1">
      <alignment horizontal="center"/>
    </xf>
    <xf numFmtId="0" fontId="3" fillId="0" borderId="16" xfId="5" applyFont="1" applyFill="1" applyBorder="1" applyAlignment="1" applyProtection="1">
      <alignment horizontal="center"/>
    </xf>
    <xf numFmtId="0" fontId="3" fillId="0" borderId="17" xfId="5" applyFont="1" applyFill="1" applyBorder="1" applyAlignment="1" applyProtection="1">
      <alignment horizontal="center"/>
    </xf>
    <xf numFmtId="0" fontId="3" fillId="0" borderId="18" xfId="5" applyFont="1" applyFill="1" applyBorder="1" applyAlignment="1" applyProtection="1">
      <alignment horizontal="center"/>
    </xf>
    <xf numFmtId="0" fontId="3" fillId="0" borderId="19" xfId="5" applyFont="1" applyFill="1" applyBorder="1" applyAlignment="1" applyProtection="1">
      <alignment horizontal="left"/>
    </xf>
    <xf numFmtId="0" fontId="3" fillId="0" borderId="20" xfId="5" applyFont="1" applyFill="1" applyBorder="1" applyProtection="1"/>
    <xf numFmtId="5" fontId="3" fillId="0" borderId="21" xfId="5" applyNumberFormat="1" applyFont="1" applyFill="1" applyBorder="1" applyProtection="1"/>
    <xf numFmtId="5" fontId="3" fillId="0" borderId="20" xfId="5" applyNumberFormat="1" applyFont="1" applyFill="1" applyBorder="1" applyProtection="1"/>
    <xf numFmtId="7" fontId="9" fillId="0" borderId="0" xfId="5" applyNumberFormat="1" applyFont="1" applyFill="1"/>
    <xf numFmtId="0" fontId="3" fillId="0" borderId="22" xfId="5" applyFont="1" applyFill="1" applyBorder="1" applyAlignment="1" applyProtection="1">
      <alignment horizontal="left"/>
    </xf>
    <xf numFmtId="0" fontId="3" fillId="0" borderId="21" xfId="5" applyFont="1" applyFill="1" applyBorder="1" applyProtection="1"/>
    <xf numFmtId="5" fontId="9" fillId="0" borderId="0" xfId="5" applyNumberFormat="1" applyFont="1" applyFill="1"/>
    <xf numFmtId="0" fontId="3" fillId="0" borderId="23" xfId="5" applyFont="1" applyFill="1" applyBorder="1" applyAlignment="1" applyProtection="1">
      <alignment horizontal="left"/>
    </xf>
    <xf numFmtId="0" fontId="3" fillId="0" borderId="15" xfId="5" applyFont="1" applyFill="1" applyBorder="1" applyProtection="1"/>
    <xf numFmtId="5" fontId="3" fillId="0" borderId="11" xfId="5" applyNumberFormat="1" applyFont="1" applyFill="1" applyBorder="1" applyProtection="1"/>
    <xf numFmtId="0" fontId="3" fillId="0" borderId="24" xfId="5" applyFont="1" applyFill="1" applyBorder="1" applyAlignment="1" applyProtection="1">
      <alignment horizontal="left"/>
    </xf>
    <xf numFmtId="0" fontId="3" fillId="0" borderId="25" xfId="5" applyFont="1" applyFill="1" applyBorder="1" applyProtection="1"/>
    <xf numFmtId="5" fontId="3" fillId="0" borderId="25" xfId="5" applyNumberFormat="1" applyFont="1" applyFill="1" applyBorder="1" applyProtection="1"/>
    <xf numFmtId="0" fontId="3" fillId="0" borderId="26" xfId="5" applyFont="1" applyFill="1" applyBorder="1" applyAlignment="1" applyProtection="1">
      <alignment horizontal="left"/>
    </xf>
    <xf numFmtId="0" fontId="3" fillId="0" borderId="27" xfId="5" applyFont="1" applyFill="1" applyBorder="1" applyProtection="1"/>
    <xf numFmtId="5" fontId="3" fillId="0" borderId="28" xfId="5" applyNumberFormat="1" applyFont="1" applyFill="1" applyBorder="1" applyProtection="1"/>
    <xf numFmtId="0" fontId="3" fillId="0" borderId="29" xfId="5" applyFont="1" applyFill="1" applyBorder="1" applyAlignment="1" applyProtection="1">
      <alignment horizontal="left"/>
    </xf>
    <xf numFmtId="0" fontId="3" fillId="0" borderId="30" xfId="5" applyFont="1" applyFill="1" applyBorder="1" applyProtection="1"/>
    <xf numFmtId="5" fontId="3" fillId="0" borderId="30" xfId="5" applyNumberFormat="1" applyFont="1" applyFill="1" applyBorder="1" applyProtection="1"/>
    <xf numFmtId="5" fontId="3" fillId="0" borderId="15" xfId="5" applyNumberFormat="1" applyFont="1" applyFill="1" applyBorder="1" applyAlignment="1" applyProtection="1">
      <alignment horizontal="center"/>
    </xf>
    <xf numFmtId="0" fontId="3" fillId="0" borderId="15" xfId="5" quotePrefix="1" applyFont="1" applyFill="1" applyBorder="1" applyAlignment="1" applyProtection="1">
      <alignment horizontal="center"/>
    </xf>
    <xf numFmtId="0" fontId="3" fillId="0" borderId="21" xfId="5" applyFont="1" applyFill="1" applyBorder="1" applyAlignment="1" applyProtection="1">
      <alignment horizontal="center"/>
    </xf>
    <xf numFmtId="5" fontId="3" fillId="0" borderId="0" xfId="5" applyNumberFormat="1" applyFont="1" applyFill="1"/>
    <xf numFmtId="0" fontId="3" fillId="0" borderId="0" xfId="0" applyFont="1" applyFill="1" applyAlignment="1"/>
    <xf numFmtId="0" fontId="3" fillId="0" borderId="0" xfId="5" applyFont="1" applyFill="1" applyAlignment="1">
      <alignment wrapText="1"/>
    </xf>
    <xf numFmtId="0" fontId="7" fillId="0" borderId="0" xfId="5" applyFont="1" applyFill="1" applyAlignment="1"/>
    <xf numFmtId="0" fontId="3" fillId="0" borderId="0" xfId="5" applyFont="1" applyFill="1" applyAlignment="1"/>
    <xf numFmtId="5" fontId="3" fillId="0" borderId="0" xfId="5" applyNumberFormat="1" applyFont="1" applyFill="1" applyProtection="1"/>
    <xf numFmtId="166" fontId="3" fillId="0" borderId="0" xfId="5" applyNumberFormat="1" applyFont="1" applyFill="1" applyProtection="1"/>
    <xf numFmtId="167" fontId="3" fillId="0" borderId="0" xfId="5" applyNumberFormat="1" applyFont="1" applyFill="1"/>
    <xf numFmtId="0" fontId="2" fillId="0" borderId="0" xfId="0" applyFont="1" applyFill="1"/>
    <xf numFmtId="0" fontId="2" fillId="0" borderId="0" xfId="0" applyFont="1" applyFill="1" applyAlignment="1" applyProtection="1">
      <alignment horizontal="centerContinuous"/>
    </xf>
    <xf numFmtId="0" fontId="2"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applyAlignment="1" applyProtection="1">
      <alignment horizontal="center"/>
    </xf>
    <xf numFmtId="0" fontId="3" fillId="0" borderId="13" xfId="0" applyFont="1" applyFill="1" applyBorder="1" applyAlignment="1" applyProtection="1">
      <alignment horizontal="centerContinuous"/>
    </xf>
    <xf numFmtId="0" fontId="3" fillId="0" borderId="11" xfId="0" applyFont="1" applyFill="1" applyBorder="1" applyAlignment="1" applyProtection="1">
      <alignment horizontal="center"/>
    </xf>
    <xf numFmtId="0" fontId="3" fillId="0" borderId="16" xfId="0" applyFont="1" applyFill="1" applyBorder="1" applyAlignment="1" applyProtection="1">
      <alignment horizontal="centerContinuous"/>
    </xf>
    <xf numFmtId="0" fontId="3" fillId="0" borderId="15" xfId="0" applyFont="1" applyFill="1" applyBorder="1" applyAlignment="1" applyProtection="1">
      <alignment horizontal="center"/>
    </xf>
    <xf numFmtId="0" fontId="3" fillId="0" borderId="15" xfId="0" applyFont="1" applyFill="1" applyBorder="1" applyAlignment="1" applyProtection="1">
      <alignment horizontal="centerContinuous"/>
    </xf>
    <xf numFmtId="0" fontId="3" fillId="0" borderId="16" xfId="0" applyFont="1" applyFill="1" applyBorder="1" applyAlignment="1" applyProtection="1">
      <alignment horizontal="center"/>
    </xf>
    <xf numFmtId="0" fontId="3" fillId="0" borderId="28" xfId="0" applyFont="1" applyFill="1" applyBorder="1" applyAlignment="1" applyProtection="1">
      <alignment horizontal="center"/>
    </xf>
    <xf numFmtId="0" fontId="3" fillId="0" borderId="19" xfId="0" applyFont="1" applyFill="1" applyBorder="1" applyAlignment="1" applyProtection="1">
      <alignment horizontal="left"/>
    </xf>
    <xf numFmtId="0" fontId="3" fillId="0" borderId="20" xfId="0" applyFont="1" applyFill="1" applyBorder="1" applyProtection="1"/>
    <xf numFmtId="37" fontId="3" fillId="0" borderId="20" xfId="0" applyNumberFormat="1" applyFont="1" applyFill="1" applyBorder="1" applyProtection="1"/>
    <xf numFmtId="37" fontId="3" fillId="0" borderId="31" xfId="0" applyNumberFormat="1" applyFont="1" applyFill="1" applyBorder="1" applyProtection="1"/>
    <xf numFmtId="37" fontId="3" fillId="0" borderId="21" xfId="0" applyNumberFormat="1" applyFont="1" applyFill="1" applyBorder="1" applyProtection="1"/>
    <xf numFmtId="37" fontId="3" fillId="0" borderId="0" xfId="0" applyNumberFormat="1" applyFont="1" applyFill="1" applyProtection="1"/>
    <xf numFmtId="5" fontId="3" fillId="0" borderId="0" xfId="0" applyNumberFormat="1" applyFont="1" applyFill="1" applyProtection="1"/>
    <xf numFmtId="0" fontId="3" fillId="0" borderId="22" xfId="0" applyFont="1" applyFill="1" applyBorder="1" applyAlignment="1" applyProtection="1">
      <alignment horizontal="left"/>
    </xf>
    <xf numFmtId="0" fontId="3" fillId="0" borderId="21" xfId="0" applyFont="1" applyFill="1" applyBorder="1" applyProtection="1"/>
    <xf numFmtId="10" fontId="3" fillId="0" borderId="0" xfId="3" applyNumberFormat="1" applyFont="1" applyFill="1" applyProtection="1"/>
    <xf numFmtId="164" fontId="3" fillId="0" borderId="0" xfId="1" applyNumberFormat="1" applyFont="1" applyFill="1" applyProtection="1"/>
    <xf numFmtId="0" fontId="3" fillId="0" borderId="32" xfId="0" applyFont="1" applyFill="1" applyBorder="1" applyAlignment="1" applyProtection="1">
      <alignment horizontal="left"/>
    </xf>
    <xf numFmtId="0" fontId="3" fillId="0" borderId="33" xfId="0" applyFont="1" applyFill="1" applyBorder="1" applyProtection="1"/>
    <xf numFmtId="37" fontId="3" fillId="0" borderId="33" xfId="0" applyNumberFormat="1" applyFont="1" applyFill="1" applyBorder="1" applyProtection="1"/>
    <xf numFmtId="37" fontId="3" fillId="0" borderId="34" xfId="0" applyNumberFormat="1" applyFont="1" applyFill="1" applyBorder="1" applyProtection="1"/>
    <xf numFmtId="164" fontId="3" fillId="0" borderId="0" xfId="0" applyNumberFormat="1" applyFont="1" applyFill="1" applyProtection="1"/>
    <xf numFmtId="0" fontId="3" fillId="0" borderId="29" xfId="0" applyFont="1" applyFill="1" applyBorder="1" applyAlignment="1" applyProtection="1">
      <alignment horizontal="left"/>
    </xf>
    <xf numFmtId="0" fontId="3" fillId="0" borderId="30" xfId="0" applyFont="1" applyFill="1" applyBorder="1" applyProtection="1"/>
    <xf numFmtId="37" fontId="3" fillId="0" borderId="30" xfId="0" applyNumberFormat="1" applyFont="1" applyFill="1" applyBorder="1" applyProtection="1"/>
    <xf numFmtId="37" fontId="3" fillId="0" borderId="18" xfId="0" applyNumberFormat="1" applyFont="1" applyFill="1" applyBorder="1" applyProtection="1"/>
    <xf numFmtId="0" fontId="3" fillId="0" borderId="35" xfId="0" applyFont="1" applyFill="1" applyBorder="1" applyAlignment="1" applyProtection="1">
      <alignment horizontal="left"/>
    </xf>
    <xf numFmtId="0" fontId="3" fillId="0" borderId="36" xfId="0" applyFont="1" applyFill="1" applyBorder="1" applyProtection="1"/>
    <xf numFmtId="37" fontId="3" fillId="0" borderId="36" xfId="0" applyNumberFormat="1" applyFont="1" applyFill="1" applyBorder="1" applyProtection="1"/>
    <xf numFmtId="37" fontId="3" fillId="0" borderId="37" xfId="0" applyNumberFormat="1" applyFont="1" applyFill="1" applyBorder="1" applyProtection="1"/>
    <xf numFmtId="0" fontId="3" fillId="0" borderId="23" xfId="0" applyFont="1" applyFill="1" applyBorder="1" applyAlignment="1" applyProtection="1">
      <alignment horizontal="left"/>
    </xf>
    <xf numFmtId="0" fontId="3" fillId="0" borderId="15" xfId="0" applyFont="1" applyFill="1" applyBorder="1" applyProtection="1"/>
    <xf numFmtId="5" fontId="3" fillId="0" borderId="15" xfId="0" applyNumberFormat="1"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0" xfId="0" applyFont="1" applyFill="1" applyAlignment="1">
      <alignment horizontal="left"/>
    </xf>
    <xf numFmtId="0" fontId="7" fillId="0" borderId="0" xfId="0" applyFont="1" applyFill="1" applyAlignment="1"/>
    <xf numFmtId="0" fontId="3" fillId="0" borderId="0" xfId="0" applyFont="1" applyFill="1" applyAlignment="1">
      <alignment horizontal="left" indent="1"/>
    </xf>
    <xf numFmtId="37" fontId="3" fillId="0" borderId="0" xfId="0" applyNumberFormat="1" applyFont="1" applyFill="1"/>
    <xf numFmtId="0" fontId="7" fillId="0" borderId="0" xfId="0" applyFont="1" applyFill="1" applyAlignment="1" applyProtection="1">
      <alignment horizontal="left"/>
    </xf>
    <xf numFmtId="166" fontId="3" fillId="0" borderId="0" xfId="0" applyNumberFormat="1" applyFont="1" applyFill="1" applyProtection="1"/>
    <xf numFmtId="0" fontId="2" fillId="0" borderId="0" xfId="0" applyFont="1" applyFill="1" applyAlignment="1" applyProtection="1"/>
    <xf numFmtId="0" fontId="3" fillId="0" borderId="0" xfId="0" applyFont="1" applyFill="1" applyBorder="1" applyAlignment="1" applyProtection="1">
      <alignment horizontal="center"/>
    </xf>
    <xf numFmtId="0" fontId="3" fillId="0" borderId="38" xfId="0" applyFont="1" applyFill="1" applyBorder="1" applyAlignment="1" applyProtection="1">
      <alignment horizontal="center"/>
    </xf>
    <xf numFmtId="0" fontId="3" fillId="0" borderId="0" xfId="0" applyFont="1" applyFill="1" applyBorder="1" applyAlignment="1">
      <alignment horizontal="center"/>
    </xf>
    <xf numFmtId="0" fontId="3" fillId="0" borderId="0" xfId="0" applyFont="1" applyFill="1" applyBorder="1"/>
    <xf numFmtId="0" fontId="3" fillId="0" borderId="39" xfId="0" applyFont="1" applyFill="1" applyBorder="1" applyAlignment="1">
      <alignment horizontal="center"/>
    </xf>
    <xf numFmtId="0" fontId="3" fillId="0" borderId="40" xfId="0" applyFont="1" applyFill="1" applyBorder="1" applyAlignment="1">
      <alignment horizontal="center"/>
    </xf>
    <xf numFmtId="164" fontId="3" fillId="0" borderId="0" xfId="0" applyNumberFormat="1" applyFont="1" applyFill="1" applyBorder="1"/>
    <xf numFmtId="164" fontId="3" fillId="0" borderId="38" xfId="0" applyNumberFormat="1" applyFont="1" applyFill="1" applyBorder="1"/>
    <xf numFmtId="168" fontId="3" fillId="0" borderId="0" xfId="6" applyNumberFormat="1" applyFont="1" applyFill="1"/>
    <xf numFmtId="3" fontId="3" fillId="0" borderId="0" xfId="0" applyNumberFormat="1" applyFont="1" applyFill="1"/>
    <xf numFmtId="3" fontId="3" fillId="0" borderId="0" xfId="0" applyNumberFormat="1" applyFont="1" applyFill="1" applyBorder="1"/>
    <xf numFmtId="3" fontId="3" fillId="0" borderId="38" xfId="0" applyNumberFormat="1" applyFont="1" applyFill="1" applyBorder="1"/>
    <xf numFmtId="169" fontId="3" fillId="0" borderId="0" xfId="0" applyNumberFormat="1" applyFont="1" applyFill="1" applyBorder="1"/>
    <xf numFmtId="3" fontId="4" fillId="0" borderId="0" xfId="0" applyNumberFormat="1" applyFont="1" applyFill="1"/>
    <xf numFmtId="3" fontId="4" fillId="0" borderId="0" xfId="0" applyNumberFormat="1" applyFont="1" applyFill="1" applyBorder="1"/>
    <xf numFmtId="3" fontId="4" fillId="0" borderId="38" xfId="0" applyNumberFormat="1" applyFont="1" applyFill="1" applyBorder="1"/>
    <xf numFmtId="169" fontId="4" fillId="0" borderId="0" xfId="0" applyNumberFormat="1" applyFont="1" applyFill="1" applyBorder="1"/>
    <xf numFmtId="0" fontId="4" fillId="0" borderId="0" xfId="0" applyFont="1" applyFill="1"/>
    <xf numFmtId="164" fontId="3" fillId="0" borderId="0" xfId="0" applyNumberFormat="1" applyFont="1" applyFill="1"/>
    <xf numFmtId="164" fontId="10" fillId="0" borderId="0" xfId="0" applyNumberFormat="1" applyFont="1" applyFill="1" applyBorder="1"/>
    <xf numFmtId="164" fontId="10" fillId="0" borderId="38" xfId="0" applyNumberFormat="1" applyFont="1" applyFill="1" applyBorder="1"/>
    <xf numFmtId="169" fontId="10" fillId="0" borderId="0" xfId="0" applyNumberFormat="1" applyFont="1" applyFill="1" applyBorder="1"/>
    <xf numFmtId="0" fontId="3" fillId="0" borderId="41" xfId="0" applyFont="1" applyFill="1" applyBorder="1"/>
    <xf numFmtId="0" fontId="3" fillId="0" borderId="1" xfId="0" applyFont="1" applyFill="1" applyBorder="1"/>
    <xf numFmtId="3" fontId="3" fillId="0" borderId="1" xfId="0" applyNumberFormat="1" applyFont="1" applyFill="1" applyBorder="1"/>
    <xf numFmtId="3" fontId="3" fillId="0" borderId="42" xfId="0" applyNumberFormat="1" applyFont="1" applyFill="1" applyBorder="1"/>
    <xf numFmtId="169" fontId="3" fillId="0" borderId="41" xfId="0" applyNumberFormat="1" applyFont="1" applyFill="1" applyBorder="1"/>
    <xf numFmtId="169" fontId="3" fillId="0" borderId="1" xfId="0" applyNumberFormat="1" applyFont="1" applyFill="1" applyBorder="1"/>
    <xf numFmtId="169" fontId="3" fillId="0" borderId="0" xfId="0" applyNumberFormat="1" applyFont="1" applyFill="1"/>
    <xf numFmtId="49" fontId="3" fillId="0" borderId="0" xfId="7" applyNumberFormat="1" applyFont="1" applyFill="1"/>
    <xf numFmtId="164" fontId="3" fillId="0" borderId="40" xfId="0" applyNumberFormat="1" applyFont="1" applyFill="1" applyBorder="1"/>
    <xf numFmtId="1" fontId="3" fillId="0" borderId="0" xfId="0" applyNumberFormat="1" applyFont="1" applyFill="1"/>
    <xf numFmtId="1" fontId="4" fillId="0" borderId="0" xfId="0" applyNumberFormat="1" applyFont="1" applyFill="1"/>
    <xf numFmtId="1" fontId="3" fillId="0" borderId="1" xfId="0" applyNumberFormat="1" applyFont="1" applyFill="1" applyBorder="1"/>
    <xf numFmtId="0" fontId="3" fillId="0" borderId="43" xfId="0" applyFont="1" applyFill="1" applyBorder="1"/>
    <xf numFmtId="0" fontId="2" fillId="0" borderId="44" xfId="0" applyFont="1" applyFill="1" applyBorder="1"/>
    <xf numFmtId="164" fontId="3" fillId="0" borderId="44" xfId="0" applyNumberFormat="1" applyFont="1" applyFill="1" applyBorder="1"/>
    <xf numFmtId="3" fontId="3" fillId="0" borderId="44" xfId="0" applyNumberFormat="1" applyFont="1" applyFill="1" applyBorder="1"/>
    <xf numFmtId="169" fontId="3" fillId="0" borderId="44" xfId="0" applyNumberFormat="1" applyFont="1" applyFill="1" applyBorder="1"/>
    <xf numFmtId="0" fontId="11" fillId="0" borderId="0" xfId="0" applyFont="1" applyFill="1"/>
    <xf numFmtId="3" fontId="3" fillId="0" borderId="45" xfId="0" applyNumberFormat="1" applyFont="1" applyFill="1" applyBorder="1"/>
    <xf numFmtId="164" fontId="3" fillId="0" borderId="0" xfId="1" applyNumberFormat="1" applyFont="1" applyFill="1"/>
    <xf numFmtId="164" fontId="12" fillId="0" borderId="0" xfId="1" applyNumberFormat="1" applyFont="1" applyFill="1"/>
    <xf numFmtId="0" fontId="2" fillId="0" borderId="0" xfId="0" applyFont="1" applyFill="1" applyAlignment="1" applyProtection="1">
      <alignment horizontal="center"/>
    </xf>
    <xf numFmtId="0" fontId="3" fillId="0" borderId="0" xfId="0" applyFont="1" applyFill="1" applyBorder="1" applyAlignment="1" applyProtection="1">
      <alignment horizontal="centerContinuous"/>
    </xf>
    <xf numFmtId="0" fontId="3" fillId="0" borderId="38" xfId="0" applyFont="1" applyFill="1" applyBorder="1" applyAlignment="1" applyProtection="1">
      <alignment horizontal="centerContinuous"/>
    </xf>
    <xf numFmtId="0" fontId="3" fillId="0" borderId="39" xfId="0" applyFont="1" applyFill="1" applyBorder="1" applyAlignment="1" applyProtection="1">
      <alignment horizontal="centerContinuous"/>
    </xf>
    <xf numFmtId="0" fontId="3" fillId="0" borderId="40" xfId="0" applyFont="1" applyFill="1" applyBorder="1" applyAlignment="1" applyProtection="1">
      <alignment horizontal="centerContinuous"/>
    </xf>
    <xf numFmtId="0" fontId="3" fillId="0" borderId="39" xfId="0" applyFont="1" applyFill="1" applyBorder="1" applyAlignment="1" applyProtection="1">
      <alignment horizontal="center"/>
    </xf>
    <xf numFmtId="169" fontId="3" fillId="0" borderId="39" xfId="0" applyNumberFormat="1" applyFont="1" applyFill="1" applyBorder="1" applyAlignment="1" applyProtection="1">
      <alignment horizontal="center"/>
    </xf>
    <xf numFmtId="14" fontId="3" fillId="0" borderId="0" xfId="0" applyNumberFormat="1" applyFont="1" applyFill="1"/>
    <xf numFmtId="0" fontId="3" fillId="0" borderId="47" xfId="0" applyFont="1" applyFill="1" applyBorder="1" applyAlignment="1" applyProtection="1">
      <alignment horizontal="center"/>
    </xf>
    <xf numFmtId="0" fontId="3" fillId="0" borderId="48" xfId="0" applyFont="1" applyFill="1" applyBorder="1" applyAlignment="1"/>
    <xf numFmtId="0" fontId="3" fillId="0" borderId="48" xfId="0" applyFont="1" applyFill="1" applyBorder="1" applyAlignment="1">
      <alignment horizontal="center"/>
    </xf>
    <xf numFmtId="0" fontId="3" fillId="0" borderId="48" xfId="0" applyFont="1" applyFill="1" applyBorder="1" applyAlignment="1" applyProtection="1">
      <alignment horizontal="centerContinuous"/>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15" fontId="3" fillId="0" borderId="0" xfId="0" applyNumberFormat="1" applyFont="1" applyFill="1" applyBorder="1" applyAlignment="1" applyProtection="1">
      <alignment horizontal="center"/>
    </xf>
    <xf numFmtId="0" fontId="3" fillId="0" borderId="46" xfId="0" applyFont="1" applyFill="1" applyBorder="1" applyAlignment="1">
      <alignment horizontal="center"/>
    </xf>
    <xf numFmtId="0" fontId="3" fillId="0" borderId="40" xfId="0" applyFont="1" applyFill="1" applyBorder="1" applyAlignment="1" applyProtection="1">
      <alignment horizontal="center"/>
    </xf>
    <xf numFmtId="0" fontId="3" fillId="0" borderId="49" xfId="0" applyFont="1" applyFill="1" applyBorder="1"/>
    <xf numFmtId="0" fontId="3" fillId="0" borderId="0" xfId="0" applyFont="1" applyFill="1" applyBorder="1" applyAlignment="1"/>
    <xf numFmtId="169" fontId="3" fillId="0" borderId="38" xfId="0" applyNumberFormat="1" applyFont="1" applyFill="1" applyBorder="1" applyAlignment="1"/>
    <xf numFmtId="3" fontId="3" fillId="0" borderId="38" xfId="0" applyNumberFormat="1" applyFont="1" applyFill="1" applyBorder="1" applyAlignment="1"/>
    <xf numFmtId="3" fontId="3" fillId="0" borderId="0" xfId="0" applyNumberFormat="1" applyFont="1" applyFill="1" applyBorder="1" applyAlignment="1"/>
    <xf numFmtId="169" fontId="3" fillId="0" borderId="38" xfId="0" applyNumberFormat="1" applyFont="1" applyFill="1" applyBorder="1"/>
    <xf numFmtId="10" fontId="3" fillId="0" borderId="0" xfId="0" applyNumberFormat="1" applyFont="1" applyFill="1" applyBorder="1"/>
    <xf numFmtId="0" fontId="3" fillId="0" borderId="0" xfId="0" applyFont="1" applyFill="1" applyBorder="1" applyAlignment="1" applyProtection="1">
      <alignment horizontal="left"/>
    </xf>
    <xf numFmtId="164" fontId="3" fillId="0" borderId="0" xfId="8" applyNumberFormat="1" applyFont="1" applyFill="1"/>
    <xf numFmtId="169" fontId="4" fillId="0" borderId="38" xfId="0" applyNumberFormat="1" applyFont="1" applyFill="1" applyBorder="1"/>
    <xf numFmtId="10" fontId="4" fillId="0" borderId="0" xfId="0" applyNumberFormat="1" applyFont="1" applyFill="1" applyBorder="1"/>
    <xf numFmtId="16" fontId="3" fillId="0" borderId="0" xfId="0" applyNumberFormat="1" applyFont="1" applyFill="1"/>
    <xf numFmtId="0" fontId="3" fillId="0" borderId="0" xfId="0" applyFont="1" applyFill="1" applyAlignment="1">
      <alignment horizontal="right"/>
    </xf>
    <xf numFmtId="164" fontId="4" fillId="0" borderId="0" xfId="0" applyNumberFormat="1" applyFont="1" applyFill="1"/>
    <xf numFmtId="169" fontId="3" fillId="0" borderId="42" xfId="0" applyNumberFormat="1" applyFont="1" applyFill="1" applyBorder="1"/>
    <xf numFmtId="0" fontId="4" fillId="0" borderId="38" xfId="0" applyFont="1" applyFill="1" applyBorder="1"/>
    <xf numFmtId="0" fontId="4" fillId="0" borderId="0" xfId="0" applyFont="1" applyFill="1" applyBorder="1"/>
    <xf numFmtId="0" fontId="3" fillId="0" borderId="38" xfId="0" applyFont="1" applyFill="1" applyBorder="1"/>
    <xf numFmtId="164" fontId="3" fillId="0" borderId="0" xfId="0" quotePrefix="1" applyNumberFormat="1" applyFont="1" applyFill="1"/>
    <xf numFmtId="170" fontId="3" fillId="0" borderId="42" xfId="0" applyNumberFormat="1" applyFont="1" applyFill="1" applyBorder="1"/>
    <xf numFmtId="169" fontId="3" fillId="0" borderId="50" xfId="0" applyNumberFormat="1" applyFont="1" applyFill="1" applyBorder="1"/>
    <xf numFmtId="169" fontId="3" fillId="0" borderId="52" xfId="0" applyNumberFormat="1" applyFont="1" applyFill="1" applyBorder="1"/>
    <xf numFmtId="169" fontId="3" fillId="0" borderId="45" xfId="0" applyNumberFormat="1" applyFont="1" applyFill="1" applyBorder="1"/>
    <xf numFmtId="0" fontId="3" fillId="0" borderId="0" xfId="0" applyFont="1" applyFill="1" applyAlignment="1">
      <alignment horizontal="left" wrapText="1"/>
    </xf>
    <xf numFmtId="164" fontId="11" fillId="0" borderId="0" xfId="0" applyNumberFormat="1" applyFont="1" applyFill="1"/>
    <xf numFmtId="44" fontId="3" fillId="0" borderId="0" xfId="9" applyFont="1" applyFill="1" applyAlignment="1" applyProtection="1">
      <alignment horizontal="left"/>
    </xf>
    <xf numFmtId="0" fontId="3" fillId="0" borderId="0" xfId="0" applyFont="1" applyBorder="1" applyAlignment="1">
      <alignment horizontal="left" vertical="top"/>
    </xf>
    <xf numFmtId="0" fontId="3" fillId="0" borderId="51" xfId="0" applyFont="1" applyFill="1" applyBorder="1"/>
    <xf numFmtId="0" fontId="3" fillId="0" borderId="44" xfId="0" applyFont="1" applyFill="1" applyBorder="1"/>
    <xf numFmtId="10" fontId="3" fillId="0" borderId="0" xfId="0" applyNumberFormat="1" applyFont="1" applyFill="1" applyBorder="1" applyProtection="1">
      <protection hidden="1"/>
    </xf>
    <xf numFmtId="0" fontId="3" fillId="0" borderId="38" xfId="0" applyFont="1" applyFill="1" applyBorder="1" applyAlignment="1"/>
    <xf numFmtId="169" fontId="3" fillId="0" borderId="53" xfId="0" applyNumberFormat="1" applyFont="1" applyFill="1" applyBorder="1"/>
    <xf numFmtId="3" fontId="3" fillId="0" borderId="53" xfId="0" applyNumberFormat="1" applyFont="1" applyFill="1" applyBorder="1"/>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5" applyFont="1" applyFill="1" applyAlignment="1">
      <alignment horizontal="left" wrapText="1"/>
    </xf>
  </cellXfs>
  <cellStyles count="10">
    <cellStyle name="Comma [0] 2" xfId="4"/>
    <cellStyle name="Comma 2" xfId="8"/>
    <cellStyle name="Comma 3" xfId="1"/>
    <cellStyle name="Currency 2" xfId="9"/>
    <cellStyle name="Normal" xfId="0" builtinId="0"/>
    <cellStyle name="Normal 19" xfId="5"/>
    <cellStyle name="Normal 2 2" xfId="2"/>
    <cellStyle name="Normal_OR 1999 SAS VS 305" xfId="7"/>
    <cellStyle name="Percent 2" xfId="6"/>
    <cellStyle name="Percent 3" xfId="3"/>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398"/>
  <sheetViews>
    <sheetView tabSelected="1" view="pageBreakPreview" zoomScale="85" zoomScaleNormal="100" zoomScaleSheetLayoutView="85" workbookViewId="0">
      <selection activeCell="A2" sqref="A2"/>
    </sheetView>
  </sheetViews>
  <sheetFormatPr defaultColWidth="8.75" defaultRowHeight="12.75" x14ac:dyDescent="0.2"/>
  <cols>
    <col min="1" max="1" width="2" style="2" customWidth="1"/>
    <col min="2" max="2" width="5.625" style="2" customWidth="1"/>
    <col min="3" max="3" width="25.75" style="2" customWidth="1"/>
    <col min="4" max="4" width="9.125" style="2" customWidth="1"/>
    <col min="5" max="5" width="5.25" style="2" customWidth="1"/>
    <col min="6" max="6" width="11.625" style="2" customWidth="1"/>
    <col min="7" max="7" width="7.875" style="2" customWidth="1"/>
    <col min="8" max="8" width="9.375" style="2" customWidth="1"/>
    <col min="9" max="9" width="13" style="2" customWidth="1"/>
    <col min="10" max="10" width="5.375" style="2" customWidth="1"/>
    <col min="11" max="257" width="8.75" style="2"/>
    <col min="258" max="258" width="6.25" style="2" customWidth="1"/>
    <col min="259" max="259" width="20.625" style="2" customWidth="1"/>
    <col min="260" max="260" width="8.5" style="2" customWidth="1"/>
    <col min="261" max="261" width="4.125" style="2" customWidth="1"/>
    <col min="262" max="262" width="12.625" style="2" customWidth="1"/>
    <col min="263" max="263" width="9.75" style="2" customWidth="1"/>
    <col min="264" max="264" width="9" style="2" customWidth="1"/>
    <col min="265" max="265" width="11.375" style="2" customWidth="1"/>
    <col min="266" max="266" width="7.25" style="2" customWidth="1"/>
    <col min="267" max="513" width="8.75" style="2"/>
    <col min="514" max="514" width="6.25" style="2" customWidth="1"/>
    <col min="515" max="515" width="20.625" style="2" customWidth="1"/>
    <col min="516" max="516" width="8.5" style="2" customWidth="1"/>
    <col min="517" max="517" width="4.125" style="2" customWidth="1"/>
    <col min="518" max="518" width="12.625" style="2" customWidth="1"/>
    <col min="519" max="519" width="9.75" style="2" customWidth="1"/>
    <col min="520" max="520" width="9" style="2" customWidth="1"/>
    <col min="521" max="521" width="11.375" style="2" customWidth="1"/>
    <col min="522" max="522" width="7.25" style="2" customWidth="1"/>
    <col min="523" max="769" width="8.75" style="2"/>
    <col min="770" max="770" width="6.25" style="2" customWidth="1"/>
    <col min="771" max="771" width="20.625" style="2" customWidth="1"/>
    <col min="772" max="772" width="8.5" style="2" customWidth="1"/>
    <col min="773" max="773" width="4.125" style="2" customWidth="1"/>
    <col min="774" max="774" width="12.625" style="2" customWidth="1"/>
    <col min="775" max="775" width="9.75" style="2" customWidth="1"/>
    <col min="776" max="776" width="9" style="2" customWidth="1"/>
    <col min="777" max="777" width="11.375" style="2" customWidth="1"/>
    <col min="778" max="778" width="7.25" style="2" customWidth="1"/>
    <col min="779" max="1025" width="8.75" style="2"/>
    <col min="1026" max="1026" width="6.25" style="2" customWidth="1"/>
    <col min="1027" max="1027" width="20.625" style="2" customWidth="1"/>
    <col min="1028" max="1028" width="8.5" style="2" customWidth="1"/>
    <col min="1029" max="1029" width="4.125" style="2" customWidth="1"/>
    <col min="1030" max="1030" width="12.625" style="2" customWidth="1"/>
    <col min="1031" max="1031" width="9.75" style="2" customWidth="1"/>
    <col min="1032" max="1032" width="9" style="2" customWidth="1"/>
    <col min="1033" max="1033" width="11.375" style="2" customWidth="1"/>
    <col min="1034" max="1034" width="7.25" style="2" customWidth="1"/>
    <col min="1035" max="1281" width="8.75" style="2"/>
    <col min="1282" max="1282" width="6.25" style="2" customWidth="1"/>
    <col min="1283" max="1283" width="20.625" style="2" customWidth="1"/>
    <col min="1284" max="1284" width="8.5" style="2" customWidth="1"/>
    <col min="1285" max="1285" width="4.125" style="2" customWidth="1"/>
    <col min="1286" max="1286" width="12.625" style="2" customWidth="1"/>
    <col min="1287" max="1287" width="9.75" style="2" customWidth="1"/>
    <col min="1288" max="1288" width="9" style="2" customWidth="1"/>
    <col min="1289" max="1289" width="11.375" style="2" customWidth="1"/>
    <col min="1290" max="1290" width="7.25" style="2" customWidth="1"/>
    <col min="1291" max="1537" width="8.75" style="2"/>
    <col min="1538" max="1538" width="6.25" style="2" customWidth="1"/>
    <col min="1539" max="1539" width="20.625" style="2" customWidth="1"/>
    <col min="1540" max="1540" width="8.5" style="2" customWidth="1"/>
    <col min="1541" max="1541" width="4.125" style="2" customWidth="1"/>
    <col min="1542" max="1542" width="12.625" style="2" customWidth="1"/>
    <col min="1543" max="1543" width="9.75" style="2" customWidth="1"/>
    <col min="1544" max="1544" width="9" style="2" customWidth="1"/>
    <col min="1545" max="1545" width="11.375" style="2" customWidth="1"/>
    <col min="1546" max="1546" width="7.25" style="2" customWidth="1"/>
    <col min="1547" max="1793" width="8.75" style="2"/>
    <col min="1794" max="1794" width="6.25" style="2" customWidth="1"/>
    <col min="1795" max="1795" width="20.625" style="2" customWidth="1"/>
    <col min="1796" max="1796" width="8.5" style="2" customWidth="1"/>
    <col min="1797" max="1797" width="4.125" style="2" customWidth="1"/>
    <col min="1798" max="1798" width="12.625" style="2" customWidth="1"/>
    <col min="1799" max="1799" width="9.75" style="2" customWidth="1"/>
    <col min="1800" max="1800" width="9" style="2" customWidth="1"/>
    <col min="1801" max="1801" width="11.375" style="2" customWidth="1"/>
    <col min="1802" max="1802" width="7.25" style="2" customWidth="1"/>
    <col min="1803" max="2049" width="8.75" style="2"/>
    <col min="2050" max="2050" width="6.25" style="2" customWidth="1"/>
    <col min="2051" max="2051" width="20.625" style="2" customWidth="1"/>
    <col min="2052" max="2052" width="8.5" style="2" customWidth="1"/>
    <col min="2053" max="2053" width="4.125" style="2" customWidth="1"/>
    <col min="2054" max="2054" width="12.625" style="2" customWidth="1"/>
    <col min="2055" max="2055" width="9.75" style="2" customWidth="1"/>
    <col min="2056" max="2056" width="9" style="2" customWidth="1"/>
    <col min="2057" max="2057" width="11.375" style="2" customWidth="1"/>
    <col min="2058" max="2058" width="7.25" style="2" customWidth="1"/>
    <col min="2059" max="2305" width="8.75" style="2"/>
    <col min="2306" max="2306" width="6.25" style="2" customWidth="1"/>
    <col min="2307" max="2307" width="20.625" style="2" customWidth="1"/>
    <col min="2308" max="2308" width="8.5" style="2" customWidth="1"/>
    <col min="2309" max="2309" width="4.125" style="2" customWidth="1"/>
    <col min="2310" max="2310" width="12.625" style="2" customWidth="1"/>
    <col min="2311" max="2311" width="9.75" style="2" customWidth="1"/>
    <col min="2312" max="2312" width="9" style="2" customWidth="1"/>
    <col min="2313" max="2313" width="11.375" style="2" customWidth="1"/>
    <col min="2314" max="2314" width="7.25" style="2" customWidth="1"/>
    <col min="2315" max="2561" width="8.75" style="2"/>
    <col min="2562" max="2562" width="6.25" style="2" customWidth="1"/>
    <col min="2563" max="2563" width="20.625" style="2" customWidth="1"/>
    <col min="2564" max="2564" width="8.5" style="2" customWidth="1"/>
    <col min="2565" max="2565" width="4.125" style="2" customWidth="1"/>
    <col min="2566" max="2566" width="12.625" style="2" customWidth="1"/>
    <col min="2567" max="2567" width="9.75" style="2" customWidth="1"/>
    <col min="2568" max="2568" width="9" style="2" customWidth="1"/>
    <col min="2569" max="2569" width="11.375" style="2" customWidth="1"/>
    <col min="2570" max="2570" width="7.25" style="2" customWidth="1"/>
    <col min="2571" max="2817" width="8.75" style="2"/>
    <col min="2818" max="2818" width="6.25" style="2" customWidth="1"/>
    <col min="2819" max="2819" width="20.625" style="2" customWidth="1"/>
    <col min="2820" max="2820" width="8.5" style="2" customWidth="1"/>
    <col min="2821" max="2821" width="4.125" style="2" customWidth="1"/>
    <col min="2822" max="2822" width="12.625" style="2" customWidth="1"/>
    <col min="2823" max="2823" width="9.75" style="2" customWidth="1"/>
    <col min="2824" max="2824" width="9" style="2" customWidth="1"/>
    <col min="2825" max="2825" width="11.375" style="2" customWidth="1"/>
    <col min="2826" max="2826" width="7.25" style="2" customWidth="1"/>
    <col min="2827" max="3073" width="8.75" style="2"/>
    <col min="3074" max="3074" width="6.25" style="2" customWidth="1"/>
    <col min="3075" max="3075" width="20.625" style="2" customWidth="1"/>
    <col min="3076" max="3076" width="8.5" style="2" customWidth="1"/>
    <col min="3077" max="3077" width="4.125" style="2" customWidth="1"/>
    <col min="3078" max="3078" width="12.625" style="2" customWidth="1"/>
    <col min="3079" max="3079" width="9.75" style="2" customWidth="1"/>
    <col min="3080" max="3080" width="9" style="2" customWidth="1"/>
    <col min="3081" max="3081" width="11.375" style="2" customWidth="1"/>
    <col min="3082" max="3082" width="7.25" style="2" customWidth="1"/>
    <col min="3083" max="3329" width="8.75" style="2"/>
    <col min="3330" max="3330" width="6.25" style="2" customWidth="1"/>
    <col min="3331" max="3331" width="20.625" style="2" customWidth="1"/>
    <col min="3332" max="3332" width="8.5" style="2" customWidth="1"/>
    <col min="3333" max="3333" width="4.125" style="2" customWidth="1"/>
    <col min="3334" max="3334" width="12.625" style="2" customWidth="1"/>
    <col min="3335" max="3335" width="9.75" style="2" customWidth="1"/>
    <col min="3336" max="3336" width="9" style="2" customWidth="1"/>
    <col min="3337" max="3337" width="11.375" style="2" customWidth="1"/>
    <col min="3338" max="3338" width="7.25" style="2" customWidth="1"/>
    <col min="3339" max="3585" width="8.75" style="2"/>
    <col min="3586" max="3586" width="6.25" style="2" customWidth="1"/>
    <col min="3587" max="3587" width="20.625" style="2" customWidth="1"/>
    <col min="3588" max="3588" width="8.5" style="2" customWidth="1"/>
    <col min="3589" max="3589" width="4.125" style="2" customWidth="1"/>
    <col min="3590" max="3590" width="12.625" style="2" customWidth="1"/>
    <col min="3591" max="3591" width="9.75" style="2" customWidth="1"/>
    <col min="3592" max="3592" width="9" style="2" customWidth="1"/>
    <col min="3593" max="3593" width="11.375" style="2" customWidth="1"/>
    <col min="3594" max="3594" width="7.25" style="2" customWidth="1"/>
    <col min="3595" max="3841" width="8.75" style="2"/>
    <col min="3842" max="3842" width="6.25" style="2" customWidth="1"/>
    <col min="3843" max="3843" width="20.625" style="2" customWidth="1"/>
    <col min="3844" max="3844" width="8.5" style="2" customWidth="1"/>
    <col min="3845" max="3845" width="4.125" style="2" customWidth="1"/>
    <col min="3846" max="3846" width="12.625" style="2" customWidth="1"/>
    <col min="3847" max="3847" width="9.75" style="2" customWidth="1"/>
    <col min="3848" max="3848" width="9" style="2" customWidth="1"/>
    <col min="3849" max="3849" width="11.375" style="2" customWidth="1"/>
    <col min="3850" max="3850" width="7.25" style="2" customWidth="1"/>
    <col min="3851" max="4097" width="8.75" style="2"/>
    <col min="4098" max="4098" width="6.25" style="2" customWidth="1"/>
    <col min="4099" max="4099" width="20.625" style="2" customWidth="1"/>
    <col min="4100" max="4100" width="8.5" style="2" customWidth="1"/>
    <col min="4101" max="4101" width="4.125" style="2" customWidth="1"/>
    <col min="4102" max="4102" width="12.625" style="2" customWidth="1"/>
    <col min="4103" max="4103" width="9.75" style="2" customWidth="1"/>
    <col min="4104" max="4104" width="9" style="2" customWidth="1"/>
    <col min="4105" max="4105" width="11.375" style="2" customWidth="1"/>
    <col min="4106" max="4106" width="7.25" style="2" customWidth="1"/>
    <col min="4107" max="4353" width="8.75" style="2"/>
    <col min="4354" max="4354" width="6.25" style="2" customWidth="1"/>
    <col min="4355" max="4355" width="20.625" style="2" customWidth="1"/>
    <col min="4356" max="4356" width="8.5" style="2" customWidth="1"/>
    <col min="4357" max="4357" width="4.125" style="2" customWidth="1"/>
    <col min="4358" max="4358" width="12.625" style="2" customWidth="1"/>
    <col min="4359" max="4359" width="9.75" style="2" customWidth="1"/>
    <col min="4360" max="4360" width="9" style="2" customWidth="1"/>
    <col min="4361" max="4361" width="11.375" style="2" customWidth="1"/>
    <col min="4362" max="4362" width="7.25" style="2" customWidth="1"/>
    <col min="4363" max="4609" width="8.75" style="2"/>
    <col min="4610" max="4610" width="6.25" style="2" customWidth="1"/>
    <col min="4611" max="4611" width="20.625" style="2" customWidth="1"/>
    <col min="4612" max="4612" width="8.5" style="2" customWidth="1"/>
    <col min="4613" max="4613" width="4.125" style="2" customWidth="1"/>
    <col min="4614" max="4614" width="12.625" style="2" customWidth="1"/>
    <col min="4615" max="4615" width="9.75" style="2" customWidth="1"/>
    <col min="4616" max="4616" width="9" style="2" customWidth="1"/>
    <col min="4617" max="4617" width="11.375" style="2" customWidth="1"/>
    <col min="4618" max="4618" width="7.25" style="2" customWidth="1"/>
    <col min="4619" max="4865" width="8.75" style="2"/>
    <col min="4866" max="4866" width="6.25" style="2" customWidth="1"/>
    <col min="4867" max="4867" width="20.625" style="2" customWidth="1"/>
    <col min="4868" max="4868" width="8.5" style="2" customWidth="1"/>
    <col min="4869" max="4869" width="4.125" style="2" customWidth="1"/>
    <col min="4870" max="4870" width="12.625" style="2" customWidth="1"/>
    <col min="4871" max="4871" width="9.75" style="2" customWidth="1"/>
    <col min="4872" max="4872" width="9" style="2" customWidth="1"/>
    <col min="4873" max="4873" width="11.375" style="2" customWidth="1"/>
    <col min="4874" max="4874" width="7.25" style="2" customWidth="1"/>
    <col min="4875" max="5121" width="8.75" style="2"/>
    <col min="5122" max="5122" width="6.25" style="2" customWidth="1"/>
    <col min="5123" max="5123" width="20.625" style="2" customWidth="1"/>
    <col min="5124" max="5124" width="8.5" style="2" customWidth="1"/>
    <col min="5125" max="5125" width="4.125" style="2" customWidth="1"/>
    <col min="5126" max="5126" width="12.625" style="2" customWidth="1"/>
    <col min="5127" max="5127" width="9.75" style="2" customWidth="1"/>
    <col min="5128" max="5128" width="9" style="2" customWidth="1"/>
    <col min="5129" max="5129" width="11.375" style="2" customWidth="1"/>
    <col min="5130" max="5130" width="7.25" style="2" customWidth="1"/>
    <col min="5131" max="5377" width="8.75" style="2"/>
    <col min="5378" max="5378" width="6.25" style="2" customWidth="1"/>
    <col min="5379" max="5379" width="20.625" style="2" customWidth="1"/>
    <col min="5380" max="5380" width="8.5" style="2" customWidth="1"/>
    <col min="5381" max="5381" width="4.125" style="2" customWidth="1"/>
    <col min="5382" max="5382" width="12.625" style="2" customWidth="1"/>
    <col min="5383" max="5383" width="9.75" style="2" customWidth="1"/>
    <col min="5384" max="5384" width="9" style="2" customWidth="1"/>
    <col min="5385" max="5385" width="11.375" style="2" customWidth="1"/>
    <col min="5386" max="5386" width="7.25" style="2" customWidth="1"/>
    <col min="5387" max="5633" width="8.75" style="2"/>
    <col min="5634" max="5634" width="6.25" style="2" customWidth="1"/>
    <col min="5635" max="5635" width="20.625" style="2" customWidth="1"/>
    <col min="5636" max="5636" width="8.5" style="2" customWidth="1"/>
    <col min="5637" max="5637" width="4.125" style="2" customWidth="1"/>
    <col min="5638" max="5638" width="12.625" style="2" customWidth="1"/>
    <col min="5639" max="5639" width="9.75" style="2" customWidth="1"/>
    <col min="5640" max="5640" width="9" style="2" customWidth="1"/>
    <col min="5641" max="5641" width="11.375" style="2" customWidth="1"/>
    <col min="5642" max="5642" width="7.25" style="2" customWidth="1"/>
    <col min="5643" max="5889" width="8.75" style="2"/>
    <col min="5890" max="5890" width="6.25" style="2" customWidth="1"/>
    <col min="5891" max="5891" width="20.625" style="2" customWidth="1"/>
    <col min="5892" max="5892" width="8.5" style="2" customWidth="1"/>
    <col min="5893" max="5893" width="4.125" style="2" customWidth="1"/>
    <col min="5894" max="5894" width="12.625" style="2" customWidth="1"/>
    <col min="5895" max="5895" width="9.75" style="2" customWidth="1"/>
    <col min="5896" max="5896" width="9" style="2" customWidth="1"/>
    <col min="5897" max="5897" width="11.375" style="2" customWidth="1"/>
    <col min="5898" max="5898" width="7.25" style="2" customWidth="1"/>
    <col min="5899" max="6145" width="8.75" style="2"/>
    <col min="6146" max="6146" width="6.25" style="2" customWidth="1"/>
    <col min="6147" max="6147" width="20.625" style="2" customWidth="1"/>
    <col min="6148" max="6148" width="8.5" style="2" customWidth="1"/>
    <col min="6149" max="6149" width="4.125" style="2" customWidth="1"/>
    <col min="6150" max="6150" width="12.625" style="2" customWidth="1"/>
    <col min="6151" max="6151" width="9.75" style="2" customWidth="1"/>
    <col min="6152" max="6152" width="9" style="2" customWidth="1"/>
    <col min="6153" max="6153" width="11.375" style="2" customWidth="1"/>
    <col min="6154" max="6154" width="7.25" style="2" customWidth="1"/>
    <col min="6155" max="6401" width="8.75" style="2"/>
    <col min="6402" max="6402" width="6.25" style="2" customWidth="1"/>
    <col min="6403" max="6403" width="20.625" style="2" customWidth="1"/>
    <col min="6404" max="6404" width="8.5" style="2" customWidth="1"/>
    <col min="6405" max="6405" width="4.125" style="2" customWidth="1"/>
    <col min="6406" max="6406" width="12.625" style="2" customWidth="1"/>
    <col min="6407" max="6407" width="9.75" style="2" customWidth="1"/>
    <col min="6408" max="6408" width="9" style="2" customWidth="1"/>
    <col min="6409" max="6409" width="11.375" style="2" customWidth="1"/>
    <col min="6410" max="6410" width="7.25" style="2" customWidth="1"/>
    <col min="6411" max="6657" width="8.75" style="2"/>
    <col min="6658" max="6658" width="6.25" style="2" customWidth="1"/>
    <col min="6659" max="6659" width="20.625" style="2" customWidth="1"/>
    <col min="6660" max="6660" width="8.5" style="2" customWidth="1"/>
    <col min="6661" max="6661" width="4.125" style="2" customWidth="1"/>
    <col min="6662" max="6662" width="12.625" style="2" customWidth="1"/>
    <col min="6663" max="6663" width="9.75" style="2" customWidth="1"/>
    <col min="6664" max="6664" width="9" style="2" customWidth="1"/>
    <col min="6665" max="6665" width="11.375" style="2" customWidth="1"/>
    <col min="6666" max="6666" width="7.25" style="2" customWidth="1"/>
    <col min="6667" max="6913" width="8.75" style="2"/>
    <col min="6914" max="6914" width="6.25" style="2" customWidth="1"/>
    <col min="6915" max="6915" width="20.625" style="2" customWidth="1"/>
    <col min="6916" max="6916" width="8.5" style="2" customWidth="1"/>
    <col min="6917" max="6917" width="4.125" style="2" customWidth="1"/>
    <col min="6918" max="6918" width="12.625" style="2" customWidth="1"/>
    <col min="6919" max="6919" width="9.75" style="2" customWidth="1"/>
    <col min="6920" max="6920" width="9" style="2" customWidth="1"/>
    <col min="6921" max="6921" width="11.375" style="2" customWidth="1"/>
    <col min="6922" max="6922" width="7.25" style="2" customWidth="1"/>
    <col min="6923" max="7169" width="8.75" style="2"/>
    <col min="7170" max="7170" width="6.25" style="2" customWidth="1"/>
    <col min="7171" max="7171" width="20.625" style="2" customWidth="1"/>
    <col min="7172" max="7172" width="8.5" style="2" customWidth="1"/>
    <col min="7173" max="7173" width="4.125" style="2" customWidth="1"/>
    <col min="7174" max="7174" width="12.625" style="2" customWidth="1"/>
    <col min="7175" max="7175" width="9.75" style="2" customWidth="1"/>
    <col min="7176" max="7176" width="9" style="2" customWidth="1"/>
    <col min="7177" max="7177" width="11.375" style="2" customWidth="1"/>
    <col min="7178" max="7178" width="7.25" style="2" customWidth="1"/>
    <col min="7179" max="7425" width="8.75" style="2"/>
    <col min="7426" max="7426" width="6.25" style="2" customWidth="1"/>
    <col min="7427" max="7427" width="20.625" style="2" customWidth="1"/>
    <col min="7428" max="7428" width="8.5" style="2" customWidth="1"/>
    <col min="7429" max="7429" width="4.125" style="2" customWidth="1"/>
    <col min="7430" max="7430" width="12.625" style="2" customWidth="1"/>
    <col min="7431" max="7431" width="9.75" style="2" customWidth="1"/>
    <col min="7432" max="7432" width="9" style="2" customWidth="1"/>
    <col min="7433" max="7433" width="11.375" style="2" customWidth="1"/>
    <col min="7434" max="7434" width="7.25" style="2" customWidth="1"/>
    <col min="7435" max="7681" width="8.75" style="2"/>
    <col min="7682" max="7682" width="6.25" style="2" customWidth="1"/>
    <col min="7683" max="7683" width="20.625" style="2" customWidth="1"/>
    <col min="7684" max="7684" width="8.5" style="2" customWidth="1"/>
    <col min="7685" max="7685" width="4.125" style="2" customWidth="1"/>
    <col min="7686" max="7686" width="12.625" style="2" customWidth="1"/>
    <col min="7687" max="7687" width="9.75" style="2" customWidth="1"/>
    <col min="7688" max="7688" width="9" style="2" customWidth="1"/>
    <col min="7689" max="7689" width="11.375" style="2" customWidth="1"/>
    <col min="7690" max="7690" width="7.25" style="2" customWidth="1"/>
    <col min="7691" max="7937" width="8.75" style="2"/>
    <col min="7938" max="7938" width="6.25" style="2" customWidth="1"/>
    <col min="7939" max="7939" width="20.625" style="2" customWidth="1"/>
    <col min="7940" max="7940" width="8.5" style="2" customWidth="1"/>
    <col min="7941" max="7941" width="4.125" style="2" customWidth="1"/>
    <col min="7942" max="7942" width="12.625" style="2" customWidth="1"/>
    <col min="7943" max="7943" width="9.75" style="2" customWidth="1"/>
    <col min="7944" max="7944" width="9" style="2" customWidth="1"/>
    <col min="7945" max="7945" width="11.375" style="2" customWidth="1"/>
    <col min="7946" max="7946" width="7.25" style="2" customWidth="1"/>
    <col min="7947" max="8193" width="8.75" style="2"/>
    <col min="8194" max="8194" width="6.25" style="2" customWidth="1"/>
    <col min="8195" max="8195" width="20.625" style="2" customWidth="1"/>
    <col min="8196" max="8196" width="8.5" style="2" customWidth="1"/>
    <col min="8197" max="8197" width="4.125" style="2" customWidth="1"/>
    <col min="8198" max="8198" width="12.625" style="2" customWidth="1"/>
    <col min="8199" max="8199" width="9.75" style="2" customWidth="1"/>
    <col min="8200" max="8200" width="9" style="2" customWidth="1"/>
    <col min="8201" max="8201" width="11.375" style="2" customWidth="1"/>
    <col min="8202" max="8202" width="7.25" style="2" customWidth="1"/>
    <col min="8203" max="8449" width="8.75" style="2"/>
    <col min="8450" max="8450" width="6.25" style="2" customWidth="1"/>
    <col min="8451" max="8451" width="20.625" style="2" customWidth="1"/>
    <col min="8452" max="8452" width="8.5" style="2" customWidth="1"/>
    <col min="8453" max="8453" width="4.125" style="2" customWidth="1"/>
    <col min="8454" max="8454" width="12.625" style="2" customWidth="1"/>
    <col min="8455" max="8455" width="9.75" style="2" customWidth="1"/>
    <col min="8456" max="8456" width="9" style="2" customWidth="1"/>
    <col min="8457" max="8457" width="11.375" style="2" customWidth="1"/>
    <col min="8458" max="8458" width="7.25" style="2" customWidth="1"/>
    <col min="8459" max="8705" width="8.75" style="2"/>
    <col min="8706" max="8706" width="6.25" style="2" customWidth="1"/>
    <col min="8707" max="8707" width="20.625" style="2" customWidth="1"/>
    <col min="8708" max="8708" width="8.5" style="2" customWidth="1"/>
    <col min="8709" max="8709" width="4.125" style="2" customWidth="1"/>
    <col min="8710" max="8710" width="12.625" style="2" customWidth="1"/>
    <col min="8711" max="8711" width="9.75" style="2" customWidth="1"/>
    <col min="8712" max="8712" width="9" style="2" customWidth="1"/>
    <col min="8713" max="8713" width="11.375" style="2" customWidth="1"/>
    <col min="8714" max="8714" width="7.25" style="2" customWidth="1"/>
    <col min="8715" max="8961" width="8.75" style="2"/>
    <col min="8962" max="8962" width="6.25" style="2" customWidth="1"/>
    <col min="8963" max="8963" width="20.625" style="2" customWidth="1"/>
    <col min="8964" max="8964" width="8.5" style="2" customWidth="1"/>
    <col min="8965" max="8965" width="4.125" style="2" customWidth="1"/>
    <col min="8966" max="8966" width="12.625" style="2" customWidth="1"/>
    <col min="8967" max="8967" width="9.75" style="2" customWidth="1"/>
    <col min="8968" max="8968" width="9" style="2" customWidth="1"/>
    <col min="8969" max="8969" width="11.375" style="2" customWidth="1"/>
    <col min="8970" max="8970" width="7.25" style="2" customWidth="1"/>
    <col min="8971" max="9217" width="8.75" style="2"/>
    <col min="9218" max="9218" width="6.25" style="2" customWidth="1"/>
    <col min="9219" max="9219" width="20.625" style="2" customWidth="1"/>
    <col min="9220" max="9220" width="8.5" style="2" customWidth="1"/>
    <col min="9221" max="9221" width="4.125" style="2" customWidth="1"/>
    <col min="9222" max="9222" width="12.625" style="2" customWidth="1"/>
    <col min="9223" max="9223" width="9.75" style="2" customWidth="1"/>
    <col min="9224" max="9224" width="9" style="2" customWidth="1"/>
    <col min="9225" max="9225" width="11.375" style="2" customWidth="1"/>
    <col min="9226" max="9226" width="7.25" style="2" customWidth="1"/>
    <col min="9227" max="9473" width="8.75" style="2"/>
    <col min="9474" max="9474" width="6.25" style="2" customWidth="1"/>
    <col min="9475" max="9475" width="20.625" style="2" customWidth="1"/>
    <col min="9476" max="9476" width="8.5" style="2" customWidth="1"/>
    <col min="9477" max="9477" width="4.125" style="2" customWidth="1"/>
    <col min="9478" max="9478" width="12.625" style="2" customWidth="1"/>
    <col min="9479" max="9479" width="9.75" style="2" customWidth="1"/>
    <col min="9480" max="9480" width="9" style="2" customWidth="1"/>
    <col min="9481" max="9481" width="11.375" style="2" customWidth="1"/>
    <col min="9482" max="9482" width="7.25" style="2" customWidth="1"/>
    <col min="9483" max="9729" width="8.75" style="2"/>
    <col min="9730" max="9730" width="6.25" style="2" customWidth="1"/>
    <col min="9731" max="9731" width="20.625" style="2" customWidth="1"/>
    <col min="9732" max="9732" width="8.5" style="2" customWidth="1"/>
    <col min="9733" max="9733" width="4.125" style="2" customWidth="1"/>
    <col min="9734" max="9734" width="12.625" style="2" customWidth="1"/>
    <col min="9735" max="9735" width="9.75" style="2" customWidth="1"/>
    <col min="9736" max="9736" width="9" style="2" customWidth="1"/>
    <col min="9737" max="9737" width="11.375" style="2" customWidth="1"/>
    <col min="9738" max="9738" width="7.25" style="2" customWidth="1"/>
    <col min="9739" max="9985" width="8.75" style="2"/>
    <col min="9986" max="9986" width="6.25" style="2" customWidth="1"/>
    <col min="9987" max="9987" width="20.625" style="2" customWidth="1"/>
    <col min="9988" max="9988" width="8.5" style="2" customWidth="1"/>
    <col min="9989" max="9989" width="4.125" style="2" customWidth="1"/>
    <col min="9990" max="9990" width="12.625" style="2" customWidth="1"/>
    <col min="9991" max="9991" width="9.75" style="2" customWidth="1"/>
    <col min="9992" max="9992" width="9" style="2" customWidth="1"/>
    <col min="9993" max="9993" width="11.375" style="2" customWidth="1"/>
    <col min="9994" max="9994" width="7.25" style="2" customWidth="1"/>
    <col min="9995" max="10241" width="8.75" style="2"/>
    <col min="10242" max="10242" width="6.25" style="2" customWidth="1"/>
    <col min="10243" max="10243" width="20.625" style="2" customWidth="1"/>
    <col min="10244" max="10244" width="8.5" style="2" customWidth="1"/>
    <col min="10245" max="10245" width="4.125" style="2" customWidth="1"/>
    <col min="10246" max="10246" width="12.625" style="2" customWidth="1"/>
    <col min="10247" max="10247" width="9.75" style="2" customWidth="1"/>
    <col min="10248" max="10248" width="9" style="2" customWidth="1"/>
    <col min="10249" max="10249" width="11.375" style="2" customWidth="1"/>
    <col min="10250" max="10250" width="7.25" style="2" customWidth="1"/>
    <col min="10251" max="10497" width="8.75" style="2"/>
    <col min="10498" max="10498" width="6.25" style="2" customWidth="1"/>
    <col min="10499" max="10499" width="20.625" style="2" customWidth="1"/>
    <col min="10500" max="10500" width="8.5" style="2" customWidth="1"/>
    <col min="10501" max="10501" width="4.125" style="2" customWidth="1"/>
    <col min="10502" max="10502" width="12.625" style="2" customWidth="1"/>
    <col min="10503" max="10503" width="9.75" style="2" customWidth="1"/>
    <col min="10504" max="10504" width="9" style="2" customWidth="1"/>
    <col min="10505" max="10505" width="11.375" style="2" customWidth="1"/>
    <col min="10506" max="10506" width="7.25" style="2" customWidth="1"/>
    <col min="10507" max="10753" width="8.75" style="2"/>
    <col min="10754" max="10754" width="6.25" style="2" customWidth="1"/>
    <col min="10755" max="10755" width="20.625" style="2" customWidth="1"/>
    <col min="10756" max="10756" width="8.5" style="2" customWidth="1"/>
    <col min="10757" max="10757" width="4.125" style="2" customWidth="1"/>
    <col min="10758" max="10758" width="12.625" style="2" customWidth="1"/>
    <col min="10759" max="10759" width="9.75" style="2" customWidth="1"/>
    <col min="10760" max="10760" width="9" style="2" customWidth="1"/>
    <col min="10761" max="10761" width="11.375" style="2" customWidth="1"/>
    <col min="10762" max="10762" width="7.25" style="2" customWidth="1"/>
    <col min="10763" max="11009" width="8.75" style="2"/>
    <col min="11010" max="11010" width="6.25" style="2" customWidth="1"/>
    <col min="11011" max="11011" width="20.625" style="2" customWidth="1"/>
    <col min="11012" max="11012" width="8.5" style="2" customWidth="1"/>
    <col min="11013" max="11013" width="4.125" style="2" customWidth="1"/>
    <col min="11014" max="11014" width="12.625" style="2" customWidth="1"/>
    <col min="11015" max="11015" width="9.75" style="2" customWidth="1"/>
    <col min="11016" max="11016" width="9" style="2" customWidth="1"/>
    <col min="11017" max="11017" width="11.375" style="2" customWidth="1"/>
    <col min="11018" max="11018" width="7.25" style="2" customWidth="1"/>
    <col min="11019" max="11265" width="8.75" style="2"/>
    <col min="11266" max="11266" width="6.25" style="2" customWidth="1"/>
    <col min="11267" max="11267" width="20.625" style="2" customWidth="1"/>
    <col min="11268" max="11268" width="8.5" style="2" customWidth="1"/>
    <col min="11269" max="11269" width="4.125" style="2" customWidth="1"/>
    <col min="11270" max="11270" width="12.625" style="2" customWidth="1"/>
    <col min="11271" max="11271" width="9.75" style="2" customWidth="1"/>
    <col min="11272" max="11272" width="9" style="2" customWidth="1"/>
    <col min="11273" max="11273" width="11.375" style="2" customWidth="1"/>
    <col min="11274" max="11274" width="7.25" style="2" customWidth="1"/>
    <col min="11275" max="11521" width="8.75" style="2"/>
    <col min="11522" max="11522" width="6.25" style="2" customWidth="1"/>
    <col min="11523" max="11523" width="20.625" style="2" customWidth="1"/>
    <col min="11524" max="11524" width="8.5" style="2" customWidth="1"/>
    <col min="11525" max="11525" width="4.125" style="2" customWidth="1"/>
    <col min="11526" max="11526" width="12.625" style="2" customWidth="1"/>
    <col min="11527" max="11527" width="9.75" style="2" customWidth="1"/>
    <col min="11528" max="11528" width="9" style="2" customWidth="1"/>
    <col min="11529" max="11529" width="11.375" style="2" customWidth="1"/>
    <col min="11530" max="11530" width="7.25" style="2" customWidth="1"/>
    <col min="11531" max="11777" width="8.75" style="2"/>
    <col min="11778" max="11778" width="6.25" style="2" customWidth="1"/>
    <col min="11779" max="11779" width="20.625" style="2" customWidth="1"/>
    <col min="11780" max="11780" width="8.5" style="2" customWidth="1"/>
    <col min="11781" max="11781" width="4.125" style="2" customWidth="1"/>
    <col min="11782" max="11782" width="12.625" style="2" customWidth="1"/>
    <col min="11783" max="11783" width="9.75" style="2" customWidth="1"/>
    <col min="11784" max="11784" width="9" style="2" customWidth="1"/>
    <col min="11785" max="11785" width="11.375" style="2" customWidth="1"/>
    <col min="11786" max="11786" width="7.25" style="2" customWidth="1"/>
    <col min="11787" max="12033" width="8.75" style="2"/>
    <col min="12034" max="12034" width="6.25" style="2" customWidth="1"/>
    <col min="12035" max="12035" width="20.625" style="2" customWidth="1"/>
    <col min="12036" max="12036" width="8.5" style="2" customWidth="1"/>
    <col min="12037" max="12037" width="4.125" style="2" customWidth="1"/>
    <col min="12038" max="12038" width="12.625" style="2" customWidth="1"/>
    <col min="12039" max="12039" width="9.75" style="2" customWidth="1"/>
    <col min="12040" max="12040" width="9" style="2" customWidth="1"/>
    <col min="12041" max="12041" width="11.375" style="2" customWidth="1"/>
    <col min="12042" max="12042" width="7.25" style="2" customWidth="1"/>
    <col min="12043" max="12289" width="8.75" style="2"/>
    <col min="12290" max="12290" width="6.25" style="2" customWidth="1"/>
    <col min="12291" max="12291" width="20.625" style="2" customWidth="1"/>
    <col min="12292" max="12292" width="8.5" style="2" customWidth="1"/>
    <col min="12293" max="12293" width="4.125" style="2" customWidth="1"/>
    <col min="12294" max="12294" width="12.625" style="2" customWidth="1"/>
    <col min="12295" max="12295" width="9.75" style="2" customWidth="1"/>
    <col min="12296" max="12296" width="9" style="2" customWidth="1"/>
    <col min="12297" max="12297" width="11.375" style="2" customWidth="1"/>
    <col min="12298" max="12298" width="7.25" style="2" customWidth="1"/>
    <col min="12299" max="12545" width="8.75" style="2"/>
    <col min="12546" max="12546" width="6.25" style="2" customWidth="1"/>
    <col min="12547" max="12547" width="20.625" style="2" customWidth="1"/>
    <col min="12548" max="12548" width="8.5" style="2" customWidth="1"/>
    <col min="12549" max="12549" width="4.125" style="2" customWidth="1"/>
    <col min="12550" max="12550" width="12.625" style="2" customWidth="1"/>
    <col min="12551" max="12551" width="9.75" style="2" customWidth="1"/>
    <col min="12552" max="12552" width="9" style="2" customWidth="1"/>
    <col min="12553" max="12553" width="11.375" style="2" customWidth="1"/>
    <col min="12554" max="12554" width="7.25" style="2" customWidth="1"/>
    <col min="12555" max="12801" width="8.75" style="2"/>
    <col min="12802" max="12802" width="6.25" style="2" customWidth="1"/>
    <col min="12803" max="12803" width="20.625" style="2" customWidth="1"/>
    <col min="12804" max="12804" width="8.5" style="2" customWidth="1"/>
    <col min="12805" max="12805" width="4.125" style="2" customWidth="1"/>
    <col min="12806" max="12806" width="12.625" style="2" customWidth="1"/>
    <col min="12807" max="12807" width="9.75" style="2" customWidth="1"/>
    <col min="12808" max="12808" width="9" style="2" customWidth="1"/>
    <col min="12809" max="12809" width="11.375" style="2" customWidth="1"/>
    <col min="12810" max="12810" width="7.25" style="2" customWidth="1"/>
    <col min="12811" max="13057" width="8.75" style="2"/>
    <col min="13058" max="13058" width="6.25" style="2" customWidth="1"/>
    <col min="13059" max="13059" width="20.625" style="2" customWidth="1"/>
    <col min="13060" max="13060" width="8.5" style="2" customWidth="1"/>
    <col min="13061" max="13061" width="4.125" style="2" customWidth="1"/>
    <col min="13062" max="13062" width="12.625" style="2" customWidth="1"/>
    <col min="13063" max="13063" width="9.75" style="2" customWidth="1"/>
    <col min="13064" max="13064" width="9" style="2" customWidth="1"/>
    <col min="13065" max="13065" width="11.375" style="2" customWidth="1"/>
    <col min="13066" max="13066" width="7.25" style="2" customWidth="1"/>
    <col min="13067" max="13313" width="8.75" style="2"/>
    <col min="13314" max="13314" width="6.25" style="2" customWidth="1"/>
    <col min="13315" max="13315" width="20.625" style="2" customWidth="1"/>
    <col min="13316" max="13316" width="8.5" style="2" customWidth="1"/>
    <col min="13317" max="13317" width="4.125" style="2" customWidth="1"/>
    <col min="13318" max="13318" width="12.625" style="2" customWidth="1"/>
    <col min="13319" max="13319" width="9.75" style="2" customWidth="1"/>
    <col min="13320" max="13320" width="9" style="2" customWidth="1"/>
    <col min="13321" max="13321" width="11.375" style="2" customWidth="1"/>
    <col min="13322" max="13322" width="7.25" style="2" customWidth="1"/>
    <col min="13323" max="13569" width="8.75" style="2"/>
    <col min="13570" max="13570" width="6.25" style="2" customWidth="1"/>
    <col min="13571" max="13571" width="20.625" style="2" customWidth="1"/>
    <col min="13572" max="13572" width="8.5" style="2" customWidth="1"/>
    <col min="13573" max="13573" width="4.125" style="2" customWidth="1"/>
    <col min="13574" max="13574" width="12.625" style="2" customWidth="1"/>
    <col min="13575" max="13575" width="9.75" style="2" customWidth="1"/>
    <col min="13576" max="13576" width="9" style="2" customWidth="1"/>
    <col min="13577" max="13577" width="11.375" style="2" customWidth="1"/>
    <col min="13578" max="13578" width="7.25" style="2" customWidth="1"/>
    <col min="13579" max="13825" width="8.75" style="2"/>
    <col min="13826" max="13826" width="6.25" style="2" customWidth="1"/>
    <col min="13827" max="13827" width="20.625" style="2" customWidth="1"/>
    <col min="13828" max="13828" width="8.5" style="2" customWidth="1"/>
    <col min="13829" max="13829" width="4.125" style="2" customWidth="1"/>
    <col min="13830" max="13830" width="12.625" style="2" customWidth="1"/>
    <col min="13831" max="13831" width="9.75" style="2" customWidth="1"/>
    <col min="13832" max="13832" width="9" style="2" customWidth="1"/>
    <col min="13833" max="13833" width="11.375" style="2" customWidth="1"/>
    <col min="13834" max="13834" width="7.25" style="2" customWidth="1"/>
    <col min="13835" max="14081" width="8.75" style="2"/>
    <col min="14082" max="14082" width="6.25" style="2" customWidth="1"/>
    <col min="14083" max="14083" width="20.625" style="2" customWidth="1"/>
    <col min="14084" max="14084" width="8.5" style="2" customWidth="1"/>
    <col min="14085" max="14085" width="4.125" style="2" customWidth="1"/>
    <col min="14086" max="14086" width="12.625" style="2" customWidth="1"/>
    <col min="14087" max="14087" width="9.75" style="2" customWidth="1"/>
    <col min="14088" max="14088" width="9" style="2" customWidth="1"/>
    <col min="14089" max="14089" width="11.375" style="2" customWidth="1"/>
    <col min="14090" max="14090" width="7.25" style="2" customWidth="1"/>
    <col min="14091" max="14337" width="8.75" style="2"/>
    <col min="14338" max="14338" width="6.25" style="2" customWidth="1"/>
    <col min="14339" max="14339" width="20.625" style="2" customWidth="1"/>
    <col min="14340" max="14340" width="8.5" style="2" customWidth="1"/>
    <col min="14341" max="14341" width="4.125" style="2" customWidth="1"/>
    <col min="14342" max="14342" width="12.625" style="2" customWidth="1"/>
    <col min="14343" max="14343" width="9.75" style="2" customWidth="1"/>
    <col min="14344" max="14344" width="9" style="2" customWidth="1"/>
    <col min="14345" max="14345" width="11.375" style="2" customWidth="1"/>
    <col min="14346" max="14346" width="7.25" style="2" customWidth="1"/>
    <col min="14347" max="14593" width="8.75" style="2"/>
    <col min="14594" max="14594" width="6.25" style="2" customWidth="1"/>
    <col min="14595" max="14595" width="20.625" style="2" customWidth="1"/>
    <col min="14596" max="14596" width="8.5" style="2" customWidth="1"/>
    <col min="14597" max="14597" width="4.125" style="2" customWidth="1"/>
    <col min="14598" max="14598" width="12.625" style="2" customWidth="1"/>
    <col min="14599" max="14599" width="9.75" style="2" customWidth="1"/>
    <col min="14600" max="14600" width="9" style="2" customWidth="1"/>
    <col min="14601" max="14601" width="11.375" style="2" customWidth="1"/>
    <col min="14602" max="14602" width="7.25" style="2" customWidth="1"/>
    <col min="14603" max="14849" width="8.75" style="2"/>
    <col min="14850" max="14850" width="6.25" style="2" customWidth="1"/>
    <col min="14851" max="14851" width="20.625" style="2" customWidth="1"/>
    <col min="14852" max="14852" width="8.5" style="2" customWidth="1"/>
    <col min="14853" max="14853" width="4.125" style="2" customWidth="1"/>
    <col min="14854" max="14854" width="12.625" style="2" customWidth="1"/>
    <col min="14855" max="14855" width="9.75" style="2" customWidth="1"/>
    <col min="14856" max="14856" width="9" style="2" customWidth="1"/>
    <col min="14857" max="14857" width="11.375" style="2" customWidth="1"/>
    <col min="14858" max="14858" width="7.25" style="2" customWidth="1"/>
    <col min="14859" max="15105" width="8.75" style="2"/>
    <col min="15106" max="15106" width="6.25" style="2" customWidth="1"/>
    <col min="15107" max="15107" width="20.625" style="2" customWidth="1"/>
    <col min="15108" max="15108" width="8.5" style="2" customWidth="1"/>
    <col min="15109" max="15109" width="4.125" style="2" customWidth="1"/>
    <col min="15110" max="15110" width="12.625" style="2" customWidth="1"/>
    <col min="15111" max="15111" width="9.75" style="2" customWidth="1"/>
    <col min="15112" max="15112" width="9" style="2" customWidth="1"/>
    <col min="15113" max="15113" width="11.375" style="2" customWidth="1"/>
    <col min="15114" max="15114" width="7.25" style="2" customWidth="1"/>
    <col min="15115" max="15361" width="8.75" style="2"/>
    <col min="15362" max="15362" width="6.25" style="2" customWidth="1"/>
    <col min="15363" max="15363" width="20.625" style="2" customWidth="1"/>
    <col min="15364" max="15364" width="8.5" style="2" customWidth="1"/>
    <col min="15365" max="15365" width="4.125" style="2" customWidth="1"/>
    <col min="15366" max="15366" width="12.625" style="2" customWidth="1"/>
    <col min="15367" max="15367" width="9.75" style="2" customWidth="1"/>
    <col min="15368" max="15368" width="9" style="2" customWidth="1"/>
    <col min="15369" max="15369" width="11.375" style="2" customWidth="1"/>
    <col min="15370" max="15370" width="7.25" style="2" customWidth="1"/>
    <col min="15371" max="15617" width="8.75" style="2"/>
    <col min="15618" max="15618" width="6.25" style="2" customWidth="1"/>
    <col min="15619" max="15619" width="20.625" style="2" customWidth="1"/>
    <col min="15620" max="15620" width="8.5" style="2" customWidth="1"/>
    <col min="15621" max="15621" width="4.125" style="2" customWidth="1"/>
    <col min="15622" max="15622" width="12.625" style="2" customWidth="1"/>
    <col min="15623" max="15623" width="9.75" style="2" customWidth="1"/>
    <col min="15624" max="15624" width="9" style="2" customWidth="1"/>
    <col min="15625" max="15625" width="11.375" style="2" customWidth="1"/>
    <col min="15626" max="15626" width="7.25" style="2" customWidth="1"/>
    <col min="15627" max="15873" width="8.75" style="2"/>
    <col min="15874" max="15874" width="6.25" style="2" customWidth="1"/>
    <col min="15875" max="15875" width="20.625" style="2" customWidth="1"/>
    <col min="15876" max="15876" width="8.5" style="2" customWidth="1"/>
    <col min="15877" max="15877" width="4.125" style="2" customWidth="1"/>
    <col min="15878" max="15878" width="12.625" style="2" customWidth="1"/>
    <col min="15879" max="15879" width="9.75" style="2" customWidth="1"/>
    <col min="15880" max="15880" width="9" style="2" customWidth="1"/>
    <col min="15881" max="15881" width="11.375" style="2" customWidth="1"/>
    <col min="15882" max="15882" width="7.25" style="2" customWidth="1"/>
    <col min="15883" max="16129" width="8.75" style="2"/>
    <col min="16130" max="16130" width="6.25" style="2" customWidth="1"/>
    <col min="16131" max="16131" width="20.625" style="2" customWidth="1"/>
    <col min="16132" max="16132" width="8.5" style="2" customWidth="1"/>
    <col min="16133" max="16133" width="4.125" style="2" customWidth="1"/>
    <col min="16134" max="16134" width="12.625" style="2" customWidth="1"/>
    <col min="16135" max="16135" width="9.75" style="2" customWidth="1"/>
    <col min="16136" max="16136" width="9" style="2" customWidth="1"/>
    <col min="16137" max="16137" width="11.375" style="2" customWidth="1"/>
    <col min="16138" max="16138" width="7.25" style="2" customWidth="1"/>
    <col min="16139" max="16384" width="8.75" style="2"/>
  </cols>
  <sheetData>
    <row r="3" spans="2:10" ht="12" customHeight="1" x14ac:dyDescent="0.2">
      <c r="B3" s="1" t="s">
        <v>0</v>
      </c>
      <c r="D3" s="3"/>
      <c r="E3" s="3"/>
      <c r="F3" s="3"/>
      <c r="G3" s="3"/>
      <c r="H3" s="3"/>
      <c r="I3" s="23" t="s">
        <v>1</v>
      </c>
      <c r="J3" s="4">
        <v>3.1</v>
      </c>
    </row>
    <row r="4" spans="2:10" ht="12" customHeight="1" x14ac:dyDescent="0.2">
      <c r="B4" s="1" t="s">
        <v>170</v>
      </c>
      <c r="D4" s="3"/>
      <c r="E4" s="3"/>
      <c r="F4" s="3"/>
      <c r="G4" s="3"/>
      <c r="H4" s="3"/>
      <c r="I4" s="3"/>
      <c r="J4" s="4"/>
    </row>
    <row r="5" spans="2:10" ht="12" customHeight="1" x14ac:dyDescent="0.2">
      <c r="B5" s="1" t="s">
        <v>2</v>
      </c>
      <c r="D5" s="3"/>
      <c r="E5" s="3"/>
      <c r="F5" s="3"/>
      <c r="G5" s="3"/>
      <c r="H5" s="3"/>
      <c r="I5" s="3"/>
      <c r="J5" s="4"/>
    </row>
    <row r="6" spans="2:10" ht="12" customHeight="1" x14ac:dyDescent="0.2">
      <c r="D6" s="3"/>
      <c r="E6" s="3"/>
      <c r="F6" s="3"/>
      <c r="G6" s="3"/>
      <c r="H6" s="3"/>
      <c r="I6" s="3"/>
      <c r="J6" s="4"/>
    </row>
    <row r="7" spans="2:10" ht="12" customHeight="1" x14ac:dyDescent="0.2">
      <c r="D7" s="3"/>
      <c r="E7" s="3"/>
      <c r="F7" s="3"/>
      <c r="G7" s="3"/>
      <c r="H7" s="3"/>
      <c r="I7" s="3"/>
      <c r="J7" s="4"/>
    </row>
    <row r="8" spans="2:10" ht="12" customHeight="1" x14ac:dyDescent="0.2">
      <c r="D8" s="3"/>
      <c r="E8" s="3"/>
      <c r="F8" s="3" t="s">
        <v>3</v>
      </c>
      <c r="G8" s="3"/>
      <c r="H8" s="3"/>
      <c r="I8" s="3" t="s">
        <v>4</v>
      </c>
      <c r="J8" s="4"/>
    </row>
    <row r="9" spans="2:10" ht="12" customHeight="1" x14ac:dyDescent="0.2">
      <c r="D9" s="5" t="s">
        <v>5</v>
      </c>
      <c r="E9" s="5" t="s">
        <v>6</v>
      </c>
      <c r="F9" s="5" t="s">
        <v>7</v>
      </c>
      <c r="G9" s="5" t="s">
        <v>8</v>
      </c>
      <c r="H9" s="5" t="s">
        <v>9</v>
      </c>
      <c r="I9" s="5" t="s">
        <v>10</v>
      </c>
      <c r="J9" s="6" t="s">
        <v>11</v>
      </c>
    </row>
    <row r="10" spans="2:10" ht="12" customHeight="1" x14ac:dyDescent="0.2">
      <c r="D10" s="5"/>
      <c r="E10" s="5"/>
      <c r="F10" s="5"/>
      <c r="G10" s="5"/>
      <c r="H10" s="5"/>
      <c r="I10" s="5"/>
      <c r="J10" s="6"/>
    </row>
    <row r="11" spans="2:10" ht="12" customHeight="1" x14ac:dyDescent="0.2">
      <c r="B11" s="7" t="s">
        <v>12</v>
      </c>
      <c r="C11" s="8"/>
      <c r="D11" s="9"/>
      <c r="E11" s="9"/>
      <c r="F11" s="9"/>
      <c r="G11" s="9"/>
      <c r="H11" s="9"/>
      <c r="I11" s="10"/>
      <c r="J11" s="4"/>
    </row>
    <row r="12" spans="2:10" ht="12" customHeight="1" x14ac:dyDescent="0.2">
      <c r="C12" s="11" t="s">
        <v>13</v>
      </c>
      <c r="D12" s="12">
        <v>440</v>
      </c>
      <c r="E12" s="12" t="s">
        <v>168</v>
      </c>
      <c r="F12" s="13">
        <f>'Page 3.1.1'!G12</f>
        <v>-5364939.7200000007</v>
      </c>
      <c r="G12" s="9" t="s">
        <v>14</v>
      </c>
      <c r="H12" s="14" t="s">
        <v>15</v>
      </c>
      <c r="I12" s="15">
        <f>IF(AND(H12="Situs",G12="WA"),F12,IF(H12="Situs",0,H12*F12))</f>
        <v>-5364939.7200000007</v>
      </c>
      <c r="J12" s="4" t="s">
        <v>16</v>
      </c>
    </row>
    <row r="13" spans="2:10" ht="12" customHeight="1" x14ac:dyDescent="0.2">
      <c r="C13" s="11" t="s">
        <v>17</v>
      </c>
      <c r="D13" s="12">
        <v>442</v>
      </c>
      <c r="E13" s="12" t="s">
        <v>168</v>
      </c>
      <c r="F13" s="13">
        <f>'Page 3.1.1'!G13</f>
        <v>-928263.79</v>
      </c>
      <c r="G13" s="9" t="s">
        <v>14</v>
      </c>
      <c r="H13" s="14" t="s">
        <v>15</v>
      </c>
      <c r="I13" s="15">
        <f t="shared" ref="I13:I15" si="0">IF(AND(H13="Situs",G13="WA"),F13,IF(H13="Situs",0,H13*F13))</f>
        <v>-928263.79</v>
      </c>
      <c r="J13" s="4" t="s">
        <v>16</v>
      </c>
    </row>
    <row r="14" spans="2:10" ht="12" customHeight="1" x14ac:dyDescent="0.2">
      <c r="C14" s="11" t="s">
        <v>18</v>
      </c>
      <c r="D14" s="12">
        <v>442</v>
      </c>
      <c r="E14" s="12" t="s">
        <v>168</v>
      </c>
      <c r="F14" s="13">
        <f>'Page 3.1.1'!G14+'Page 3.1.1'!G15</f>
        <v>-170791.43</v>
      </c>
      <c r="G14" s="9" t="s">
        <v>14</v>
      </c>
      <c r="H14" s="14" t="s">
        <v>15</v>
      </c>
      <c r="I14" s="15">
        <f t="shared" si="0"/>
        <v>-170791.43</v>
      </c>
      <c r="J14" s="4" t="s">
        <v>16</v>
      </c>
    </row>
    <row r="15" spans="2:10" ht="12" customHeight="1" x14ac:dyDescent="0.2">
      <c r="C15" s="11" t="s">
        <v>19</v>
      </c>
      <c r="D15" s="12">
        <v>444</v>
      </c>
      <c r="E15" s="12" t="s">
        <v>168</v>
      </c>
      <c r="F15" s="13">
        <f>'Page 3.1.1'!G16</f>
        <v>0</v>
      </c>
      <c r="G15" s="9" t="s">
        <v>14</v>
      </c>
      <c r="H15" s="14" t="s">
        <v>15</v>
      </c>
      <c r="I15" s="15">
        <f t="shared" si="0"/>
        <v>0</v>
      </c>
      <c r="J15" s="4" t="s">
        <v>16</v>
      </c>
    </row>
    <row r="16" spans="2:10" ht="12" customHeight="1" x14ac:dyDescent="0.2">
      <c r="B16" s="8"/>
      <c r="C16" s="8"/>
      <c r="D16" s="9"/>
      <c r="E16" s="9"/>
      <c r="F16" s="16">
        <f>SUM(F12:F15)</f>
        <v>-6463994.9400000004</v>
      </c>
      <c r="G16" s="9"/>
      <c r="H16" s="14"/>
      <c r="I16" s="16">
        <f>SUM(I12:I15)</f>
        <v>-6463994.9400000004</v>
      </c>
      <c r="J16" s="4"/>
    </row>
    <row r="17" spans="2:10" ht="12" customHeight="1" x14ac:dyDescent="0.2">
      <c r="B17" s="8"/>
      <c r="C17" s="8"/>
      <c r="D17" s="9"/>
      <c r="E17" s="9"/>
      <c r="F17" s="17"/>
      <c r="G17" s="9"/>
      <c r="H17" s="14"/>
      <c r="I17" s="15"/>
      <c r="J17" s="4"/>
    </row>
    <row r="18" spans="2:10" ht="12" customHeight="1" x14ac:dyDescent="0.2">
      <c r="B18" s="8"/>
      <c r="C18" s="8"/>
      <c r="D18" s="9"/>
      <c r="E18" s="9"/>
      <c r="F18" s="17"/>
      <c r="G18" s="9"/>
      <c r="H18" s="14"/>
      <c r="I18" s="15"/>
      <c r="J18" s="4"/>
    </row>
    <row r="19" spans="2:10" ht="12" customHeight="1" x14ac:dyDescent="0.2">
      <c r="B19" s="18"/>
      <c r="C19" s="8"/>
      <c r="D19" s="9"/>
      <c r="E19" s="9"/>
      <c r="F19" s="17"/>
      <c r="G19" s="9"/>
      <c r="H19" s="14"/>
      <c r="I19" s="15"/>
      <c r="J19" s="4"/>
    </row>
    <row r="20" spans="2:10" ht="12" customHeight="1" x14ac:dyDescent="0.2">
      <c r="B20" s="19"/>
      <c r="C20" s="8"/>
      <c r="D20" s="9"/>
      <c r="E20" s="9"/>
      <c r="F20" s="17"/>
      <c r="G20" s="9"/>
      <c r="H20" s="14"/>
      <c r="I20" s="15"/>
      <c r="J20" s="4"/>
    </row>
    <row r="21" spans="2:10" ht="12" customHeight="1" x14ac:dyDescent="0.2">
      <c r="B21" s="20" t="s">
        <v>20</v>
      </c>
      <c r="C21" s="8"/>
      <c r="D21" s="9"/>
      <c r="E21" s="9"/>
      <c r="F21" s="17"/>
      <c r="G21" s="9"/>
      <c r="H21" s="14"/>
      <c r="I21" s="15"/>
      <c r="J21" s="4"/>
    </row>
    <row r="22" spans="2:10" ht="12" customHeight="1" x14ac:dyDescent="0.2">
      <c r="B22" s="21"/>
      <c r="C22" s="8"/>
      <c r="D22" s="9"/>
      <c r="E22" s="9"/>
      <c r="F22" s="17"/>
      <c r="G22" s="9"/>
      <c r="H22" s="14"/>
      <c r="I22" s="15"/>
      <c r="J22" s="4"/>
    </row>
    <row r="23" spans="2:10" ht="12" customHeight="1" x14ac:dyDescent="0.2">
      <c r="B23" s="8"/>
      <c r="C23" s="8"/>
      <c r="D23" s="9"/>
      <c r="E23" s="9"/>
      <c r="F23" s="17"/>
      <c r="G23" s="9"/>
      <c r="H23" s="14"/>
      <c r="I23" s="15"/>
      <c r="J23" s="4"/>
    </row>
    <row r="24" spans="2:10" ht="12" customHeight="1" x14ac:dyDescent="0.2">
      <c r="B24" s="19"/>
      <c r="C24" s="8"/>
      <c r="D24" s="9"/>
      <c r="E24" s="9"/>
      <c r="F24" s="17"/>
      <c r="G24" s="9"/>
      <c r="H24" s="14"/>
      <c r="I24" s="15"/>
      <c r="J24" s="4"/>
    </row>
    <row r="25" spans="2:10" ht="12" customHeight="1" x14ac:dyDescent="0.2">
      <c r="B25" s="19"/>
      <c r="C25" s="8"/>
      <c r="D25" s="9"/>
      <c r="E25" s="9"/>
      <c r="F25" s="17"/>
      <c r="G25" s="9"/>
      <c r="H25" s="14"/>
      <c r="I25" s="15"/>
      <c r="J25" s="4"/>
    </row>
    <row r="26" spans="2:10" ht="12" customHeight="1" x14ac:dyDescent="0.2">
      <c r="B26" s="8"/>
      <c r="C26" s="8"/>
      <c r="D26" s="9"/>
      <c r="E26" s="9"/>
      <c r="F26" s="17"/>
      <c r="G26" s="9"/>
      <c r="H26" s="14"/>
      <c r="I26" s="15"/>
      <c r="J26" s="4"/>
    </row>
    <row r="27" spans="2:10" ht="12" customHeight="1" x14ac:dyDescent="0.2">
      <c r="B27" s="18"/>
      <c r="C27" s="8"/>
      <c r="D27" s="9"/>
      <c r="E27" s="9"/>
      <c r="F27" s="17"/>
      <c r="G27" s="9"/>
      <c r="H27" s="14"/>
      <c r="I27" s="15"/>
      <c r="J27" s="4"/>
    </row>
    <row r="28" spans="2:10" ht="12" customHeight="1" x14ac:dyDescent="0.2">
      <c r="B28" s="7"/>
      <c r="C28" s="8"/>
      <c r="D28" s="9"/>
      <c r="E28" s="9"/>
      <c r="F28" s="17"/>
      <c r="G28" s="9"/>
      <c r="H28" s="14"/>
      <c r="I28" s="15"/>
      <c r="J28" s="4"/>
    </row>
    <row r="29" spans="2:10" ht="12" customHeight="1" x14ac:dyDescent="0.2">
      <c r="B29" s="19"/>
      <c r="C29" s="8"/>
      <c r="D29" s="9"/>
      <c r="E29" s="9"/>
      <c r="F29" s="17"/>
      <c r="G29" s="9"/>
      <c r="H29" s="14"/>
      <c r="I29" s="15"/>
      <c r="J29" s="4"/>
    </row>
    <row r="30" spans="2:10" ht="12" customHeight="1" x14ac:dyDescent="0.2">
      <c r="B30" s="19"/>
      <c r="C30" s="8"/>
      <c r="D30" s="9"/>
      <c r="E30" s="9"/>
      <c r="F30" s="17"/>
      <c r="G30" s="9"/>
      <c r="H30" s="14"/>
      <c r="I30" s="15"/>
      <c r="J30" s="4"/>
    </row>
    <row r="31" spans="2:10" ht="12" customHeight="1" x14ac:dyDescent="0.2">
      <c r="B31" s="18"/>
      <c r="C31" s="8"/>
      <c r="D31" s="9"/>
      <c r="E31" s="9"/>
      <c r="F31" s="17"/>
      <c r="G31" s="9"/>
      <c r="H31" s="14"/>
      <c r="I31" s="15"/>
      <c r="J31" s="4"/>
    </row>
    <row r="32" spans="2:10" ht="12" customHeight="1" x14ac:dyDescent="0.2">
      <c r="B32" s="18"/>
      <c r="C32" s="8"/>
      <c r="D32" s="9"/>
      <c r="E32" s="9"/>
      <c r="F32" s="17"/>
      <c r="G32" s="9"/>
      <c r="H32" s="14"/>
      <c r="I32" s="15"/>
      <c r="J32" s="4"/>
    </row>
    <row r="33" spans="2:10" ht="12" customHeight="1" x14ac:dyDescent="0.2">
      <c r="B33" s="18"/>
      <c r="C33" s="8"/>
      <c r="D33" s="9"/>
      <c r="E33" s="9"/>
      <c r="F33" s="17"/>
      <c r="G33" s="9"/>
      <c r="H33" s="14"/>
      <c r="I33" s="15"/>
      <c r="J33" s="4"/>
    </row>
    <row r="34" spans="2:10" ht="12" customHeight="1" x14ac:dyDescent="0.2">
      <c r="B34" s="18"/>
      <c r="C34" s="8"/>
      <c r="D34" s="9"/>
      <c r="E34" s="9"/>
      <c r="F34" s="17"/>
      <c r="G34" s="9"/>
      <c r="H34" s="14"/>
      <c r="I34" s="15"/>
      <c r="J34" s="4"/>
    </row>
    <row r="35" spans="2:10" ht="12" customHeight="1" x14ac:dyDescent="0.2">
      <c r="B35" s="18"/>
      <c r="C35" s="8"/>
      <c r="D35" s="9"/>
      <c r="E35" s="9"/>
      <c r="F35" s="17"/>
      <c r="G35" s="9"/>
      <c r="H35" s="14"/>
      <c r="I35" s="15"/>
      <c r="J35" s="4"/>
    </row>
    <row r="36" spans="2:10" ht="12" customHeight="1" x14ac:dyDescent="0.2">
      <c r="B36" s="18"/>
      <c r="C36" s="8"/>
      <c r="D36" s="9"/>
      <c r="E36" s="9"/>
      <c r="F36" s="17"/>
      <c r="G36" s="9"/>
      <c r="H36" s="14"/>
      <c r="I36" s="15"/>
      <c r="J36" s="4"/>
    </row>
    <row r="37" spans="2:10" ht="12" customHeight="1" x14ac:dyDescent="0.2">
      <c r="B37" s="18"/>
      <c r="C37" s="8"/>
      <c r="D37" s="9"/>
      <c r="E37" s="9"/>
      <c r="F37" s="17"/>
      <c r="G37" s="9"/>
      <c r="H37" s="14"/>
      <c r="I37" s="15"/>
      <c r="J37" s="4"/>
    </row>
    <row r="38" spans="2:10" ht="12" customHeight="1" x14ac:dyDescent="0.2">
      <c r="B38" s="18"/>
      <c r="C38" s="8"/>
      <c r="D38" s="9"/>
      <c r="E38" s="9"/>
      <c r="F38" s="17"/>
      <c r="G38" s="9"/>
      <c r="H38" s="14"/>
      <c r="I38" s="15"/>
      <c r="J38" s="4"/>
    </row>
    <row r="39" spans="2:10" ht="12" customHeight="1" x14ac:dyDescent="0.2">
      <c r="B39" s="18"/>
      <c r="C39" s="8"/>
      <c r="D39" s="9"/>
      <c r="E39" s="9"/>
      <c r="F39" s="17"/>
      <c r="G39" s="9"/>
      <c r="H39" s="14"/>
      <c r="I39" s="15"/>
      <c r="J39" s="4"/>
    </row>
    <row r="40" spans="2:10" ht="12" customHeight="1" x14ac:dyDescent="0.2">
      <c r="B40" s="19"/>
      <c r="C40" s="8"/>
      <c r="D40" s="9"/>
      <c r="E40" s="9"/>
      <c r="F40" s="17"/>
      <c r="G40" s="9"/>
      <c r="H40" s="14"/>
      <c r="I40" s="15"/>
      <c r="J40" s="4"/>
    </row>
    <row r="41" spans="2:10" ht="12" customHeight="1" x14ac:dyDescent="0.2">
      <c r="B41" s="18"/>
      <c r="C41" s="8"/>
      <c r="D41" s="9"/>
      <c r="E41" s="9"/>
      <c r="F41" s="17"/>
      <c r="G41" s="9"/>
      <c r="H41" s="14"/>
      <c r="I41" s="15"/>
      <c r="J41" s="4"/>
    </row>
    <row r="42" spans="2:10" ht="12" customHeight="1" x14ac:dyDescent="0.2">
      <c r="B42" s="18"/>
      <c r="C42" s="8"/>
      <c r="D42" s="9"/>
      <c r="E42" s="9"/>
      <c r="F42" s="17"/>
      <c r="G42" s="9"/>
      <c r="H42" s="14"/>
      <c r="I42" s="15"/>
      <c r="J42" s="4"/>
    </row>
    <row r="43" spans="2:10" ht="12" customHeight="1" x14ac:dyDescent="0.2">
      <c r="B43" s="18"/>
      <c r="C43" s="8"/>
      <c r="D43" s="9"/>
      <c r="E43" s="9"/>
      <c r="F43" s="17"/>
      <c r="G43" s="9"/>
      <c r="H43" s="14"/>
      <c r="I43" s="15"/>
      <c r="J43" s="4"/>
    </row>
    <row r="44" spans="2:10" ht="12" customHeight="1" x14ac:dyDescent="0.2">
      <c r="B44" s="18"/>
      <c r="C44" s="8"/>
      <c r="D44" s="9"/>
      <c r="E44" s="9"/>
      <c r="F44" s="17"/>
      <c r="G44" s="9"/>
      <c r="H44" s="14"/>
      <c r="I44" s="15"/>
      <c r="J44" s="4"/>
    </row>
    <row r="45" spans="2:10" ht="12" customHeight="1" x14ac:dyDescent="0.2">
      <c r="B45" s="18"/>
      <c r="C45" s="8"/>
      <c r="D45" s="9"/>
      <c r="E45" s="9"/>
      <c r="F45" s="17"/>
      <c r="G45" s="9"/>
      <c r="H45" s="14"/>
      <c r="I45" s="15"/>
      <c r="J45" s="4"/>
    </row>
    <row r="46" spans="2:10" ht="12" customHeight="1" x14ac:dyDescent="0.2">
      <c r="B46" s="18"/>
      <c r="C46" s="8"/>
      <c r="D46" s="9"/>
      <c r="E46" s="9"/>
      <c r="F46" s="17"/>
      <c r="G46" s="9"/>
      <c r="H46" s="14"/>
      <c r="I46" s="15"/>
      <c r="J46" s="4"/>
    </row>
    <row r="47" spans="2:10" ht="12" customHeight="1" x14ac:dyDescent="0.2">
      <c r="B47" s="18"/>
      <c r="C47" s="8"/>
      <c r="D47" s="9"/>
      <c r="E47" s="9"/>
      <c r="F47" s="17"/>
      <c r="G47" s="9"/>
      <c r="H47" s="14"/>
      <c r="I47" s="15"/>
      <c r="J47" s="4"/>
    </row>
    <row r="48" spans="2:10" ht="12" customHeight="1" x14ac:dyDescent="0.2">
      <c r="B48" s="8"/>
      <c r="C48" s="8"/>
      <c r="D48" s="9"/>
      <c r="E48" s="9"/>
      <c r="F48" s="17"/>
      <c r="G48" s="9"/>
      <c r="H48" s="14"/>
      <c r="I48" s="15"/>
      <c r="J48" s="4"/>
    </row>
    <row r="49" spans="1:10" ht="12" customHeight="1" x14ac:dyDescent="0.2">
      <c r="B49" s="8"/>
      <c r="C49" s="8"/>
      <c r="D49" s="9"/>
      <c r="E49" s="9"/>
      <c r="F49" s="17"/>
      <c r="G49" s="9"/>
      <c r="H49" s="14"/>
      <c r="I49" s="15"/>
      <c r="J49" s="4"/>
    </row>
    <row r="50" spans="1:10" ht="12" customHeight="1" x14ac:dyDescent="0.2">
      <c r="B50" s="8"/>
      <c r="C50" s="8"/>
      <c r="D50" s="9"/>
      <c r="E50" s="9"/>
      <c r="F50" s="17"/>
      <c r="G50" s="9"/>
      <c r="H50" s="14"/>
      <c r="I50" s="15"/>
      <c r="J50" s="4"/>
    </row>
    <row r="51" spans="1:10" ht="12" customHeight="1" x14ac:dyDescent="0.2">
      <c r="B51" s="21"/>
      <c r="C51" s="8"/>
      <c r="D51" s="9"/>
      <c r="E51" s="9"/>
      <c r="F51" s="9"/>
      <c r="G51" s="9"/>
      <c r="H51" s="9"/>
      <c r="I51" s="9"/>
      <c r="J51" s="4"/>
    </row>
    <row r="52" spans="1:10" ht="12" customHeight="1" x14ac:dyDescent="0.2">
      <c r="B52" s="220"/>
      <c r="C52" s="213"/>
      <c r="D52" s="213"/>
      <c r="E52" s="213"/>
      <c r="F52" s="213"/>
      <c r="G52" s="213"/>
      <c r="H52" s="213"/>
      <c r="I52" s="213"/>
      <c r="J52" s="213"/>
    </row>
    <row r="53" spans="1:10" ht="12" customHeight="1" x14ac:dyDescent="0.2">
      <c r="B53" s="213"/>
      <c r="C53" s="213"/>
      <c r="D53" s="213"/>
      <c r="E53" s="213"/>
      <c r="F53" s="213"/>
      <c r="G53" s="213"/>
      <c r="H53" s="213"/>
      <c r="I53" s="213"/>
      <c r="J53" s="213"/>
    </row>
    <row r="54" spans="1:10" ht="12" customHeight="1" thickBot="1" x14ac:dyDescent="0.25">
      <c r="B54" s="21" t="s">
        <v>21</v>
      </c>
      <c r="C54" s="213"/>
      <c r="D54" s="213"/>
      <c r="E54" s="213"/>
      <c r="F54" s="213"/>
      <c r="G54" s="213"/>
      <c r="H54" s="213"/>
      <c r="I54" s="213"/>
      <c r="J54" s="213"/>
    </row>
    <row r="55" spans="1:10" ht="12" customHeight="1" x14ac:dyDescent="0.2">
      <c r="A55" s="221" t="s">
        <v>169</v>
      </c>
      <c r="B55" s="222"/>
      <c r="C55" s="222"/>
      <c r="D55" s="222"/>
      <c r="E55" s="222"/>
      <c r="F55" s="222"/>
      <c r="G55" s="222"/>
      <c r="H55" s="222"/>
      <c r="I55" s="222"/>
      <c r="J55" s="223"/>
    </row>
    <row r="56" spans="1:10" ht="12" customHeight="1" x14ac:dyDescent="0.2">
      <c r="A56" s="224"/>
      <c r="B56" s="225"/>
      <c r="C56" s="225"/>
      <c r="D56" s="225"/>
      <c r="E56" s="225"/>
      <c r="F56" s="225"/>
      <c r="G56" s="225"/>
      <c r="H56" s="225"/>
      <c r="I56" s="225"/>
      <c r="J56" s="226"/>
    </row>
    <row r="57" spans="1:10" ht="12" customHeight="1" x14ac:dyDescent="0.2">
      <c r="A57" s="224"/>
      <c r="B57" s="225"/>
      <c r="C57" s="225"/>
      <c r="D57" s="225"/>
      <c r="E57" s="225"/>
      <c r="F57" s="225"/>
      <c r="G57" s="225"/>
      <c r="H57" s="225"/>
      <c r="I57" s="225"/>
      <c r="J57" s="226"/>
    </row>
    <row r="58" spans="1:10" ht="12" customHeight="1" x14ac:dyDescent="0.2">
      <c r="A58" s="224"/>
      <c r="B58" s="225"/>
      <c r="C58" s="225"/>
      <c r="D58" s="225"/>
      <c r="E58" s="225"/>
      <c r="F58" s="225"/>
      <c r="G58" s="225"/>
      <c r="H58" s="225"/>
      <c r="I58" s="225"/>
      <c r="J58" s="226"/>
    </row>
    <row r="59" spans="1:10" ht="12" customHeight="1" x14ac:dyDescent="0.2">
      <c r="A59" s="224"/>
      <c r="B59" s="225"/>
      <c r="C59" s="225"/>
      <c r="D59" s="225"/>
      <c r="E59" s="225"/>
      <c r="F59" s="225"/>
      <c r="G59" s="225"/>
      <c r="H59" s="225"/>
      <c r="I59" s="225"/>
      <c r="J59" s="226"/>
    </row>
    <row r="60" spans="1:10" ht="12" customHeight="1" x14ac:dyDescent="0.2">
      <c r="A60" s="224"/>
      <c r="B60" s="225"/>
      <c r="C60" s="225"/>
      <c r="D60" s="225"/>
      <c r="E60" s="225"/>
      <c r="F60" s="225"/>
      <c r="G60" s="225"/>
      <c r="H60" s="225"/>
      <c r="I60" s="225"/>
      <c r="J60" s="226"/>
    </row>
    <row r="61" spans="1:10" ht="12" customHeight="1" x14ac:dyDescent="0.2">
      <c r="A61" s="224"/>
      <c r="B61" s="225"/>
      <c r="C61" s="225"/>
      <c r="D61" s="225"/>
      <c r="E61" s="225"/>
      <c r="F61" s="225"/>
      <c r="G61" s="225"/>
      <c r="H61" s="225"/>
      <c r="I61" s="225"/>
      <c r="J61" s="226"/>
    </row>
    <row r="62" spans="1:10" ht="15.75" customHeight="1" thickBot="1" x14ac:dyDescent="0.25">
      <c r="A62" s="227"/>
      <c r="B62" s="228"/>
      <c r="C62" s="228"/>
      <c r="D62" s="228"/>
      <c r="E62" s="228"/>
      <c r="F62" s="228"/>
      <c r="G62" s="228"/>
      <c r="H62" s="228"/>
      <c r="I62" s="228"/>
      <c r="J62" s="229"/>
    </row>
    <row r="63" spans="1:10" x14ac:dyDescent="0.2">
      <c r="D63" s="5"/>
      <c r="G63" s="22"/>
    </row>
    <row r="64" spans="1:10" x14ac:dyDescent="0.2">
      <c r="D64" s="23"/>
    </row>
    <row r="65" spans="4:4" x14ac:dyDescent="0.2">
      <c r="D65" s="23"/>
    </row>
    <row r="66" spans="4:4" x14ac:dyDescent="0.2">
      <c r="D66" s="23"/>
    </row>
    <row r="67" spans="4:4" x14ac:dyDescent="0.2">
      <c r="D67" s="23"/>
    </row>
    <row r="68" spans="4:4" x14ac:dyDescent="0.2">
      <c r="D68" s="23"/>
    </row>
    <row r="69" spans="4:4" x14ac:dyDescent="0.2">
      <c r="D69" s="23"/>
    </row>
    <row r="70" spans="4:4" x14ac:dyDescent="0.2">
      <c r="D70" s="23"/>
    </row>
    <row r="71" spans="4:4" x14ac:dyDescent="0.2">
      <c r="D71" s="23"/>
    </row>
    <row r="72" spans="4:4" x14ac:dyDescent="0.2">
      <c r="D72" s="23"/>
    </row>
    <row r="73" spans="4:4" x14ac:dyDescent="0.2">
      <c r="D73" s="23"/>
    </row>
    <row r="74" spans="4:4" x14ac:dyDescent="0.2">
      <c r="D74" s="23"/>
    </row>
    <row r="75" spans="4:4" x14ac:dyDescent="0.2">
      <c r="D75" s="23"/>
    </row>
    <row r="76" spans="4:4" x14ac:dyDescent="0.2">
      <c r="D76" s="23"/>
    </row>
    <row r="77" spans="4:4" x14ac:dyDescent="0.2">
      <c r="D77" s="23"/>
    </row>
    <row r="78" spans="4:4" x14ac:dyDescent="0.2">
      <c r="D78" s="23"/>
    </row>
    <row r="79" spans="4:4" x14ac:dyDescent="0.2">
      <c r="D79" s="23"/>
    </row>
    <row r="80" spans="4:4" x14ac:dyDescent="0.2">
      <c r="D80" s="23"/>
    </row>
    <row r="81" spans="4:4" x14ac:dyDescent="0.2">
      <c r="D81" s="23"/>
    </row>
    <row r="82" spans="4:4" x14ac:dyDescent="0.2">
      <c r="D82" s="23"/>
    </row>
    <row r="83" spans="4:4" x14ac:dyDescent="0.2">
      <c r="D83" s="23"/>
    </row>
    <row r="84" spans="4:4" x14ac:dyDescent="0.2">
      <c r="D84" s="23"/>
    </row>
    <row r="85" spans="4:4" x14ac:dyDescent="0.2">
      <c r="D85" s="23"/>
    </row>
    <row r="86" spans="4:4" x14ac:dyDescent="0.2">
      <c r="D86" s="23"/>
    </row>
    <row r="87" spans="4:4" x14ac:dyDescent="0.2">
      <c r="D87" s="23"/>
    </row>
    <row r="88" spans="4:4" x14ac:dyDescent="0.2">
      <c r="D88" s="23"/>
    </row>
    <row r="89" spans="4:4" x14ac:dyDescent="0.2">
      <c r="D89" s="23"/>
    </row>
    <row r="90" spans="4:4" x14ac:dyDescent="0.2">
      <c r="D90" s="23"/>
    </row>
    <row r="91" spans="4:4" x14ac:dyDescent="0.2">
      <c r="D91" s="23"/>
    </row>
    <row r="92" spans="4:4" x14ac:dyDescent="0.2">
      <c r="D92" s="23"/>
    </row>
    <row r="93" spans="4:4" x14ac:dyDescent="0.2">
      <c r="D93" s="23"/>
    </row>
    <row r="94" spans="4:4" x14ac:dyDescent="0.2">
      <c r="D94" s="23"/>
    </row>
    <row r="95" spans="4:4" x14ac:dyDescent="0.2">
      <c r="D95" s="23"/>
    </row>
    <row r="96" spans="4:4" x14ac:dyDescent="0.2">
      <c r="D96" s="23"/>
    </row>
    <row r="97" spans="4:4" x14ac:dyDescent="0.2">
      <c r="D97" s="23"/>
    </row>
    <row r="98" spans="4:4" x14ac:dyDescent="0.2">
      <c r="D98" s="23"/>
    </row>
    <row r="99" spans="4:4" x14ac:dyDescent="0.2">
      <c r="D99" s="23"/>
    </row>
    <row r="100" spans="4:4" x14ac:dyDescent="0.2">
      <c r="D100" s="23"/>
    </row>
    <row r="101" spans="4:4" x14ac:dyDescent="0.2">
      <c r="D101" s="23"/>
    </row>
    <row r="102" spans="4:4" x14ac:dyDescent="0.2">
      <c r="D102" s="23"/>
    </row>
    <row r="103" spans="4:4" x14ac:dyDescent="0.2">
      <c r="D103" s="23"/>
    </row>
    <row r="104" spans="4:4" x14ac:dyDescent="0.2">
      <c r="D104" s="23"/>
    </row>
    <row r="105" spans="4:4" x14ac:dyDescent="0.2">
      <c r="D105" s="23"/>
    </row>
    <row r="106" spans="4:4" x14ac:dyDescent="0.2">
      <c r="D106" s="23"/>
    </row>
    <row r="107" spans="4:4" x14ac:dyDescent="0.2">
      <c r="D107" s="23"/>
    </row>
    <row r="108" spans="4:4" x14ac:dyDescent="0.2">
      <c r="D108" s="23"/>
    </row>
    <row r="109" spans="4:4" x14ac:dyDescent="0.2">
      <c r="D109" s="23"/>
    </row>
    <row r="110" spans="4:4" x14ac:dyDescent="0.2">
      <c r="D110" s="23"/>
    </row>
    <row r="111" spans="4:4" x14ac:dyDescent="0.2">
      <c r="D111" s="23"/>
    </row>
    <row r="112" spans="4:4" x14ac:dyDescent="0.2">
      <c r="D112" s="23"/>
    </row>
    <row r="113" spans="4:4" x14ac:dyDescent="0.2">
      <c r="D113" s="23"/>
    </row>
    <row r="114" spans="4:4" x14ac:dyDescent="0.2">
      <c r="D114" s="23"/>
    </row>
    <row r="115" spans="4:4" x14ac:dyDescent="0.2">
      <c r="D115" s="23"/>
    </row>
    <row r="116" spans="4:4" x14ac:dyDescent="0.2">
      <c r="D116" s="23"/>
    </row>
    <row r="117" spans="4:4" x14ac:dyDescent="0.2">
      <c r="D117" s="23"/>
    </row>
    <row r="118" spans="4:4" x14ac:dyDescent="0.2">
      <c r="D118" s="23"/>
    </row>
    <row r="119" spans="4:4" x14ac:dyDescent="0.2">
      <c r="D119" s="23"/>
    </row>
    <row r="120" spans="4:4" x14ac:dyDescent="0.2">
      <c r="D120" s="23"/>
    </row>
    <row r="121" spans="4:4" x14ac:dyDescent="0.2">
      <c r="D121" s="23"/>
    </row>
    <row r="122" spans="4:4" x14ac:dyDescent="0.2">
      <c r="D122" s="23"/>
    </row>
    <row r="123" spans="4:4" x14ac:dyDescent="0.2">
      <c r="D123" s="23"/>
    </row>
    <row r="124" spans="4:4" x14ac:dyDescent="0.2">
      <c r="D124" s="23"/>
    </row>
    <row r="125" spans="4:4" x14ac:dyDescent="0.2">
      <c r="D125" s="23"/>
    </row>
    <row r="126" spans="4:4" x14ac:dyDescent="0.2">
      <c r="D126" s="23"/>
    </row>
    <row r="127" spans="4:4" x14ac:dyDescent="0.2">
      <c r="D127" s="23"/>
    </row>
    <row r="128" spans="4:4" x14ac:dyDescent="0.2">
      <c r="D128" s="23"/>
    </row>
    <row r="129" spans="4:4" x14ac:dyDescent="0.2">
      <c r="D129" s="23"/>
    </row>
    <row r="130" spans="4:4" x14ac:dyDescent="0.2">
      <c r="D130" s="23"/>
    </row>
    <row r="131" spans="4:4" x14ac:dyDescent="0.2">
      <c r="D131" s="23"/>
    </row>
    <row r="132" spans="4:4" x14ac:dyDescent="0.2">
      <c r="D132" s="23"/>
    </row>
    <row r="133" spans="4:4" x14ac:dyDescent="0.2">
      <c r="D133" s="23"/>
    </row>
    <row r="134" spans="4:4" x14ac:dyDescent="0.2">
      <c r="D134" s="23"/>
    </row>
    <row r="135" spans="4:4" x14ac:dyDescent="0.2">
      <c r="D135" s="23"/>
    </row>
    <row r="136" spans="4:4" x14ac:dyDescent="0.2">
      <c r="D136" s="23"/>
    </row>
    <row r="137" spans="4:4" x14ac:dyDescent="0.2">
      <c r="D137" s="23"/>
    </row>
    <row r="138" spans="4:4" x14ac:dyDescent="0.2">
      <c r="D138" s="23"/>
    </row>
    <row r="139" spans="4:4" x14ac:dyDescent="0.2">
      <c r="D139" s="23"/>
    </row>
    <row r="140" spans="4:4" x14ac:dyDescent="0.2">
      <c r="D140" s="23"/>
    </row>
    <row r="141" spans="4:4" x14ac:dyDescent="0.2">
      <c r="D141" s="23"/>
    </row>
    <row r="142" spans="4:4" x14ac:dyDescent="0.2">
      <c r="D142" s="23"/>
    </row>
    <row r="143" spans="4:4" x14ac:dyDescent="0.2">
      <c r="D143" s="23"/>
    </row>
    <row r="144" spans="4:4" x14ac:dyDescent="0.2">
      <c r="D144" s="23"/>
    </row>
    <row r="145" spans="4:4" x14ac:dyDescent="0.2">
      <c r="D145" s="23"/>
    </row>
    <row r="146" spans="4:4" x14ac:dyDescent="0.2">
      <c r="D146" s="23"/>
    </row>
    <row r="147" spans="4:4" x14ac:dyDescent="0.2">
      <c r="D147" s="23"/>
    </row>
    <row r="148" spans="4:4" x14ac:dyDescent="0.2">
      <c r="D148" s="23"/>
    </row>
    <row r="149" spans="4:4" x14ac:dyDescent="0.2">
      <c r="D149" s="23"/>
    </row>
    <row r="150" spans="4:4" x14ac:dyDescent="0.2">
      <c r="D150" s="23"/>
    </row>
    <row r="151" spans="4:4" x14ac:dyDescent="0.2">
      <c r="D151" s="23"/>
    </row>
    <row r="152" spans="4:4" x14ac:dyDescent="0.2">
      <c r="D152" s="23"/>
    </row>
    <row r="153" spans="4:4" x14ac:dyDescent="0.2">
      <c r="D153" s="23"/>
    </row>
    <row r="154" spans="4:4" x14ac:dyDescent="0.2">
      <c r="D154" s="23"/>
    </row>
    <row r="155" spans="4:4" x14ac:dyDescent="0.2">
      <c r="D155" s="23"/>
    </row>
    <row r="156" spans="4:4" x14ac:dyDescent="0.2">
      <c r="D156" s="23"/>
    </row>
    <row r="157" spans="4:4" x14ac:dyDescent="0.2">
      <c r="D157" s="23"/>
    </row>
    <row r="158" spans="4:4" x14ac:dyDescent="0.2">
      <c r="D158" s="23"/>
    </row>
    <row r="159" spans="4:4" x14ac:dyDescent="0.2">
      <c r="D159" s="23"/>
    </row>
    <row r="160" spans="4:4" x14ac:dyDescent="0.2">
      <c r="D160" s="23"/>
    </row>
    <row r="161" spans="4:4" x14ac:dyDescent="0.2">
      <c r="D161" s="23"/>
    </row>
    <row r="162" spans="4:4" x14ac:dyDescent="0.2">
      <c r="D162" s="23"/>
    </row>
    <row r="163" spans="4:4" x14ac:dyDescent="0.2">
      <c r="D163" s="23"/>
    </row>
    <row r="164" spans="4:4" x14ac:dyDescent="0.2">
      <c r="D164" s="23"/>
    </row>
    <row r="165" spans="4:4" x14ac:dyDescent="0.2">
      <c r="D165" s="23"/>
    </row>
    <row r="166" spans="4:4" x14ac:dyDescent="0.2">
      <c r="D166" s="23"/>
    </row>
    <row r="167" spans="4:4" x14ac:dyDescent="0.2">
      <c r="D167" s="23"/>
    </row>
    <row r="168" spans="4:4" x14ac:dyDescent="0.2">
      <c r="D168" s="23"/>
    </row>
    <row r="169" spans="4:4" x14ac:dyDescent="0.2">
      <c r="D169" s="23"/>
    </row>
    <row r="170" spans="4:4" x14ac:dyDescent="0.2">
      <c r="D170" s="23"/>
    </row>
    <row r="171" spans="4:4" x14ac:dyDescent="0.2">
      <c r="D171" s="23"/>
    </row>
    <row r="172" spans="4:4" x14ac:dyDescent="0.2">
      <c r="D172" s="23"/>
    </row>
    <row r="173" spans="4:4" x14ac:dyDescent="0.2">
      <c r="D173" s="23"/>
    </row>
    <row r="174" spans="4:4" x14ac:dyDescent="0.2">
      <c r="D174" s="23"/>
    </row>
    <row r="175" spans="4:4" x14ac:dyDescent="0.2">
      <c r="D175" s="23"/>
    </row>
    <row r="176" spans="4:4" x14ac:dyDescent="0.2">
      <c r="D176" s="23"/>
    </row>
    <row r="177" spans="4:4" x14ac:dyDescent="0.2">
      <c r="D177" s="23"/>
    </row>
    <row r="178" spans="4:4" x14ac:dyDescent="0.2">
      <c r="D178" s="23"/>
    </row>
    <row r="179" spans="4:4" x14ac:dyDescent="0.2">
      <c r="D179" s="23"/>
    </row>
    <row r="180" spans="4:4" x14ac:dyDescent="0.2">
      <c r="D180" s="23"/>
    </row>
    <row r="181" spans="4:4" x14ac:dyDescent="0.2">
      <c r="D181" s="23"/>
    </row>
    <row r="182" spans="4:4" x14ac:dyDescent="0.2">
      <c r="D182" s="23"/>
    </row>
    <row r="183" spans="4:4" x14ac:dyDescent="0.2">
      <c r="D183" s="23"/>
    </row>
    <row r="184" spans="4:4" x14ac:dyDescent="0.2">
      <c r="D184" s="23"/>
    </row>
    <row r="185" spans="4:4" x14ac:dyDescent="0.2">
      <c r="D185" s="23"/>
    </row>
    <row r="186" spans="4:4" x14ac:dyDescent="0.2">
      <c r="D186" s="23"/>
    </row>
    <row r="187" spans="4:4" x14ac:dyDescent="0.2">
      <c r="D187" s="23"/>
    </row>
    <row r="188" spans="4:4" x14ac:dyDescent="0.2">
      <c r="D188" s="23"/>
    </row>
    <row r="189" spans="4:4" x14ac:dyDescent="0.2">
      <c r="D189" s="23"/>
    </row>
    <row r="190" spans="4:4" x14ac:dyDescent="0.2">
      <c r="D190" s="23"/>
    </row>
    <row r="191" spans="4:4" x14ac:dyDescent="0.2">
      <c r="D191" s="23"/>
    </row>
    <row r="192" spans="4:4" x14ac:dyDescent="0.2">
      <c r="D192" s="23"/>
    </row>
    <row r="193" spans="4:4" x14ac:dyDescent="0.2">
      <c r="D193" s="23"/>
    </row>
    <row r="194" spans="4:4" x14ac:dyDescent="0.2">
      <c r="D194" s="23"/>
    </row>
    <row r="195" spans="4:4" x14ac:dyDescent="0.2">
      <c r="D195" s="23"/>
    </row>
    <row r="196" spans="4:4" x14ac:dyDescent="0.2">
      <c r="D196" s="23"/>
    </row>
    <row r="197" spans="4:4" x14ac:dyDescent="0.2">
      <c r="D197" s="23"/>
    </row>
    <row r="198" spans="4:4" x14ac:dyDescent="0.2">
      <c r="D198" s="23"/>
    </row>
    <row r="199" spans="4:4" x14ac:dyDescent="0.2">
      <c r="D199" s="23"/>
    </row>
    <row r="200" spans="4:4" x14ac:dyDescent="0.2">
      <c r="D200" s="23"/>
    </row>
    <row r="201" spans="4:4" x14ac:dyDescent="0.2">
      <c r="D201" s="23"/>
    </row>
    <row r="202" spans="4:4" x14ac:dyDescent="0.2">
      <c r="D202" s="23"/>
    </row>
    <row r="203" spans="4:4" x14ac:dyDescent="0.2">
      <c r="D203" s="23"/>
    </row>
    <row r="204" spans="4:4" x14ac:dyDescent="0.2">
      <c r="D204" s="23"/>
    </row>
    <row r="205" spans="4:4" x14ac:dyDescent="0.2">
      <c r="D205" s="23"/>
    </row>
    <row r="206" spans="4:4" x14ac:dyDescent="0.2">
      <c r="D206" s="23"/>
    </row>
    <row r="207" spans="4:4" x14ac:dyDescent="0.2">
      <c r="D207" s="23"/>
    </row>
    <row r="208" spans="4:4" x14ac:dyDescent="0.2">
      <c r="D208" s="23"/>
    </row>
    <row r="209" spans="4:4" x14ac:dyDescent="0.2">
      <c r="D209" s="23"/>
    </row>
    <row r="210" spans="4:4" x14ac:dyDescent="0.2">
      <c r="D210" s="23"/>
    </row>
    <row r="211" spans="4:4" x14ac:dyDescent="0.2">
      <c r="D211" s="23"/>
    </row>
    <row r="212" spans="4:4" x14ac:dyDescent="0.2">
      <c r="D212" s="23"/>
    </row>
    <row r="213" spans="4:4" x14ac:dyDescent="0.2">
      <c r="D213" s="23"/>
    </row>
    <row r="214" spans="4:4" x14ac:dyDescent="0.2">
      <c r="D214" s="23"/>
    </row>
    <row r="215" spans="4:4" x14ac:dyDescent="0.2">
      <c r="D215" s="23"/>
    </row>
    <row r="216" spans="4:4" x14ac:dyDescent="0.2">
      <c r="D216" s="23"/>
    </row>
    <row r="217" spans="4:4" x14ac:dyDescent="0.2">
      <c r="D217" s="23"/>
    </row>
    <row r="218" spans="4:4" x14ac:dyDescent="0.2">
      <c r="D218" s="23"/>
    </row>
    <row r="219" spans="4:4" x14ac:dyDescent="0.2">
      <c r="D219" s="23"/>
    </row>
    <row r="220" spans="4:4" x14ac:dyDescent="0.2">
      <c r="D220" s="23"/>
    </row>
    <row r="221" spans="4:4" x14ac:dyDescent="0.2">
      <c r="D221" s="23"/>
    </row>
    <row r="222" spans="4:4" x14ac:dyDescent="0.2">
      <c r="D222" s="23"/>
    </row>
    <row r="223" spans="4:4" x14ac:dyDescent="0.2">
      <c r="D223" s="23"/>
    </row>
    <row r="224" spans="4:4" x14ac:dyDescent="0.2">
      <c r="D224" s="23"/>
    </row>
    <row r="225" spans="4:4" x14ac:dyDescent="0.2">
      <c r="D225" s="23"/>
    </row>
    <row r="226" spans="4:4" x14ac:dyDescent="0.2">
      <c r="D226" s="23"/>
    </row>
    <row r="227" spans="4:4" x14ac:dyDescent="0.2">
      <c r="D227" s="23"/>
    </row>
    <row r="228" spans="4:4" x14ac:dyDescent="0.2">
      <c r="D228" s="23"/>
    </row>
    <row r="229" spans="4:4" x14ac:dyDescent="0.2">
      <c r="D229" s="23"/>
    </row>
    <row r="230" spans="4:4" x14ac:dyDescent="0.2">
      <c r="D230" s="23"/>
    </row>
    <row r="231" spans="4:4" x14ac:dyDescent="0.2">
      <c r="D231" s="23"/>
    </row>
    <row r="232" spans="4:4" x14ac:dyDescent="0.2">
      <c r="D232" s="23"/>
    </row>
    <row r="233" spans="4:4" x14ac:dyDescent="0.2">
      <c r="D233" s="23"/>
    </row>
    <row r="234" spans="4:4" x14ac:dyDescent="0.2">
      <c r="D234" s="23"/>
    </row>
    <row r="235" spans="4:4" x14ac:dyDescent="0.2">
      <c r="D235" s="23"/>
    </row>
    <row r="236" spans="4:4" x14ac:dyDescent="0.2">
      <c r="D236" s="23"/>
    </row>
    <row r="237" spans="4:4" x14ac:dyDescent="0.2">
      <c r="D237" s="23"/>
    </row>
    <row r="238" spans="4:4" x14ac:dyDescent="0.2">
      <c r="D238" s="23"/>
    </row>
    <row r="239" spans="4:4" x14ac:dyDescent="0.2">
      <c r="D239" s="23"/>
    </row>
    <row r="240" spans="4:4" x14ac:dyDescent="0.2">
      <c r="D240" s="23"/>
    </row>
    <row r="241" spans="4:4" x14ac:dyDescent="0.2">
      <c r="D241" s="23"/>
    </row>
    <row r="242" spans="4:4" x14ac:dyDescent="0.2">
      <c r="D242" s="23"/>
    </row>
    <row r="243" spans="4:4" x14ac:dyDescent="0.2">
      <c r="D243" s="23"/>
    </row>
    <row r="244" spans="4:4" x14ac:dyDescent="0.2">
      <c r="D244" s="23"/>
    </row>
    <row r="245" spans="4:4" x14ac:dyDescent="0.2">
      <c r="D245" s="23"/>
    </row>
    <row r="246" spans="4:4" x14ac:dyDescent="0.2">
      <c r="D246" s="23"/>
    </row>
    <row r="247" spans="4:4" x14ac:dyDescent="0.2">
      <c r="D247" s="23"/>
    </row>
    <row r="248" spans="4:4" x14ac:dyDescent="0.2">
      <c r="D248" s="23"/>
    </row>
    <row r="249" spans="4:4" x14ac:dyDescent="0.2">
      <c r="D249" s="23"/>
    </row>
    <row r="250" spans="4:4" x14ac:dyDescent="0.2">
      <c r="D250" s="23"/>
    </row>
    <row r="251" spans="4:4" x14ac:dyDescent="0.2">
      <c r="D251" s="23"/>
    </row>
    <row r="252" spans="4:4" x14ac:dyDescent="0.2">
      <c r="D252" s="23"/>
    </row>
    <row r="253" spans="4:4" x14ac:dyDescent="0.2">
      <c r="D253" s="23"/>
    </row>
    <row r="254" spans="4:4" x14ac:dyDescent="0.2">
      <c r="D254" s="23"/>
    </row>
    <row r="255" spans="4:4" x14ac:dyDescent="0.2">
      <c r="D255" s="23"/>
    </row>
    <row r="256" spans="4:4" x14ac:dyDescent="0.2">
      <c r="D256" s="23"/>
    </row>
    <row r="257" spans="4:4" x14ac:dyDescent="0.2">
      <c r="D257" s="23"/>
    </row>
    <row r="258" spans="4:4" x14ac:dyDescent="0.2">
      <c r="D258" s="23"/>
    </row>
    <row r="259" spans="4:4" x14ac:dyDescent="0.2">
      <c r="D259" s="23"/>
    </row>
    <row r="260" spans="4:4" x14ac:dyDescent="0.2">
      <c r="D260" s="23"/>
    </row>
    <row r="261" spans="4:4" x14ac:dyDescent="0.2">
      <c r="D261" s="23"/>
    </row>
    <row r="262" spans="4:4" x14ac:dyDescent="0.2">
      <c r="D262" s="23"/>
    </row>
    <row r="263" spans="4:4" x14ac:dyDescent="0.2">
      <c r="D263" s="23"/>
    </row>
    <row r="264" spans="4:4" x14ac:dyDescent="0.2">
      <c r="D264" s="23"/>
    </row>
    <row r="265" spans="4:4" x14ac:dyDescent="0.2">
      <c r="D265" s="23"/>
    </row>
    <row r="266" spans="4:4" x14ac:dyDescent="0.2">
      <c r="D266" s="23"/>
    </row>
    <row r="267" spans="4:4" x14ac:dyDescent="0.2">
      <c r="D267" s="23"/>
    </row>
    <row r="268" spans="4:4" x14ac:dyDescent="0.2">
      <c r="D268" s="23"/>
    </row>
    <row r="269" spans="4:4" x14ac:dyDescent="0.2">
      <c r="D269" s="23"/>
    </row>
    <row r="270" spans="4:4" x14ac:dyDescent="0.2">
      <c r="D270" s="23"/>
    </row>
    <row r="271" spans="4:4" x14ac:dyDescent="0.2">
      <c r="D271" s="23"/>
    </row>
    <row r="272" spans="4:4" x14ac:dyDescent="0.2">
      <c r="D272" s="23"/>
    </row>
    <row r="273" spans="4:4" x14ac:dyDescent="0.2">
      <c r="D273" s="23"/>
    </row>
    <row r="274" spans="4:4" x14ac:dyDescent="0.2">
      <c r="D274" s="23"/>
    </row>
    <row r="275" spans="4:4" x14ac:dyDescent="0.2">
      <c r="D275" s="23"/>
    </row>
    <row r="276" spans="4:4" x14ac:dyDescent="0.2">
      <c r="D276" s="23"/>
    </row>
    <row r="277" spans="4:4" x14ac:dyDescent="0.2">
      <c r="D277" s="23"/>
    </row>
    <row r="278" spans="4:4" x14ac:dyDescent="0.2">
      <c r="D278" s="23"/>
    </row>
    <row r="279" spans="4:4" x14ac:dyDescent="0.2">
      <c r="D279" s="23"/>
    </row>
    <row r="280" spans="4:4" x14ac:dyDescent="0.2">
      <c r="D280" s="23"/>
    </row>
    <row r="281" spans="4:4" x14ac:dyDescent="0.2">
      <c r="D281" s="23"/>
    </row>
    <row r="282" spans="4:4" x14ac:dyDescent="0.2">
      <c r="D282" s="23"/>
    </row>
    <row r="283" spans="4:4" x14ac:dyDescent="0.2">
      <c r="D283" s="23"/>
    </row>
    <row r="284" spans="4:4" x14ac:dyDescent="0.2">
      <c r="D284" s="23"/>
    </row>
    <row r="285" spans="4:4" x14ac:dyDescent="0.2">
      <c r="D285" s="23"/>
    </row>
    <row r="286" spans="4:4" x14ac:dyDescent="0.2">
      <c r="D286" s="23"/>
    </row>
    <row r="287" spans="4:4" x14ac:dyDescent="0.2">
      <c r="D287" s="23"/>
    </row>
    <row r="288" spans="4:4" x14ac:dyDescent="0.2">
      <c r="D288" s="23"/>
    </row>
    <row r="289" spans="4:4" x14ac:dyDescent="0.2">
      <c r="D289" s="23"/>
    </row>
    <row r="290" spans="4:4" x14ac:dyDescent="0.2">
      <c r="D290" s="23"/>
    </row>
    <row r="291" spans="4:4" x14ac:dyDescent="0.2">
      <c r="D291" s="23"/>
    </row>
    <row r="292" spans="4:4" x14ac:dyDescent="0.2">
      <c r="D292" s="23"/>
    </row>
    <row r="293" spans="4:4" x14ac:dyDescent="0.2">
      <c r="D293" s="23"/>
    </row>
    <row r="294" spans="4:4" x14ac:dyDescent="0.2">
      <c r="D294" s="23"/>
    </row>
    <row r="295" spans="4:4" x14ac:dyDescent="0.2">
      <c r="D295" s="23"/>
    </row>
    <row r="296" spans="4:4" x14ac:dyDescent="0.2">
      <c r="D296" s="23"/>
    </row>
    <row r="297" spans="4:4" x14ac:dyDescent="0.2">
      <c r="D297" s="23"/>
    </row>
    <row r="298" spans="4:4" x14ac:dyDescent="0.2">
      <c r="D298" s="23"/>
    </row>
    <row r="299" spans="4:4" x14ac:dyDescent="0.2">
      <c r="D299" s="23"/>
    </row>
    <row r="300" spans="4:4" x14ac:dyDescent="0.2">
      <c r="D300" s="23"/>
    </row>
    <row r="301" spans="4:4" x14ac:dyDescent="0.2">
      <c r="D301" s="23"/>
    </row>
    <row r="302" spans="4:4" x14ac:dyDescent="0.2">
      <c r="D302" s="23"/>
    </row>
    <row r="303" spans="4:4" x14ac:dyDescent="0.2">
      <c r="D303" s="23"/>
    </row>
    <row r="304" spans="4:4" x14ac:dyDescent="0.2">
      <c r="D304" s="23"/>
    </row>
    <row r="305" spans="4:4" x14ac:dyDescent="0.2">
      <c r="D305" s="23"/>
    </row>
    <row r="306" spans="4:4" x14ac:dyDescent="0.2">
      <c r="D306" s="23"/>
    </row>
    <row r="307" spans="4:4" x14ac:dyDescent="0.2">
      <c r="D307" s="23"/>
    </row>
    <row r="308" spans="4:4" x14ac:dyDescent="0.2">
      <c r="D308" s="23"/>
    </row>
    <row r="309" spans="4:4" x14ac:dyDescent="0.2">
      <c r="D309" s="23"/>
    </row>
    <row r="310" spans="4:4" x14ac:dyDescent="0.2">
      <c r="D310" s="23"/>
    </row>
    <row r="311" spans="4:4" x14ac:dyDescent="0.2">
      <c r="D311" s="23"/>
    </row>
    <row r="312" spans="4:4" x14ac:dyDescent="0.2">
      <c r="D312" s="23"/>
    </row>
    <row r="313" spans="4:4" x14ac:dyDescent="0.2">
      <c r="D313" s="23"/>
    </row>
    <row r="314" spans="4:4" x14ac:dyDescent="0.2">
      <c r="D314" s="23"/>
    </row>
    <row r="315" spans="4:4" x14ac:dyDescent="0.2">
      <c r="D315" s="23"/>
    </row>
    <row r="316" spans="4:4" x14ac:dyDescent="0.2">
      <c r="D316" s="23"/>
    </row>
    <row r="317" spans="4:4" x14ac:dyDescent="0.2">
      <c r="D317" s="23"/>
    </row>
    <row r="318" spans="4:4" x14ac:dyDescent="0.2">
      <c r="D318" s="23"/>
    </row>
    <row r="319" spans="4:4" x14ac:dyDescent="0.2">
      <c r="D319" s="23"/>
    </row>
    <row r="320" spans="4:4" x14ac:dyDescent="0.2">
      <c r="D320" s="23"/>
    </row>
    <row r="321" spans="4:4" x14ac:dyDescent="0.2">
      <c r="D321" s="23"/>
    </row>
    <row r="322" spans="4:4" x14ac:dyDescent="0.2">
      <c r="D322" s="23"/>
    </row>
    <row r="323" spans="4:4" x14ac:dyDescent="0.2">
      <c r="D323" s="23"/>
    </row>
    <row r="324" spans="4:4" x14ac:dyDescent="0.2">
      <c r="D324" s="23"/>
    </row>
    <row r="325" spans="4:4" x14ac:dyDescent="0.2">
      <c r="D325" s="23"/>
    </row>
    <row r="326" spans="4:4" x14ac:dyDescent="0.2">
      <c r="D326" s="23"/>
    </row>
    <row r="327" spans="4:4" x14ac:dyDescent="0.2">
      <c r="D327" s="23"/>
    </row>
    <row r="328" spans="4:4" x14ac:dyDescent="0.2">
      <c r="D328" s="23"/>
    </row>
    <row r="329" spans="4:4" x14ac:dyDescent="0.2">
      <c r="D329" s="23"/>
    </row>
    <row r="330" spans="4:4" x14ac:dyDescent="0.2">
      <c r="D330" s="23"/>
    </row>
    <row r="331" spans="4:4" x14ac:dyDescent="0.2">
      <c r="D331" s="23"/>
    </row>
    <row r="332" spans="4:4" x14ac:dyDescent="0.2">
      <c r="D332" s="23"/>
    </row>
    <row r="333" spans="4:4" x14ac:dyDescent="0.2">
      <c r="D333" s="23"/>
    </row>
    <row r="334" spans="4:4" x14ac:dyDescent="0.2">
      <c r="D334" s="23"/>
    </row>
    <row r="335" spans="4:4" x14ac:dyDescent="0.2">
      <c r="D335" s="23"/>
    </row>
    <row r="336" spans="4:4" x14ac:dyDescent="0.2">
      <c r="D336" s="23"/>
    </row>
    <row r="337" spans="4:4" x14ac:dyDescent="0.2">
      <c r="D337" s="23"/>
    </row>
    <row r="338" spans="4:4" x14ac:dyDescent="0.2">
      <c r="D338" s="23"/>
    </row>
    <row r="339" spans="4:4" x14ac:dyDescent="0.2">
      <c r="D339" s="23"/>
    </row>
    <row r="340" spans="4:4" x14ac:dyDescent="0.2">
      <c r="D340" s="23"/>
    </row>
    <row r="341" spans="4:4" x14ac:dyDescent="0.2">
      <c r="D341" s="23"/>
    </row>
    <row r="342" spans="4:4" x14ac:dyDescent="0.2">
      <c r="D342" s="23"/>
    </row>
    <row r="343" spans="4:4" x14ac:dyDescent="0.2">
      <c r="D343" s="23"/>
    </row>
    <row r="344" spans="4:4" x14ac:dyDescent="0.2">
      <c r="D344" s="23"/>
    </row>
    <row r="345" spans="4:4" x14ac:dyDescent="0.2">
      <c r="D345" s="23"/>
    </row>
    <row r="346" spans="4:4" x14ac:dyDescent="0.2">
      <c r="D346" s="23"/>
    </row>
    <row r="347" spans="4:4" x14ac:dyDescent="0.2">
      <c r="D347" s="23"/>
    </row>
    <row r="348" spans="4:4" x14ac:dyDescent="0.2">
      <c r="D348" s="23"/>
    </row>
    <row r="349" spans="4:4" x14ac:dyDescent="0.2">
      <c r="D349" s="23"/>
    </row>
    <row r="350" spans="4:4" x14ac:dyDescent="0.2">
      <c r="D350" s="23"/>
    </row>
    <row r="351" spans="4:4" x14ac:dyDescent="0.2">
      <c r="D351" s="23"/>
    </row>
    <row r="352" spans="4:4" x14ac:dyDescent="0.2">
      <c r="D352" s="23"/>
    </row>
    <row r="353" spans="4:4" x14ac:dyDescent="0.2">
      <c r="D353" s="23"/>
    </row>
    <row r="354" spans="4:4" x14ac:dyDescent="0.2">
      <c r="D354" s="23"/>
    </row>
    <row r="355" spans="4:4" x14ac:dyDescent="0.2">
      <c r="D355" s="23"/>
    </row>
    <row r="356" spans="4:4" x14ac:dyDescent="0.2">
      <c r="D356" s="23"/>
    </row>
    <row r="357" spans="4:4" x14ac:dyDescent="0.2">
      <c r="D357" s="23"/>
    </row>
    <row r="358" spans="4:4" x14ac:dyDescent="0.2">
      <c r="D358" s="23"/>
    </row>
    <row r="359" spans="4:4" x14ac:dyDescent="0.2">
      <c r="D359" s="23"/>
    </row>
    <row r="360" spans="4:4" x14ac:dyDescent="0.2">
      <c r="D360" s="23"/>
    </row>
    <row r="361" spans="4:4" x14ac:dyDescent="0.2">
      <c r="D361" s="23"/>
    </row>
    <row r="362" spans="4:4" x14ac:dyDescent="0.2">
      <c r="D362" s="23"/>
    </row>
    <row r="363" spans="4:4" x14ac:dyDescent="0.2">
      <c r="D363" s="23"/>
    </row>
    <row r="364" spans="4:4" x14ac:dyDescent="0.2">
      <c r="D364" s="23"/>
    </row>
    <row r="365" spans="4:4" x14ac:dyDescent="0.2">
      <c r="D365" s="23"/>
    </row>
    <row r="366" spans="4:4" x14ac:dyDescent="0.2">
      <c r="D366" s="23"/>
    </row>
    <row r="367" spans="4:4" x14ac:dyDescent="0.2">
      <c r="D367" s="23"/>
    </row>
    <row r="368" spans="4:4" x14ac:dyDescent="0.2">
      <c r="D368" s="23"/>
    </row>
    <row r="369" spans="4:4" x14ac:dyDescent="0.2">
      <c r="D369" s="23"/>
    </row>
    <row r="370" spans="4:4" x14ac:dyDescent="0.2">
      <c r="D370" s="23"/>
    </row>
    <row r="371" spans="4:4" x14ac:dyDescent="0.2">
      <c r="D371" s="23"/>
    </row>
    <row r="372" spans="4:4" x14ac:dyDescent="0.2">
      <c r="D372" s="23"/>
    </row>
    <row r="373" spans="4:4" x14ac:dyDescent="0.2">
      <c r="D373" s="23"/>
    </row>
    <row r="374" spans="4:4" x14ac:dyDescent="0.2">
      <c r="D374" s="23"/>
    </row>
    <row r="375" spans="4:4" x14ac:dyDescent="0.2">
      <c r="D375" s="23"/>
    </row>
    <row r="376" spans="4:4" x14ac:dyDescent="0.2">
      <c r="D376" s="23"/>
    </row>
    <row r="377" spans="4:4" x14ac:dyDescent="0.2">
      <c r="D377" s="23"/>
    </row>
    <row r="378" spans="4:4" x14ac:dyDescent="0.2">
      <c r="D378" s="23"/>
    </row>
    <row r="379" spans="4:4" x14ac:dyDescent="0.2">
      <c r="D379" s="23"/>
    </row>
    <row r="380" spans="4:4" x14ac:dyDescent="0.2">
      <c r="D380" s="23"/>
    </row>
    <row r="381" spans="4:4" x14ac:dyDescent="0.2">
      <c r="D381" s="23"/>
    </row>
    <row r="382" spans="4:4" x14ac:dyDescent="0.2">
      <c r="D382" s="23"/>
    </row>
    <row r="383" spans="4:4" x14ac:dyDescent="0.2">
      <c r="D383" s="23"/>
    </row>
    <row r="384" spans="4:4" x14ac:dyDescent="0.2">
      <c r="D384" s="23"/>
    </row>
    <row r="385" spans="4:4" x14ac:dyDescent="0.2">
      <c r="D385" s="23"/>
    </row>
    <row r="386" spans="4:4" x14ac:dyDescent="0.2">
      <c r="D386" s="23"/>
    </row>
    <row r="387" spans="4:4" x14ac:dyDescent="0.2">
      <c r="D387" s="23"/>
    </row>
    <row r="388" spans="4:4" x14ac:dyDescent="0.2">
      <c r="D388" s="23"/>
    </row>
    <row r="389" spans="4:4" x14ac:dyDescent="0.2">
      <c r="D389" s="23"/>
    </row>
    <row r="390" spans="4:4" x14ac:dyDescent="0.2">
      <c r="D390" s="23"/>
    </row>
    <row r="391" spans="4:4" x14ac:dyDescent="0.2">
      <c r="D391" s="23"/>
    </row>
    <row r="392" spans="4:4" x14ac:dyDescent="0.2">
      <c r="D392" s="23"/>
    </row>
    <row r="393" spans="4:4" x14ac:dyDescent="0.2">
      <c r="D393" s="23"/>
    </row>
    <row r="394" spans="4:4" x14ac:dyDescent="0.2">
      <c r="D394" s="23"/>
    </row>
    <row r="395" spans="4:4" x14ac:dyDescent="0.2">
      <c r="D395" s="23"/>
    </row>
    <row r="396" spans="4:4" x14ac:dyDescent="0.2">
      <c r="D396" s="23"/>
    </row>
    <row r="397" spans="4:4" x14ac:dyDescent="0.2">
      <c r="D397" s="23"/>
    </row>
    <row r="398" spans="4:4" x14ac:dyDescent="0.2">
      <c r="D398" s="23"/>
    </row>
  </sheetData>
  <mergeCells count="1">
    <mergeCell ref="A55:J62"/>
  </mergeCells>
  <conditionalFormatting sqref="J3">
    <cfRule type="cellIs" dxfId="3" priority="4" stopIfTrue="1" operator="equal">
      <formula>"x.x"</formula>
    </cfRule>
  </conditionalFormatting>
  <conditionalFormatting sqref="C12">
    <cfRule type="cellIs" dxfId="2" priority="3" stopIfTrue="1" operator="equal">
      <formula>"Title"</formula>
    </cfRule>
  </conditionalFormatting>
  <conditionalFormatting sqref="B11">
    <cfRule type="cellIs" dxfId="1" priority="2" stopIfTrue="1" operator="equal">
      <formula>"Adjustment to Income/Expense/Rate Base:"</formula>
    </cfRule>
  </conditionalFormatting>
  <conditionalFormatting sqref="C12">
    <cfRule type="cellIs" dxfId="0" priority="1" stopIfTrue="1" operator="equal">
      <formula>"Title"</formula>
    </cfRule>
  </conditionalFormatting>
  <dataValidations count="4">
    <dataValidation type="list" errorStyle="warning" allowBlank="1" showInputMessage="1" showErrorMessage="1" errorTitle="Factor" error="This factor is not included in the drop-down list. Is this the factor you want to use?" sqref="WVO983052:WVO983090 G12:G50 WLS983052:WLS983090 WBW983052:WBW983090 VSA983052:VSA983090 VIE983052:VIE983090 UYI983052:UYI983090 UOM983052:UOM983090 UEQ983052:UEQ983090 TUU983052:TUU983090 TKY983052:TKY983090 TBC983052:TBC983090 SRG983052:SRG983090 SHK983052:SHK983090 RXO983052:RXO983090 RNS983052:RNS983090 RDW983052:RDW983090 QUA983052:QUA983090 QKE983052:QKE983090 QAI983052:QAI983090 PQM983052:PQM983090 PGQ983052:PGQ983090 OWU983052:OWU983090 OMY983052:OMY983090 ODC983052:ODC983090 NTG983052:NTG983090 NJK983052:NJK983090 MZO983052:MZO983090 MPS983052:MPS983090 MFW983052:MFW983090 LWA983052:LWA983090 LME983052:LME983090 LCI983052:LCI983090 KSM983052:KSM983090 KIQ983052:KIQ983090 JYU983052:JYU983090 JOY983052:JOY983090 JFC983052:JFC983090 IVG983052:IVG983090 ILK983052:ILK983090 IBO983052:IBO983090 HRS983052:HRS983090 HHW983052:HHW983090 GYA983052:GYA983090 GOE983052:GOE983090 GEI983052:GEI983090 FUM983052:FUM983090 FKQ983052:FKQ983090 FAU983052:FAU983090 EQY983052:EQY983090 EHC983052:EHC983090 DXG983052:DXG983090 DNK983052:DNK983090 DDO983052:DDO983090 CTS983052:CTS983090 CJW983052:CJW983090 CAA983052:CAA983090 BQE983052:BQE983090 BGI983052:BGI983090 AWM983052:AWM983090 AMQ983052:AMQ983090 ACU983052:ACU983090 SY983052:SY983090 JC983052:JC983090 G983052:G983090 WVO917516:WVO917554 WLS917516:WLS917554 WBW917516:WBW917554 VSA917516:VSA917554 VIE917516:VIE917554 UYI917516:UYI917554 UOM917516:UOM917554 UEQ917516:UEQ917554 TUU917516:TUU917554 TKY917516:TKY917554 TBC917516:TBC917554 SRG917516:SRG917554 SHK917516:SHK917554 RXO917516:RXO917554 RNS917516:RNS917554 RDW917516:RDW917554 QUA917516:QUA917554 QKE917516:QKE917554 QAI917516:QAI917554 PQM917516:PQM917554 PGQ917516:PGQ917554 OWU917516:OWU917554 OMY917516:OMY917554 ODC917516:ODC917554 NTG917516:NTG917554 NJK917516:NJK917554 MZO917516:MZO917554 MPS917516:MPS917554 MFW917516:MFW917554 LWA917516:LWA917554 LME917516:LME917554 LCI917516:LCI917554 KSM917516:KSM917554 KIQ917516:KIQ917554 JYU917516:JYU917554 JOY917516:JOY917554 JFC917516:JFC917554 IVG917516:IVG917554 ILK917516:ILK917554 IBO917516:IBO917554 HRS917516:HRS917554 HHW917516:HHW917554 GYA917516:GYA917554 GOE917516:GOE917554 GEI917516:GEI917554 FUM917516:FUM917554 FKQ917516:FKQ917554 FAU917516:FAU917554 EQY917516:EQY917554 EHC917516:EHC917554 DXG917516:DXG917554 DNK917516:DNK917554 DDO917516:DDO917554 CTS917516:CTS917554 CJW917516:CJW917554 CAA917516:CAA917554 BQE917516:BQE917554 BGI917516:BGI917554 AWM917516:AWM917554 AMQ917516:AMQ917554 ACU917516:ACU917554 SY917516:SY917554 JC917516:JC917554 G917516:G917554 WVO851980:WVO852018 WLS851980:WLS852018 WBW851980:WBW852018 VSA851980:VSA852018 VIE851980:VIE852018 UYI851980:UYI852018 UOM851980:UOM852018 UEQ851980:UEQ852018 TUU851980:TUU852018 TKY851980:TKY852018 TBC851980:TBC852018 SRG851980:SRG852018 SHK851980:SHK852018 RXO851980:RXO852018 RNS851980:RNS852018 RDW851980:RDW852018 QUA851980:QUA852018 QKE851980:QKE852018 QAI851980:QAI852018 PQM851980:PQM852018 PGQ851980:PGQ852018 OWU851980:OWU852018 OMY851980:OMY852018 ODC851980:ODC852018 NTG851980:NTG852018 NJK851980:NJK852018 MZO851980:MZO852018 MPS851980:MPS852018 MFW851980:MFW852018 LWA851980:LWA852018 LME851980:LME852018 LCI851980:LCI852018 KSM851980:KSM852018 KIQ851980:KIQ852018 JYU851980:JYU852018 JOY851980:JOY852018 JFC851980:JFC852018 IVG851980:IVG852018 ILK851980:ILK852018 IBO851980:IBO852018 HRS851980:HRS852018 HHW851980:HHW852018 GYA851980:GYA852018 GOE851980:GOE852018 GEI851980:GEI852018 FUM851980:FUM852018 FKQ851980:FKQ852018 FAU851980:FAU852018 EQY851980:EQY852018 EHC851980:EHC852018 DXG851980:DXG852018 DNK851980:DNK852018 DDO851980:DDO852018 CTS851980:CTS852018 CJW851980:CJW852018 CAA851980:CAA852018 BQE851980:BQE852018 BGI851980:BGI852018 AWM851980:AWM852018 AMQ851980:AMQ852018 ACU851980:ACU852018 SY851980:SY852018 JC851980:JC852018 G851980:G852018 WVO786444:WVO786482 WLS786444:WLS786482 WBW786444:WBW786482 VSA786444:VSA786482 VIE786444:VIE786482 UYI786444:UYI786482 UOM786444:UOM786482 UEQ786444:UEQ786482 TUU786444:TUU786482 TKY786444:TKY786482 TBC786444:TBC786482 SRG786444:SRG786482 SHK786444:SHK786482 RXO786444:RXO786482 RNS786444:RNS786482 RDW786444:RDW786482 QUA786444:QUA786482 QKE786444:QKE786482 QAI786444:QAI786482 PQM786444:PQM786482 PGQ786444:PGQ786482 OWU786444:OWU786482 OMY786444:OMY786482 ODC786444:ODC786482 NTG786444:NTG786482 NJK786444:NJK786482 MZO786444:MZO786482 MPS786444:MPS786482 MFW786444:MFW786482 LWA786444:LWA786482 LME786444:LME786482 LCI786444:LCI786482 KSM786444:KSM786482 KIQ786444:KIQ786482 JYU786444:JYU786482 JOY786444:JOY786482 JFC786444:JFC786482 IVG786444:IVG786482 ILK786444:ILK786482 IBO786444:IBO786482 HRS786444:HRS786482 HHW786444:HHW786482 GYA786444:GYA786482 GOE786444:GOE786482 GEI786444:GEI786482 FUM786444:FUM786482 FKQ786444:FKQ786482 FAU786444:FAU786482 EQY786444:EQY786482 EHC786444:EHC786482 DXG786444:DXG786482 DNK786444:DNK786482 DDO786444:DDO786482 CTS786444:CTS786482 CJW786444:CJW786482 CAA786444:CAA786482 BQE786444:BQE786482 BGI786444:BGI786482 AWM786444:AWM786482 AMQ786444:AMQ786482 ACU786444:ACU786482 SY786444:SY786482 JC786444:JC786482 G786444:G786482 WVO720908:WVO720946 WLS720908:WLS720946 WBW720908:WBW720946 VSA720908:VSA720946 VIE720908:VIE720946 UYI720908:UYI720946 UOM720908:UOM720946 UEQ720908:UEQ720946 TUU720908:TUU720946 TKY720908:TKY720946 TBC720908:TBC720946 SRG720908:SRG720946 SHK720908:SHK720946 RXO720908:RXO720946 RNS720908:RNS720946 RDW720908:RDW720946 QUA720908:QUA720946 QKE720908:QKE720946 QAI720908:QAI720946 PQM720908:PQM720946 PGQ720908:PGQ720946 OWU720908:OWU720946 OMY720908:OMY720946 ODC720908:ODC720946 NTG720908:NTG720946 NJK720908:NJK720946 MZO720908:MZO720946 MPS720908:MPS720946 MFW720908:MFW720946 LWA720908:LWA720946 LME720908:LME720946 LCI720908:LCI720946 KSM720908:KSM720946 KIQ720908:KIQ720946 JYU720908:JYU720946 JOY720908:JOY720946 JFC720908:JFC720946 IVG720908:IVG720946 ILK720908:ILK720946 IBO720908:IBO720946 HRS720908:HRS720946 HHW720908:HHW720946 GYA720908:GYA720946 GOE720908:GOE720946 GEI720908:GEI720946 FUM720908:FUM720946 FKQ720908:FKQ720946 FAU720908:FAU720946 EQY720908:EQY720946 EHC720908:EHC720946 DXG720908:DXG720946 DNK720908:DNK720946 DDO720908:DDO720946 CTS720908:CTS720946 CJW720908:CJW720946 CAA720908:CAA720946 BQE720908:BQE720946 BGI720908:BGI720946 AWM720908:AWM720946 AMQ720908:AMQ720946 ACU720908:ACU720946 SY720908:SY720946 JC720908:JC720946 G720908:G720946 WVO655372:WVO655410 WLS655372:WLS655410 WBW655372:WBW655410 VSA655372:VSA655410 VIE655372:VIE655410 UYI655372:UYI655410 UOM655372:UOM655410 UEQ655372:UEQ655410 TUU655372:TUU655410 TKY655372:TKY655410 TBC655372:TBC655410 SRG655372:SRG655410 SHK655372:SHK655410 RXO655372:RXO655410 RNS655372:RNS655410 RDW655372:RDW655410 QUA655372:QUA655410 QKE655372:QKE655410 QAI655372:QAI655410 PQM655372:PQM655410 PGQ655372:PGQ655410 OWU655372:OWU655410 OMY655372:OMY655410 ODC655372:ODC655410 NTG655372:NTG655410 NJK655372:NJK655410 MZO655372:MZO655410 MPS655372:MPS655410 MFW655372:MFW655410 LWA655372:LWA655410 LME655372:LME655410 LCI655372:LCI655410 KSM655372:KSM655410 KIQ655372:KIQ655410 JYU655372:JYU655410 JOY655372:JOY655410 JFC655372:JFC655410 IVG655372:IVG655410 ILK655372:ILK655410 IBO655372:IBO655410 HRS655372:HRS655410 HHW655372:HHW655410 GYA655372:GYA655410 GOE655372:GOE655410 GEI655372:GEI655410 FUM655372:FUM655410 FKQ655372:FKQ655410 FAU655372:FAU655410 EQY655372:EQY655410 EHC655372:EHC655410 DXG655372:DXG655410 DNK655372:DNK655410 DDO655372:DDO655410 CTS655372:CTS655410 CJW655372:CJW655410 CAA655372:CAA655410 BQE655372:BQE655410 BGI655372:BGI655410 AWM655372:AWM655410 AMQ655372:AMQ655410 ACU655372:ACU655410 SY655372:SY655410 JC655372:JC655410 G655372:G655410 WVO589836:WVO589874 WLS589836:WLS589874 WBW589836:WBW589874 VSA589836:VSA589874 VIE589836:VIE589874 UYI589836:UYI589874 UOM589836:UOM589874 UEQ589836:UEQ589874 TUU589836:TUU589874 TKY589836:TKY589874 TBC589836:TBC589874 SRG589836:SRG589874 SHK589836:SHK589874 RXO589836:RXO589874 RNS589836:RNS589874 RDW589836:RDW589874 QUA589836:QUA589874 QKE589836:QKE589874 QAI589836:QAI589874 PQM589836:PQM589874 PGQ589836:PGQ589874 OWU589836:OWU589874 OMY589836:OMY589874 ODC589836:ODC589874 NTG589836:NTG589874 NJK589836:NJK589874 MZO589836:MZO589874 MPS589836:MPS589874 MFW589836:MFW589874 LWA589836:LWA589874 LME589836:LME589874 LCI589836:LCI589874 KSM589836:KSM589874 KIQ589836:KIQ589874 JYU589836:JYU589874 JOY589836:JOY589874 JFC589836:JFC589874 IVG589836:IVG589874 ILK589836:ILK589874 IBO589836:IBO589874 HRS589836:HRS589874 HHW589836:HHW589874 GYA589836:GYA589874 GOE589836:GOE589874 GEI589836:GEI589874 FUM589836:FUM589874 FKQ589836:FKQ589874 FAU589836:FAU589874 EQY589836:EQY589874 EHC589836:EHC589874 DXG589836:DXG589874 DNK589836:DNK589874 DDO589836:DDO589874 CTS589836:CTS589874 CJW589836:CJW589874 CAA589836:CAA589874 BQE589836:BQE589874 BGI589836:BGI589874 AWM589836:AWM589874 AMQ589836:AMQ589874 ACU589836:ACU589874 SY589836:SY589874 JC589836:JC589874 G589836:G589874 WVO524300:WVO524338 WLS524300:WLS524338 WBW524300:WBW524338 VSA524300:VSA524338 VIE524300:VIE524338 UYI524300:UYI524338 UOM524300:UOM524338 UEQ524300:UEQ524338 TUU524300:TUU524338 TKY524300:TKY524338 TBC524300:TBC524338 SRG524300:SRG524338 SHK524300:SHK524338 RXO524300:RXO524338 RNS524300:RNS524338 RDW524300:RDW524338 QUA524300:QUA524338 QKE524300:QKE524338 QAI524300:QAI524338 PQM524300:PQM524338 PGQ524300:PGQ524338 OWU524300:OWU524338 OMY524300:OMY524338 ODC524300:ODC524338 NTG524300:NTG524338 NJK524300:NJK524338 MZO524300:MZO524338 MPS524300:MPS524338 MFW524300:MFW524338 LWA524300:LWA524338 LME524300:LME524338 LCI524300:LCI524338 KSM524300:KSM524338 KIQ524300:KIQ524338 JYU524300:JYU524338 JOY524300:JOY524338 JFC524300:JFC524338 IVG524300:IVG524338 ILK524300:ILK524338 IBO524300:IBO524338 HRS524300:HRS524338 HHW524300:HHW524338 GYA524300:GYA524338 GOE524300:GOE524338 GEI524300:GEI524338 FUM524300:FUM524338 FKQ524300:FKQ524338 FAU524300:FAU524338 EQY524300:EQY524338 EHC524300:EHC524338 DXG524300:DXG524338 DNK524300:DNK524338 DDO524300:DDO524338 CTS524300:CTS524338 CJW524300:CJW524338 CAA524300:CAA524338 BQE524300:BQE524338 BGI524300:BGI524338 AWM524300:AWM524338 AMQ524300:AMQ524338 ACU524300:ACU524338 SY524300:SY524338 JC524300:JC524338 G524300:G524338 WVO458764:WVO458802 WLS458764:WLS458802 WBW458764:WBW458802 VSA458764:VSA458802 VIE458764:VIE458802 UYI458764:UYI458802 UOM458764:UOM458802 UEQ458764:UEQ458802 TUU458764:TUU458802 TKY458764:TKY458802 TBC458764:TBC458802 SRG458764:SRG458802 SHK458764:SHK458802 RXO458764:RXO458802 RNS458764:RNS458802 RDW458764:RDW458802 QUA458764:QUA458802 QKE458764:QKE458802 QAI458764:QAI458802 PQM458764:PQM458802 PGQ458764:PGQ458802 OWU458764:OWU458802 OMY458764:OMY458802 ODC458764:ODC458802 NTG458764:NTG458802 NJK458764:NJK458802 MZO458764:MZO458802 MPS458764:MPS458802 MFW458764:MFW458802 LWA458764:LWA458802 LME458764:LME458802 LCI458764:LCI458802 KSM458764:KSM458802 KIQ458764:KIQ458802 JYU458764:JYU458802 JOY458764:JOY458802 JFC458764:JFC458802 IVG458764:IVG458802 ILK458764:ILK458802 IBO458764:IBO458802 HRS458764:HRS458802 HHW458764:HHW458802 GYA458764:GYA458802 GOE458764:GOE458802 GEI458764:GEI458802 FUM458764:FUM458802 FKQ458764:FKQ458802 FAU458764:FAU458802 EQY458764:EQY458802 EHC458764:EHC458802 DXG458764:DXG458802 DNK458764:DNK458802 DDO458764:DDO458802 CTS458764:CTS458802 CJW458764:CJW458802 CAA458764:CAA458802 BQE458764:BQE458802 BGI458764:BGI458802 AWM458764:AWM458802 AMQ458764:AMQ458802 ACU458764:ACU458802 SY458764:SY458802 JC458764:JC458802 G458764:G458802 WVO393228:WVO393266 WLS393228:WLS393266 WBW393228:WBW393266 VSA393228:VSA393266 VIE393228:VIE393266 UYI393228:UYI393266 UOM393228:UOM393266 UEQ393228:UEQ393266 TUU393228:TUU393266 TKY393228:TKY393266 TBC393228:TBC393266 SRG393228:SRG393266 SHK393228:SHK393266 RXO393228:RXO393266 RNS393228:RNS393266 RDW393228:RDW393266 QUA393228:QUA393266 QKE393228:QKE393266 QAI393228:QAI393266 PQM393228:PQM393266 PGQ393228:PGQ393266 OWU393228:OWU393266 OMY393228:OMY393266 ODC393228:ODC393266 NTG393228:NTG393266 NJK393228:NJK393266 MZO393228:MZO393266 MPS393228:MPS393266 MFW393228:MFW393266 LWA393228:LWA393266 LME393228:LME393266 LCI393228:LCI393266 KSM393228:KSM393266 KIQ393228:KIQ393266 JYU393228:JYU393266 JOY393228:JOY393266 JFC393228:JFC393266 IVG393228:IVG393266 ILK393228:ILK393266 IBO393228:IBO393266 HRS393228:HRS393266 HHW393228:HHW393266 GYA393228:GYA393266 GOE393228:GOE393266 GEI393228:GEI393266 FUM393228:FUM393266 FKQ393228:FKQ393266 FAU393228:FAU393266 EQY393228:EQY393266 EHC393228:EHC393266 DXG393228:DXG393266 DNK393228:DNK393266 DDO393228:DDO393266 CTS393228:CTS393266 CJW393228:CJW393266 CAA393228:CAA393266 BQE393228:BQE393266 BGI393228:BGI393266 AWM393228:AWM393266 AMQ393228:AMQ393266 ACU393228:ACU393266 SY393228:SY393266 JC393228:JC393266 G393228:G393266 WVO327692:WVO327730 WLS327692:WLS327730 WBW327692:WBW327730 VSA327692:VSA327730 VIE327692:VIE327730 UYI327692:UYI327730 UOM327692:UOM327730 UEQ327692:UEQ327730 TUU327692:TUU327730 TKY327692:TKY327730 TBC327692:TBC327730 SRG327692:SRG327730 SHK327692:SHK327730 RXO327692:RXO327730 RNS327692:RNS327730 RDW327692:RDW327730 QUA327692:QUA327730 QKE327692:QKE327730 QAI327692:QAI327730 PQM327692:PQM327730 PGQ327692:PGQ327730 OWU327692:OWU327730 OMY327692:OMY327730 ODC327692:ODC327730 NTG327692:NTG327730 NJK327692:NJK327730 MZO327692:MZO327730 MPS327692:MPS327730 MFW327692:MFW327730 LWA327692:LWA327730 LME327692:LME327730 LCI327692:LCI327730 KSM327692:KSM327730 KIQ327692:KIQ327730 JYU327692:JYU327730 JOY327692:JOY327730 JFC327692:JFC327730 IVG327692:IVG327730 ILK327692:ILK327730 IBO327692:IBO327730 HRS327692:HRS327730 HHW327692:HHW327730 GYA327692:GYA327730 GOE327692:GOE327730 GEI327692:GEI327730 FUM327692:FUM327730 FKQ327692:FKQ327730 FAU327692:FAU327730 EQY327692:EQY327730 EHC327692:EHC327730 DXG327692:DXG327730 DNK327692:DNK327730 DDO327692:DDO327730 CTS327692:CTS327730 CJW327692:CJW327730 CAA327692:CAA327730 BQE327692:BQE327730 BGI327692:BGI327730 AWM327692:AWM327730 AMQ327692:AMQ327730 ACU327692:ACU327730 SY327692:SY327730 JC327692:JC327730 G327692:G327730 WVO262156:WVO262194 WLS262156:WLS262194 WBW262156:WBW262194 VSA262156:VSA262194 VIE262156:VIE262194 UYI262156:UYI262194 UOM262156:UOM262194 UEQ262156:UEQ262194 TUU262156:TUU262194 TKY262156:TKY262194 TBC262156:TBC262194 SRG262156:SRG262194 SHK262156:SHK262194 RXO262156:RXO262194 RNS262156:RNS262194 RDW262156:RDW262194 QUA262156:QUA262194 QKE262156:QKE262194 QAI262156:QAI262194 PQM262156:PQM262194 PGQ262156:PGQ262194 OWU262156:OWU262194 OMY262156:OMY262194 ODC262156:ODC262194 NTG262156:NTG262194 NJK262156:NJK262194 MZO262156:MZO262194 MPS262156:MPS262194 MFW262156:MFW262194 LWA262156:LWA262194 LME262156:LME262194 LCI262156:LCI262194 KSM262156:KSM262194 KIQ262156:KIQ262194 JYU262156:JYU262194 JOY262156:JOY262194 JFC262156:JFC262194 IVG262156:IVG262194 ILK262156:ILK262194 IBO262156:IBO262194 HRS262156:HRS262194 HHW262156:HHW262194 GYA262156:GYA262194 GOE262156:GOE262194 GEI262156:GEI262194 FUM262156:FUM262194 FKQ262156:FKQ262194 FAU262156:FAU262194 EQY262156:EQY262194 EHC262156:EHC262194 DXG262156:DXG262194 DNK262156:DNK262194 DDO262156:DDO262194 CTS262156:CTS262194 CJW262156:CJW262194 CAA262156:CAA262194 BQE262156:BQE262194 BGI262156:BGI262194 AWM262156:AWM262194 AMQ262156:AMQ262194 ACU262156:ACU262194 SY262156:SY262194 JC262156:JC262194 G262156:G262194 WVO196620:WVO196658 WLS196620:WLS196658 WBW196620:WBW196658 VSA196620:VSA196658 VIE196620:VIE196658 UYI196620:UYI196658 UOM196620:UOM196658 UEQ196620:UEQ196658 TUU196620:TUU196658 TKY196620:TKY196658 TBC196620:TBC196658 SRG196620:SRG196658 SHK196620:SHK196658 RXO196620:RXO196658 RNS196620:RNS196658 RDW196620:RDW196658 QUA196620:QUA196658 QKE196620:QKE196658 QAI196620:QAI196658 PQM196620:PQM196658 PGQ196620:PGQ196658 OWU196620:OWU196658 OMY196620:OMY196658 ODC196620:ODC196658 NTG196620:NTG196658 NJK196620:NJK196658 MZO196620:MZO196658 MPS196620:MPS196658 MFW196620:MFW196658 LWA196620:LWA196658 LME196620:LME196658 LCI196620:LCI196658 KSM196620:KSM196658 KIQ196620:KIQ196658 JYU196620:JYU196658 JOY196620:JOY196658 JFC196620:JFC196658 IVG196620:IVG196658 ILK196620:ILK196658 IBO196620:IBO196658 HRS196620:HRS196658 HHW196620:HHW196658 GYA196620:GYA196658 GOE196620:GOE196658 GEI196620:GEI196658 FUM196620:FUM196658 FKQ196620:FKQ196658 FAU196620:FAU196658 EQY196620:EQY196658 EHC196620:EHC196658 DXG196620:DXG196658 DNK196620:DNK196658 DDO196620:DDO196658 CTS196620:CTS196658 CJW196620:CJW196658 CAA196620:CAA196658 BQE196620:BQE196658 BGI196620:BGI196658 AWM196620:AWM196658 AMQ196620:AMQ196658 ACU196620:ACU196658 SY196620:SY196658 JC196620:JC196658 G196620:G196658 WVO131084:WVO131122 WLS131084:WLS131122 WBW131084:WBW131122 VSA131084:VSA131122 VIE131084:VIE131122 UYI131084:UYI131122 UOM131084:UOM131122 UEQ131084:UEQ131122 TUU131084:TUU131122 TKY131084:TKY131122 TBC131084:TBC131122 SRG131084:SRG131122 SHK131084:SHK131122 RXO131084:RXO131122 RNS131084:RNS131122 RDW131084:RDW131122 QUA131084:QUA131122 QKE131084:QKE131122 QAI131084:QAI131122 PQM131084:PQM131122 PGQ131084:PGQ131122 OWU131084:OWU131122 OMY131084:OMY131122 ODC131084:ODC131122 NTG131084:NTG131122 NJK131084:NJK131122 MZO131084:MZO131122 MPS131084:MPS131122 MFW131084:MFW131122 LWA131084:LWA131122 LME131084:LME131122 LCI131084:LCI131122 KSM131084:KSM131122 KIQ131084:KIQ131122 JYU131084:JYU131122 JOY131084:JOY131122 JFC131084:JFC131122 IVG131084:IVG131122 ILK131084:ILK131122 IBO131084:IBO131122 HRS131084:HRS131122 HHW131084:HHW131122 GYA131084:GYA131122 GOE131084:GOE131122 GEI131084:GEI131122 FUM131084:FUM131122 FKQ131084:FKQ131122 FAU131084:FAU131122 EQY131084:EQY131122 EHC131084:EHC131122 DXG131084:DXG131122 DNK131084:DNK131122 DDO131084:DDO131122 CTS131084:CTS131122 CJW131084:CJW131122 CAA131084:CAA131122 BQE131084:BQE131122 BGI131084:BGI131122 AWM131084:AWM131122 AMQ131084:AMQ131122 ACU131084:ACU131122 SY131084:SY131122 JC131084:JC131122 G131084:G131122 WVO65548:WVO65586 WLS65548:WLS65586 WBW65548:WBW65586 VSA65548:VSA65586 VIE65548:VIE65586 UYI65548:UYI65586 UOM65548:UOM65586 UEQ65548:UEQ65586 TUU65548:TUU65586 TKY65548:TKY65586 TBC65548:TBC65586 SRG65548:SRG65586 SHK65548:SHK65586 RXO65548:RXO65586 RNS65548:RNS65586 RDW65548:RDW65586 QUA65548:QUA65586 QKE65548:QKE65586 QAI65548:QAI65586 PQM65548:PQM65586 PGQ65548:PGQ65586 OWU65548:OWU65586 OMY65548:OMY65586 ODC65548:ODC65586 NTG65548:NTG65586 NJK65548:NJK65586 MZO65548:MZO65586 MPS65548:MPS65586 MFW65548:MFW65586 LWA65548:LWA65586 LME65548:LME65586 LCI65548:LCI65586 KSM65548:KSM65586 KIQ65548:KIQ65586 JYU65548:JYU65586 JOY65548:JOY65586 JFC65548:JFC65586 IVG65548:IVG65586 ILK65548:ILK65586 IBO65548:IBO65586 HRS65548:HRS65586 HHW65548:HHW65586 GYA65548:GYA65586 GOE65548:GOE65586 GEI65548:GEI65586 FUM65548:FUM65586 FKQ65548:FKQ65586 FAU65548:FAU65586 EQY65548:EQY65586 EHC65548:EHC65586 DXG65548:DXG65586 DNK65548:DNK65586 DDO65548:DDO65586 CTS65548:CTS65586 CJW65548:CJW65586 CAA65548:CAA65586 BQE65548:BQE65586 BGI65548:BGI65586 AWM65548:AWM65586 AMQ65548:AMQ65586 ACU65548:ACU65586 SY65548:SY65586 JC65548:JC65586 G65548:G65586 WVO12:WVO50 WLS12:WLS50 WBW12:WBW50 VSA12:VSA50 VIE12:VIE50 UYI12:UYI50 UOM12:UOM50 UEQ12:UEQ50 TUU12:TUU50 TKY12:TKY50 TBC12:TBC50 SRG12:SRG50 SHK12:SHK50 RXO12:RXO50 RNS12:RNS50 RDW12:RDW50 QUA12:QUA50 QKE12:QKE50 QAI12:QAI50 PQM12:PQM50 PGQ12:PGQ50 OWU12:OWU50 OMY12:OMY50 ODC12:ODC50 NTG12:NTG50 NJK12:NJK50 MZO12:MZO50 MPS12:MPS50 MFW12:MFW50 LWA12:LWA50 LME12:LME50 LCI12:LCI50 KSM12:KSM50 KIQ12:KIQ50 JYU12:JYU50 JOY12:JOY50 JFC12:JFC50 IVG12:IVG50 ILK12:ILK50 IBO12:IBO50 HRS12:HRS50 HHW12:HHW50 GYA12:GYA50 GOE12:GOE50 GEI12:GEI50 FUM12:FUM50 FKQ12:FKQ50 FAU12:FAU50 EQY12:EQY50 EHC12:EHC50 DXG12:DXG50 DNK12:DNK50 DDO12:DDO50 CTS12:CTS50 CJW12:CJW50 CAA12:CAA50 BQE12:BQE50 BGI12:BGI50 AWM12:AWM50 AMQ12:AMQ50 ACU12:ACU50 SY12:SY50 JC12:JC5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52:WVM983090 JA12:JA50 SW12:SW50 ACS12:ACS50 AMO12:AMO50 AWK12:AWK50 BGG12:BGG50 BQC12:BQC50 BZY12:BZY50 CJU12:CJU50 CTQ12:CTQ50 DDM12:DDM50 DNI12:DNI50 DXE12:DXE50 EHA12:EHA50 EQW12:EQW50 FAS12:FAS50 FKO12:FKO50 FUK12:FUK50 GEG12:GEG50 GOC12:GOC50 GXY12:GXY50 HHU12:HHU50 HRQ12:HRQ50 IBM12:IBM50 ILI12:ILI50 IVE12:IVE50 JFA12:JFA50 JOW12:JOW50 JYS12:JYS50 KIO12:KIO50 KSK12:KSK50 LCG12:LCG50 LMC12:LMC50 LVY12:LVY50 MFU12:MFU50 MPQ12:MPQ50 MZM12:MZM50 NJI12:NJI50 NTE12:NTE50 ODA12:ODA50 OMW12:OMW50 OWS12:OWS50 PGO12:PGO50 PQK12:PQK50 QAG12:QAG50 QKC12:QKC50 QTY12:QTY50 RDU12:RDU50 RNQ12:RNQ50 RXM12:RXM50 SHI12:SHI50 SRE12:SRE50 TBA12:TBA50 TKW12:TKW50 TUS12:TUS50 UEO12:UEO50 UOK12:UOK50 UYG12:UYG50 VIC12:VIC50 VRY12:VRY50 WBU12:WBU50 WLQ12:WLQ50 WVM12:WVM50 E65548:E65586 JA65548:JA65586 SW65548:SW65586 ACS65548:ACS65586 AMO65548:AMO65586 AWK65548:AWK65586 BGG65548:BGG65586 BQC65548:BQC65586 BZY65548:BZY65586 CJU65548:CJU65586 CTQ65548:CTQ65586 DDM65548:DDM65586 DNI65548:DNI65586 DXE65548:DXE65586 EHA65548:EHA65586 EQW65548:EQW65586 FAS65548:FAS65586 FKO65548:FKO65586 FUK65548:FUK65586 GEG65548:GEG65586 GOC65548:GOC65586 GXY65548:GXY65586 HHU65548:HHU65586 HRQ65548:HRQ65586 IBM65548:IBM65586 ILI65548:ILI65586 IVE65548:IVE65586 JFA65548:JFA65586 JOW65548:JOW65586 JYS65548:JYS65586 KIO65548:KIO65586 KSK65548:KSK65586 LCG65548:LCG65586 LMC65548:LMC65586 LVY65548:LVY65586 MFU65548:MFU65586 MPQ65548:MPQ65586 MZM65548:MZM65586 NJI65548:NJI65586 NTE65548:NTE65586 ODA65548:ODA65586 OMW65548:OMW65586 OWS65548:OWS65586 PGO65548:PGO65586 PQK65548:PQK65586 QAG65548:QAG65586 QKC65548:QKC65586 QTY65548:QTY65586 RDU65548:RDU65586 RNQ65548:RNQ65586 RXM65548:RXM65586 SHI65548:SHI65586 SRE65548:SRE65586 TBA65548:TBA65586 TKW65548:TKW65586 TUS65548:TUS65586 UEO65548:UEO65586 UOK65548:UOK65586 UYG65548:UYG65586 VIC65548:VIC65586 VRY65548:VRY65586 WBU65548:WBU65586 WLQ65548:WLQ65586 WVM65548:WVM65586 E131084:E131122 JA131084:JA131122 SW131084:SW131122 ACS131084:ACS131122 AMO131084:AMO131122 AWK131084:AWK131122 BGG131084:BGG131122 BQC131084:BQC131122 BZY131084:BZY131122 CJU131084:CJU131122 CTQ131084:CTQ131122 DDM131084:DDM131122 DNI131084:DNI131122 DXE131084:DXE131122 EHA131084:EHA131122 EQW131084:EQW131122 FAS131084:FAS131122 FKO131084:FKO131122 FUK131084:FUK131122 GEG131084:GEG131122 GOC131084:GOC131122 GXY131084:GXY131122 HHU131084:HHU131122 HRQ131084:HRQ131122 IBM131084:IBM131122 ILI131084:ILI131122 IVE131084:IVE131122 JFA131084:JFA131122 JOW131084:JOW131122 JYS131084:JYS131122 KIO131084:KIO131122 KSK131084:KSK131122 LCG131084:LCG131122 LMC131084:LMC131122 LVY131084:LVY131122 MFU131084:MFU131122 MPQ131084:MPQ131122 MZM131084:MZM131122 NJI131084:NJI131122 NTE131084:NTE131122 ODA131084:ODA131122 OMW131084:OMW131122 OWS131084:OWS131122 PGO131084:PGO131122 PQK131084:PQK131122 QAG131084:QAG131122 QKC131084:QKC131122 QTY131084:QTY131122 RDU131084:RDU131122 RNQ131084:RNQ131122 RXM131084:RXM131122 SHI131084:SHI131122 SRE131084:SRE131122 TBA131084:TBA131122 TKW131084:TKW131122 TUS131084:TUS131122 UEO131084:UEO131122 UOK131084:UOK131122 UYG131084:UYG131122 VIC131084:VIC131122 VRY131084:VRY131122 WBU131084:WBU131122 WLQ131084:WLQ131122 WVM131084:WVM131122 E196620:E196658 JA196620:JA196658 SW196620:SW196658 ACS196620:ACS196658 AMO196620:AMO196658 AWK196620:AWK196658 BGG196620:BGG196658 BQC196620:BQC196658 BZY196620:BZY196658 CJU196620:CJU196658 CTQ196620:CTQ196658 DDM196620:DDM196658 DNI196620:DNI196658 DXE196620:DXE196658 EHA196620:EHA196658 EQW196620:EQW196658 FAS196620:FAS196658 FKO196620:FKO196658 FUK196620:FUK196658 GEG196620:GEG196658 GOC196620:GOC196658 GXY196620:GXY196658 HHU196620:HHU196658 HRQ196620:HRQ196658 IBM196620:IBM196658 ILI196620:ILI196658 IVE196620:IVE196658 JFA196620:JFA196658 JOW196620:JOW196658 JYS196620:JYS196658 KIO196620:KIO196658 KSK196620:KSK196658 LCG196620:LCG196658 LMC196620:LMC196658 LVY196620:LVY196658 MFU196620:MFU196658 MPQ196620:MPQ196658 MZM196620:MZM196658 NJI196620:NJI196658 NTE196620:NTE196658 ODA196620:ODA196658 OMW196620:OMW196658 OWS196620:OWS196658 PGO196620:PGO196658 PQK196620:PQK196658 QAG196620:QAG196658 QKC196620:QKC196658 QTY196620:QTY196658 RDU196620:RDU196658 RNQ196620:RNQ196658 RXM196620:RXM196658 SHI196620:SHI196658 SRE196620:SRE196658 TBA196620:TBA196658 TKW196620:TKW196658 TUS196620:TUS196658 UEO196620:UEO196658 UOK196620:UOK196658 UYG196620:UYG196658 VIC196620:VIC196658 VRY196620:VRY196658 WBU196620:WBU196658 WLQ196620:WLQ196658 WVM196620:WVM196658 E262156:E262194 JA262156:JA262194 SW262156:SW262194 ACS262156:ACS262194 AMO262156:AMO262194 AWK262156:AWK262194 BGG262156:BGG262194 BQC262156:BQC262194 BZY262156:BZY262194 CJU262156:CJU262194 CTQ262156:CTQ262194 DDM262156:DDM262194 DNI262156:DNI262194 DXE262156:DXE262194 EHA262156:EHA262194 EQW262156:EQW262194 FAS262156:FAS262194 FKO262156:FKO262194 FUK262156:FUK262194 GEG262156:GEG262194 GOC262156:GOC262194 GXY262156:GXY262194 HHU262156:HHU262194 HRQ262156:HRQ262194 IBM262156:IBM262194 ILI262156:ILI262194 IVE262156:IVE262194 JFA262156:JFA262194 JOW262156:JOW262194 JYS262156:JYS262194 KIO262156:KIO262194 KSK262156:KSK262194 LCG262156:LCG262194 LMC262156:LMC262194 LVY262156:LVY262194 MFU262156:MFU262194 MPQ262156:MPQ262194 MZM262156:MZM262194 NJI262156:NJI262194 NTE262156:NTE262194 ODA262156:ODA262194 OMW262156:OMW262194 OWS262156:OWS262194 PGO262156:PGO262194 PQK262156:PQK262194 QAG262156:QAG262194 QKC262156:QKC262194 QTY262156:QTY262194 RDU262156:RDU262194 RNQ262156:RNQ262194 RXM262156:RXM262194 SHI262156:SHI262194 SRE262156:SRE262194 TBA262156:TBA262194 TKW262156:TKW262194 TUS262156:TUS262194 UEO262156:UEO262194 UOK262156:UOK262194 UYG262156:UYG262194 VIC262156:VIC262194 VRY262156:VRY262194 WBU262156:WBU262194 WLQ262156:WLQ262194 WVM262156:WVM262194 E327692:E327730 JA327692:JA327730 SW327692:SW327730 ACS327692:ACS327730 AMO327692:AMO327730 AWK327692:AWK327730 BGG327692:BGG327730 BQC327692:BQC327730 BZY327692:BZY327730 CJU327692:CJU327730 CTQ327692:CTQ327730 DDM327692:DDM327730 DNI327692:DNI327730 DXE327692:DXE327730 EHA327692:EHA327730 EQW327692:EQW327730 FAS327692:FAS327730 FKO327692:FKO327730 FUK327692:FUK327730 GEG327692:GEG327730 GOC327692:GOC327730 GXY327692:GXY327730 HHU327692:HHU327730 HRQ327692:HRQ327730 IBM327692:IBM327730 ILI327692:ILI327730 IVE327692:IVE327730 JFA327692:JFA327730 JOW327692:JOW327730 JYS327692:JYS327730 KIO327692:KIO327730 KSK327692:KSK327730 LCG327692:LCG327730 LMC327692:LMC327730 LVY327692:LVY327730 MFU327692:MFU327730 MPQ327692:MPQ327730 MZM327692:MZM327730 NJI327692:NJI327730 NTE327692:NTE327730 ODA327692:ODA327730 OMW327692:OMW327730 OWS327692:OWS327730 PGO327692:PGO327730 PQK327692:PQK327730 QAG327692:QAG327730 QKC327692:QKC327730 QTY327692:QTY327730 RDU327692:RDU327730 RNQ327692:RNQ327730 RXM327692:RXM327730 SHI327692:SHI327730 SRE327692:SRE327730 TBA327692:TBA327730 TKW327692:TKW327730 TUS327692:TUS327730 UEO327692:UEO327730 UOK327692:UOK327730 UYG327692:UYG327730 VIC327692:VIC327730 VRY327692:VRY327730 WBU327692:WBU327730 WLQ327692:WLQ327730 WVM327692:WVM327730 E393228:E393266 JA393228:JA393266 SW393228:SW393266 ACS393228:ACS393266 AMO393228:AMO393266 AWK393228:AWK393266 BGG393228:BGG393266 BQC393228:BQC393266 BZY393228:BZY393266 CJU393228:CJU393266 CTQ393228:CTQ393266 DDM393228:DDM393266 DNI393228:DNI393266 DXE393228:DXE393266 EHA393228:EHA393266 EQW393228:EQW393266 FAS393228:FAS393266 FKO393228:FKO393266 FUK393228:FUK393266 GEG393228:GEG393266 GOC393228:GOC393266 GXY393228:GXY393266 HHU393228:HHU393266 HRQ393228:HRQ393266 IBM393228:IBM393266 ILI393228:ILI393266 IVE393228:IVE393266 JFA393228:JFA393266 JOW393228:JOW393266 JYS393228:JYS393266 KIO393228:KIO393266 KSK393228:KSK393266 LCG393228:LCG393266 LMC393228:LMC393266 LVY393228:LVY393266 MFU393228:MFU393266 MPQ393228:MPQ393266 MZM393228:MZM393266 NJI393228:NJI393266 NTE393228:NTE393266 ODA393228:ODA393266 OMW393228:OMW393266 OWS393228:OWS393266 PGO393228:PGO393266 PQK393228:PQK393266 QAG393228:QAG393266 QKC393228:QKC393266 QTY393228:QTY393266 RDU393228:RDU393266 RNQ393228:RNQ393266 RXM393228:RXM393266 SHI393228:SHI393266 SRE393228:SRE393266 TBA393228:TBA393266 TKW393228:TKW393266 TUS393228:TUS393266 UEO393228:UEO393266 UOK393228:UOK393266 UYG393228:UYG393266 VIC393228:VIC393266 VRY393228:VRY393266 WBU393228:WBU393266 WLQ393228:WLQ393266 WVM393228:WVM393266 E458764:E458802 JA458764:JA458802 SW458764:SW458802 ACS458764:ACS458802 AMO458764:AMO458802 AWK458764:AWK458802 BGG458764:BGG458802 BQC458764:BQC458802 BZY458764:BZY458802 CJU458764:CJU458802 CTQ458764:CTQ458802 DDM458764:DDM458802 DNI458764:DNI458802 DXE458764:DXE458802 EHA458764:EHA458802 EQW458764:EQW458802 FAS458764:FAS458802 FKO458764:FKO458802 FUK458764:FUK458802 GEG458764:GEG458802 GOC458764:GOC458802 GXY458764:GXY458802 HHU458764:HHU458802 HRQ458764:HRQ458802 IBM458764:IBM458802 ILI458764:ILI458802 IVE458764:IVE458802 JFA458764:JFA458802 JOW458764:JOW458802 JYS458764:JYS458802 KIO458764:KIO458802 KSK458764:KSK458802 LCG458764:LCG458802 LMC458764:LMC458802 LVY458764:LVY458802 MFU458764:MFU458802 MPQ458764:MPQ458802 MZM458764:MZM458802 NJI458764:NJI458802 NTE458764:NTE458802 ODA458764:ODA458802 OMW458764:OMW458802 OWS458764:OWS458802 PGO458764:PGO458802 PQK458764:PQK458802 QAG458764:QAG458802 QKC458764:QKC458802 QTY458764:QTY458802 RDU458764:RDU458802 RNQ458764:RNQ458802 RXM458764:RXM458802 SHI458764:SHI458802 SRE458764:SRE458802 TBA458764:TBA458802 TKW458764:TKW458802 TUS458764:TUS458802 UEO458764:UEO458802 UOK458764:UOK458802 UYG458764:UYG458802 VIC458764:VIC458802 VRY458764:VRY458802 WBU458764:WBU458802 WLQ458764:WLQ458802 WVM458764:WVM458802 E524300:E524338 JA524300:JA524338 SW524300:SW524338 ACS524300:ACS524338 AMO524300:AMO524338 AWK524300:AWK524338 BGG524300:BGG524338 BQC524300:BQC524338 BZY524300:BZY524338 CJU524300:CJU524338 CTQ524300:CTQ524338 DDM524300:DDM524338 DNI524300:DNI524338 DXE524300:DXE524338 EHA524300:EHA524338 EQW524300:EQW524338 FAS524300:FAS524338 FKO524300:FKO524338 FUK524300:FUK524338 GEG524300:GEG524338 GOC524300:GOC524338 GXY524300:GXY524338 HHU524300:HHU524338 HRQ524300:HRQ524338 IBM524300:IBM524338 ILI524300:ILI524338 IVE524300:IVE524338 JFA524300:JFA524338 JOW524300:JOW524338 JYS524300:JYS524338 KIO524300:KIO524338 KSK524300:KSK524338 LCG524300:LCG524338 LMC524300:LMC524338 LVY524300:LVY524338 MFU524300:MFU524338 MPQ524300:MPQ524338 MZM524300:MZM524338 NJI524300:NJI524338 NTE524300:NTE524338 ODA524300:ODA524338 OMW524300:OMW524338 OWS524300:OWS524338 PGO524300:PGO524338 PQK524300:PQK524338 QAG524300:QAG524338 QKC524300:QKC524338 QTY524300:QTY524338 RDU524300:RDU524338 RNQ524300:RNQ524338 RXM524300:RXM524338 SHI524300:SHI524338 SRE524300:SRE524338 TBA524300:TBA524338 TKW524300:TKW524338 TUS524300:TUS524338 UEO524300:UEO524338 UOK524300:UOK524338 UYG524300:UYG524338 VIC524300:VIC524338 VRY524300:VRY524338 WBU524300:WBU524338 WLQ524300:WLQ524338 WVM524300:WVM524338 E589836:E589874 JA589836:JA589874 SW589836:SW589874 ACS589836:ACS589874 AMO589836:AMO589874 AWK589836:AWK589874 BGG589836:BGG589874 BQC589836:BQC589874 BZY589836:BZY589874 CJU589836:CJU589874 CTQ589836:CTQ589874 DDM589836:DDM589874 DNI589836:DNI589874 DXE589836:DXE589874 EHA589836:EHA589874 EQW589836:EQW589874 FAS589836:FAS589874 FKO589836:FKO589874 FUK589836:FUK589874 GEG589836:GEG589874 GOC589836:GOC589874 GXY589836:GXY589874 HHU589836:HHU589874 HRQ589836:HRQ589874 IBM589836:IBM589874 ILI589836:ILI589874 IVE589836:IVE589874 JFA589836:JFA589874 JOW589836:JOW589874 JYS589836:JYS589874 KIO589836:KIO589874 KSK589836:KSK589874 LCG589836:LCG589874 LMC589836:LMC589874 LVY589836:LVY589874 MFU589836:MFU589874 MPQ589836:MPQ589874 MZM589836:MZM589874 NJI589836:NJI589874 NTE589836:NTE589874 ODA589836:ODA589874 OMW589836:OMW589874 OWS589836:OWS589874 PGO589836:PGO589874 PQK589836:PQK589874 QAG589836:QAG589874 QKC589836:QKC589874 QTY589836:QTY589874 RDU589836:RDU589874 RNQ589836:RNQ589874 RXM589836:RXM589874 SHI589836:SHI589874 SRE589836:SRE589874 TBA589836:TBA589874 TKW589836:TKW589874 TUS589836:TUS589874 UEO589836:UEO589874 UOK589836:UOK589874 UYG589836:UYG589874 VIC589836:VIC589874 VRY589836:VRY589874 WBU589836:WBU589874 WLQ589836:WLQ589874 WVM589836:WVM589874 E655372:E655410 JA655372:JA655410 SW655372:SW655410 ACS655372:ACS655410 AMO655372:AMO655410 AWK655372:AWK655410 BGG655372:BGG655410 BQC655372:BQC655410 BZY655372:BZY655410 CJU655372:CJU655410 CTQ655372:CTQ655410 DDM655372:DDM655410 DNI655372:DNI655410 DXE655372:DXE655410 EHA655372:EHA655410 EQW655372:EQW655410 FAS655372:FAS655410 FKO655372:FKO655410 FUK655372:FUK655410 GEG655372:GEG655410 GOC655372:GOC655410 GXY655372:GXY655410 HHU655372:HHU655410 HRQ655372:HRQ655410 IBM655372:IBM655410 ILI655372:ILI655410 IVE655372:IVE655410 JFA655372:JFA655410 JOW655372:JOW655410 JYS655372:JYS655410 KIO655372:KIO655410 KSK655372:KSK655410 LCG655372:LCG655410 LMC655372:LMC655410 LVY655372:LVY655410 MFU655372:MFU655410 MPQ655372:MPQ655410 MZM655372:MZM655410 NJI655372:NJI655410 NTE655372:NTE655410 ODA655372:ODA655410 OMW655372:OMW655410 OWS655372:OWS655410 PGO655372:PGO655410 PQK655372:PQK655410 QAG655372:QAG655410 QKC655372:QKC655410 QTY655372:QTY655410 RDU655372:RDU655410 RNQ655372:RNQ655410 RXM655372:RXM655410 SHI655372:SHI655410 SRE655372:SRE655410 TBA655372:TBA655410 TKW655372:TKW655410 TUS655372:TUS655410 UEO655372:UEO655410 UOK655372:UOK655410 UYG655372:UYG655410 VIC655372:VIC655410 VRY655372:VRY655410 WBU655372:WBU655410 WLQ655372:WLQ655410 WVM655372:WVM655410 E720908:E720946 JA720908:JA720946 SW720908:SW720946 ACS720908:ACS720946 AMO720908:AMO720946 AWK720908:AWK720946 BGG720908:BGG720946 BQC720908:BQC720946 BZY720908:BZY720946 CJU720908:CJU720946 CTQ720908:CTQ720946 DDM720908:DDM720946 DNI720908:DNI720946 DXE720908:DXE720946 EHA720908:EHA720946 EQW720908:EQW720946 FAS720908:FAS720946 FKO720908:FKO720946 FUK720908:FUK720946 GEG720908:GEG720946 GOC720908:GOC720946 GXY720908:GXY720946 HHU720908:HHU720946 HRQ720908:HRQ720946 IBM720908:IBM720946 ILI720908:ILI720946 IVE720908:IVE720946 JFA720908:JFA720946 JOW720908:JOW720946 JYS720908:JYS720946 KIO720908:KIO720946 KSK720908:KSK720946 LCG720908:LCG720946 LMC720908:LMC720946 LVY720908:LVY720946 MFU720908:MFU720946 MPQ720908:MPQ720946 MZM720908:MZM720946 NJI720908:NJI720946 NTE720908:NTE720946 ODA720908:ODA720946 OMW720908:OMW720946 OWS720908:OWS720946 PGO720908:PGO720946 PQK720908:PQK720946 QAG720908:QAG720946 QKC720908:QKC720946 QTY720908:QTY720946 RDU720908:RDU720946 RNQ720908:RNQ720946 RXM720908:RXM720946 SHI720908:SHI720946 SRE720908:SRE720946 TBA720908:TBA720946 TKW720908:TKW720946 TUS720908:TUS720946 UEO720908:UEO720946 UOK720908:UOK720946 UYG720908:UYG720946 VIC720908:VIC720946 VRY720908:VRY720946 WBU720908:WBU720946 WLQ720908:WLQ720946 WVM720908:WVM720946 E786444:E786482 JA786444:JA786482 SW786444:SW786482 ACS786444:ACS786482 AMO786444:AMO786482 AWK786444:AWK786482 BGG786444:BGG786482 BQC786444:BQC786482 BZY786444:BZY786482 CJU786444:CJU786482 CTQ786444:CTQ786482 DDM786444:DDM786482 DNI786444:DNI786482 DXE786444:DXE786482 EHA786444:EHA786482 EQW786444:EQW786482 FAS786444:FAS786482 FKO786444:FKO786482 FUK786444:FUK786482 GEG786444:GEG786482 GOC786444:GOC786482 GXY786444:GXY786482 HHU786444:HHU786482 HRQ786444:HRQ786482 IBM786444:IBM786482 ILI786444:ILI786482 IVE786444:IVE786482 JFA786444:JFA786482 JOW786444:JOW786482 JYS786444:JYS786482 KIO786444:KIO786482 KSK786444:KSK786482 LCG786444:LCG786482 LMC786444:LMC786482 LVY786444:LVY786482 MFU786444:MFU786482 MPQ786444:MPQ786482 MZM786444:MZM786482 NJI786444:NJI786482 NTE786444:NTE786482 ODA786444:ODA786482 OMW786444:OMW786482 OWS786444:OWS786482 PGO786444:PGO786482 PQK786444:PQK786482 QAG786444:QAG786482 QKC786444:QKC786482 QTY786444:QTY786482 RDU786444:RDU786482 RNQ786444:RNQ786482 RXM786444:RXM786482 SHI786444:SHI786482 SRE786444:SRE786482 TBA786444:TBA786482 TKW786444:TKW786482 TUS786444:TUS786482 UEO786444:UEO786482 UOK786444:UOK786482 UYG786444:UYG786482 VIC786444:VIC786482 VRY786444:VRY786482 WBU786444:WBU786482 WLQ786444:WLQ786482 WVM786444:WVM786482 E851980:E852018 JA851980:JA852018 SW851980:SW852018 ACS851980:ACS852018 AMO851980:AMO852018 AWK851980:AWK852018 BGG851980:BGG852018 BQC851980:BQC852018 BZY851980:BZY852018 CJU851980:CJU852018 CTQ851980:CTQ852018 DDM851980:DDM852018 DNI851980:DNI852018 DXE851980:DXE852018 EHA851980:EHA852018 EQW851980:EQW852018 FAS851980:FAS852018 FKO851980:FKO852018 FUK851980:FUK852018 GEG851980:GEG852018 GOC851980:GOC852018 GXY851980:GXY852018 HHU851980:HHU852018 HRQ851980:HRQ852018 IBM851980:IBM852018 ILI851980:ILI852018 IVE851980:IVE852018 JFA851980:JFA852018 JOW851980:JOW852018 JYS851980:JYS852018 KIO851980:KIO852018 KSK851980:KSK852018 LCG851980:LCG852018 LMC851980:LMC852018 LVY851980:LVY852018 MFU851980:MFU852018 MPQ851980:MPQ852018 MZM851980:MZM852018 NJI851980:NJI852018 NTE851980:NTE852018 ODA851980:ODA852018 OMW851980:OMW852018 OWS851980:OWS852018 PGO851980:PGO852018 PQK851980:PQK852018 QAG851980:QAG852018 QKC851980:QKC852018 QTY851980:QTY852018 RDU851980:RDU852018 RNQ851980:RNQ852018 RXM851980:RXM852018 SHI851980:SHI852018 SRE851980:SRE852018 TBA851980:TBA852018 TKW851980:TKW852018 TUS851980:TUS852018 UEO851980:UEO852018 UOK851980:UOK852018 UYG851980:UYG852018 VIC851980:VIC852018 VRY851980:VRY852018 WBU851980:WBU852018 WLQ851980:WLQ852018 WVM851980:WVM852018 E917516:E917554 JA917516:JA917554 SW917516:SW917554 ACS917516:ACS917554 AMO917516:AMO917554 AWK917516:AWK917554 BGG917516:BGG917554 BQC917516:BQC917554 BZY917516:BZY917554 CJU917516:CJU917554 CTQ917516:CTQ917554 DDM917516:DDM917554 DNI917516:DNI917554 DXE917516:DXE917554 EHA917516:EHA917554 EQW917516:EQW917554 FAS917516:FAS917554 FKO917516:FKO917554 FUK917516:FUK917554 GEG917516:GEG917554 GOC917516:GOC917554 GXY917516:GXY917554 HHU917516:HHU917554 HRQ917516:HRQ917554 IBM917516:IBM917554 ILI917516:ILI917554 IVE917516:IVE917554 JFA917516:JFA917554 JOW917516:JOW917554 JYS917516:JYS917554 KIO917516:KIO917554 KSK917516:KSK917554 LCG917516:LCG917554 LMC917516:LMC917554 LVY917516:LVY917554 MFU917516:MFU917554 MPQ917516:MPQ917554 MZM917516:MZM917554 NJI917516:NJI917554 NTE917516:NTE917554 ODA917516:ODA917554 OMW917516:OMW917554 OWS917516:OWS917554 PGO917516:PGO917554 PQK917516:PQK917554 QAG917516:QAG917554 QKC917516:QKC917554 QTY917516:QTY917554 RDU917516:RDU917554 RNQ917516:RNQ917554 RXM917516:RXM917554 SHI917516:SHI917554 SRE917516:SRE917554 TBA917516:TBA917554 TKW917516:TKW917554 TUS917516:TUS917554 UEO917516:UEO917554 UOK917516:UOK917554 UYG917516:UYG917554 VIC917516:VIC917554 VRY917516:VRY917554 WBU917516:WBU917554 WLQ917516:WLQ917554 WVM917516:WVM917554 E983052:E983090 JA983052:JA983090 SW983052:SW983090 ACS983052:ACS983090 AMO983052:AMO983090 AWK983052:AWK983090 BGG983052:BGG983090 BQC983052:BQC983090 BZY983052:BZY983090 CJU983052:CJU983090 CTQ983052:CTQ983090 DDM983052:DDM983090 DNI983052:DNI983090 DXE983052:DXE983090 EHA983052:EHA983090 EQW983052:EQW983090 FAS983052:FAS983090 FKO983052:FKO983090 FUK983052:FUK983090 GEG983052:GEG983090 GOC983052:GOC983090 GXY983052:GXY983090 HHU983052:HHU983090 HRQ983052:HRQ983090 IBM983052:IBM983090 ILI983052:ILI983090 IVE983052:IVE983090 JFA983052:JFA983090 JOW983052:JOW983090 JYS983052:JYS983090 KIO983052:KIO983090 KSK983052:KSK983090 LCG983052:LCG983090 LMC983052:LMC983090 LVY983052:LVY983090 MFU983052:MFU983090 MPQ983052:MPQ983090 MZM983052:MZM983090 NJI983052:NJI983090 NTE983052:NTE983090 ODA983052:ODA983090 OMW983052:OMW983090 OWS983052:OWS983090 PGO983052:PGO983090 PQK983052:PQK983090 QAG983052:QAG983090 QKC983052:QKC983090 QTY983052:QTY983090 RDU983052:RDU983090 RNQ983052:RNQ983090 RXM983052:RXM983090 SHI983052:SHI983090 SRE983052:SRE983090 TBA983052:TBA983090 TKW983052:TKW983090 TUS983052:TUS983090 UEO983052:UEO983090 UOK983052:UOK983090 UYG983052:UYG983090 VIC983052:VIC983090 VRY983052:VRY983090 WBU983052:WBU983090 WLQ983052:WLQ983090 E12:E50">
      <formula1>"1, 2, 3"</formula1>
    </dataValidation>
    <dataValidation type="list" errorStyle="warning" allowBlank="1" showInputMessage="1" showErrorMessage="1" errorTitle="FERC ACCOUNT" error="This FERC Account is not included in the drop-down list. Is this the account you want to use?" sqref="WVL983052:WVL983090 D16:D50 WLP983052:WLP983090 WBT983052:WBT983090 VRX983052:VRX983090 VIB983052:VIB983090 UYF983052:UYF983090 UOJ983052:UOJ983090 UEN983052:UEN983090 TUR983052:TUR983090 TKV983052:TKV983090 TAZ983052:TAZ983090 SRD983052:SRD983090 SHH983052:SHH983090 RXL983052:RXL983090 RNP983052:RNP983090 RDT983052:RDT983090 QTX983052:QTX983090 QKB983052:QKB983090 QAF983052:QAF983090 PQJ983052:PQJ983090 PGN983052:PGN983090 OWR983052:OWR983090 OMV983052:OMV983090 OCZ983052:OCZ983090 NTD983052:NTD983090 NJH983052:NJH983090 MZL983052:MZL983090 MPP983052:MPP983090 MFT983052:MFT983090 LVX983052:LVX983090 LMB983052:LMB983090 LCF983052:LCF983090 KSJ983052:KSJ983090 KIN983052:KIN983090 JYR983052:JYR983090 JOV983052:JOV983090 JEZ983052:JEZ983090 IVD983052:IVD983090 ILH983052:ILH983090 IBL983052:IBL983090 HRP983052:HRP983090 HHT983052:HHT983090 GXX983052:GXX983090 GOB983052:GOB983090 GEF983052:GEF983090 FUJ983052:FUJ983090 FKN983052:FKN983090 FAR983052:FAR983090 EQV983052:EQV983090 EGZ983052:EGZ983090 DXD983052:DXD983090 DNH983052:DNH983090 DDL983052:DDL983090 CTP983052:CTP983090 CJT983052:CJT983090 BZX983052:BZX983090 BQB983052:BQB983090 BGF983052:BGF983090 AWJ983052:AWJ983090 AMN983052:AMN983090 ACR983052:ACR983090 SV983052:SV983090 IZ983052:IZ983090 D983052:D983090 WVL917516:WVL917554 WLP917516:WLP917554 WBT917516:WBT917554 VRX917516:VRX917554 VIB917516:VIB917554 UYF917516:UYF917554 UOJ917516:UOJ917554 UEN917516:UEN917554 TUR917516:TUR917554 TKV917516:TKV917554 TAZ917516:TAZ917554 SRD917516:SRD917554 SHH917516:SHH917554 RXL917516:RXL917554 RNP917516:RNP917554 RDT917516:RDT917554 QTX917516:QTX917554 QKB917516:QKB917554 QAF917516:QAF917554 PQJ917516:PQJ917554 PGN917516:PGN917554 OWR917516:OWR917554 OMV917516:OMV917554 OCZ917516:OCZ917554 NTD917516:NTD917554 NJH917516:NJH917554 MZL917516:MZL917554 MPP917516:MPP917554 MFT917516:MFT917554 LVX917516:LVX917554 LMB917516:LMB917554 LCF917516:LCF917554 KSJ917516:KSJ917554 KIN917516:KIN917554 JYR917516:JYR917554 JOV917516:JOV917554 JEZ917516:JEZ917554 IVD917516:IVD917554 ILH917516:ILH917554 IBL917516:IBL917554 HRP917516:HRP917554 HHT917516:HHT917554 GXX917516:GXX917554 GOB917516:GOB917554 GEF917516:GEF917554 FUJ917516:FUJ917554 FKN917516:FKN917554 FAR917516:FAR917554 EQV917516:EQV917554 EGZ917516:EGZ917554 DXD917516:DXD917554 DNH917516:DNH917554 DDL917516:DDL917554 CTP917516:CTP917554 CJT917516:CJT917554 BZX917516:BZX917554 BQB917516:BQB917554 BGF917516:BGF917554 AWJ917516:AWJ917554 AMN917516:AMN917554 ACR917516:ACR917554 SV917516:SV917554 IZ917516:IZ917554 D917516:D917554 WVL851980:WVL852018 WLP851980:WLP852018 WBT851980:WBT852018 VRX851980:VRX852018 VIB851980:VIB852018 UYF851980:UYF852018 UOJ851980:UOJ852018 UEN851980:UEN852018 TUR851980:TUR852018 TKV851980:TKV852018 TAZ851980:TAZ852018 SRD851980:SRD852018 SHH851980:SHH852018 RXL851980:RXL852018 RNP851980:RNP852018 RDT851980:RDT852018 QTX851980:QTX852018 QKB851980:QKB852018 QAF851980:QAF852018 PQJ851980:PQJ852018 PGN851980:PGN852018 OWR851980:OWR852018 OMV851980:OMV852018 OCZ851980:OCZ852018 NTD851980:NTD852018 NJH851980:NJH852018 MZL851980:MZL852018 MPP851980:MPP852018 MFT851980:MFT852018 LVX851980:LVX852018 LMB851980:LMB852018 LCF851980:LCF852018 KSJ851980:KSJ852018 KIN851980:KIN852018 JYR851980:JYR852018 JOV851980:JOV852018 JEZ851980:JEZ852018 IVD851980:IVD852018 ILH851980:ILH852018 IBL851980:IBL852018 HRP851980:HRP852018 HHT851980:HHT852018 GXX851980:GXX852018 GOB851980:GOB852018 GEF851980:GEF852018 FUJ851980:FUJ852018 FKN851980:FKN852018 FAR851980:FAR852018 EQV851980:EQV852018 EGZ851980:EGZ852018 DXD851980:DXD852018 DNH851980:DNH852018 DDL851980:DDL852018 CTP851980:CTP852018 CJT851980:CJT852018 BZX851980:BZX852018 BQB851980:BQB852018 BGF851980:BGF852018 AWJ851980:AWJ852018 AMN851980:AMN852018 ACR851980:ACR852018 SV851980:SV852018 IZ851980:IZ852018 D851980:D852018 WVL786444:WVL786482 WLP786444:WLP786482 WBT786444:WBT786482 VRX786444:VRX786482 VIB786444:VIB786482 UYF786444:UYF786482 UOJ786444:UOJ786482 UEN786444:UEN786482 TUR786444:TUR786482 TKV786444:TKV786482 TAZ786444:TAZ786482 SRD786444:SRD786482 SHH786444:SHH786482 RXL786444:RXL786482 RNP786444:RNP786482 RDT786444:RDT786482 QTX786444:QTX786482 QKB786444:QKB786482 QAF786444:QAF786482 PQJ786444:PQJ786482 PGN786444:PGN786482 OWR786444:OWR786482 OMV786444:OMV786482 OCZ786444:OCZ786482 NTD786444:NTD786482 NJH786444:NJH786482 MZL786444:MZL786482 MPP786444:MPP786482 MFT786444:MFT786482 LVX786444:LVX786482 LMB786444:LMB786482 LCF786444:LCF786482 KSJ786444:KSJ786482 KIN786444:KIN786482 JYR786444:JYR786482 JOV786444:JOV786482 JEZ786444:JEZ786482 IVD786444:IVD786482 ILH786444:ILH786482 IBL786444:IBL786482 HRP786444:HRP786482 HHT786444:HHT786482 GXX786444:GXX786482 GOB786444:GOB786482 GEF786444:GEF786482 FUJ786444:FUJ786482 FKN786444:FKN786482 FAR786444:FAR786482 EQV786444:EQV786482 EGZ786444:EGZ786482 DXD786444:DXD786482 DNH786444:DNH786482 DDL786444:DDL786482 CTP786444:CTP786482 CJT786444:CJT786482 BZX786444:BZX786482 BQB786444:BQB786482 BGF786444:BGF786482 AWJ786444:AWJ786482 AMN786444:AMN786482 ACR786444:ACR786482 SV786444:SV786482 IZ786444:IZ786482 D786444:D786482 WVL720908:WVL720946 WLP720908:WLP720946 WBT720908:WBT720946 VRX720908:VRX720946 VIB720908:VIB720946 UYF720908:UYF720946 UOJ720908:UOJ720946 UEN720908:UEN720946 TUR720908:TUR720946 TKV720908:TKV720946 TAZ720908:TAZ720946 SRD720908:SRD720946 SHH720908:SHH720946 RXL720908:RXL720946 RNP720908:RNP720946 RDT720908:RDT720946 QTX720908:QTX720946 QKB720908:QKB720946 QAF720908:QAF720946 PQJ720908:PQJ720946 PGN720908:PGN720946 OWR720908:OWR720946 OMV720908:OMV720946 OCZ720908:OCZ720946 NTD720908:NTD720946 NJH720908:NJH720946 MZL720908:MZL720946 MPP720908:MPP720946 MFT720908:MFT720946 LVX720908:LVX720946 LMB720908:LMB720946 LCF720908:LCF720946 KSJ720908:KSJ720946 KIN720908:KIN720946 JYR720908:JYR720946 JOV720908:JOV720946 JEZ720908:JEZ720946 IVD720908:IVD720946 ILH720908:ILH720946 IBL720908:IBL720946 HRP720908:HRP720946 HHT720908:HHT720946 GXX720908:GXX720946 GOB720908:GOB720946 GEF720908:GEF720946 FUJ720908:FUJ720946 FKN720908:FKN720946 FAR720908:FAR720946 EQV720908:EQV720946 EGZ720908:EGZ720946 DXD720908:DXD720946 DNH720908:DNH720946 DDL720908:DDL720946 CTP720908:CTP720946 CJT720908:CJT720946 BZX720908:BZX720946 BQB720908:BQB720946 BGF720908:BGF720946 AWJ720908:AWJ720946 AMN720908:AMN720946 ACR720908:ACR720946 SV720908:SV720946 IZ720908:IZ720946 D720908:D720946 WVL655372:WVL655410 WLP655372:WLP655410 WBT655372:WBT655410 VRX655372:VRX655410 VIB655372:VIB655410 UYF655372:UYF655410 UOJ655372:UOJ655410 UEN655372:UEN655410 TUR655372:TUR655410 TKV655372:TKV655410 TAZ655372:TAZ655410 SRD655372:SRD655410 SHH655372:SHH655410 RXL655372:RXL655410 RNP655372:RNP655410 RDT655372:RDT655410 QTX655372:QTX655410 QKB655372:QKB655410 QAF655372:QAF655410 PQJ655372:PQJ655410 PGN655372:PGN655410 OWR655372:OWR655410 OMV655372:OMV655410 OCZ655372:OCZ655410 NTD655372:NTD655410 NJH655372:NJH655410 MZL655372:MZL655410 MPP655372:MPP655410 MFT655372:MFT655410 LVX655372:LVX655410 LMB655372:LMB655410 LCF655372:LCF655410 KSJ655372:KSJ655410 KIN655372:KIN655410 JYR655372:JYR655410 JOV655372:JOV655410 JEZ655372:JEZ655410 IVD655372:IVD655410 ILH655372:ILH655410 IBL655372:IBL655410 HRP655372:HRP655410 HHT655372:HHT655410 GXX655372:GXX655410 GOB655372:GOB655410 GEF655372:GEF655410 FUJ655372:FUJ655410 FKN655372:FKN655410 FAR655372:FAR655410 EQV655372:EQV655410 EGZ655372:EGZ655410 DXD655372:DXD655410 DNH655372:DNH655410 DDL655372:DDL655410 CTP655372:CTP655410 CJT655372:CJT655410 BZX655372:BZX655410 BQB655372:BQB655410 BGF655372:BGF655410 AWJ655372:AWJ655410 AMN655372:AMN655410 ACR655372:ACR655410 SV655372:SV655410 IZ655372:IZ655410 D655372:D655410 WVL589836:WVL589874 WLP589836:WLP589874 WBT589836:WBT589874 VRX589836:VRX589874 VIB589836:VIB589874 UYF589836:UYF589874 UOJ589836:UOJ589874 UEN589836:UEN589874 TUR589836:TUR589874 TKV589836:TKV589874 TAZ589836:TAZ589874 SRD589836:SRD589874 SHH589836:SHH589874 RXL589836:RXL589874 RNP589836:RNP589874 RDT589836:RDT589874 QTX589836:QTX589874 QKB589836:QKB589874 QAF589836:QAF589874 PQJ589836:PQJ589874 PGN589836:PGN589874 OWR589836:OWR589874 OMV589836:OMV589874 OCZ589836:OCZ589874 NTD589836:NTD589874 NJH589836:NJH589874 MZL589836:MZL589874 MPP589836:MPP589874 MFT589836:MFT589874 LVX589836:LVX589874 LMB589836:LMB589874 LCF589836:LCF589874 KSJ589836:KSJ589874 KIN589836:KIN589874 JYR589836:JYR589874 JOV589836:JOV589874 JEZ589836:JEZ589874 IVD589836:IVD589874 ILH589836:ILH589874 IBL589836:IBL589874 HRP589836:HRP589874 HHT589836:HHT589874 GXX589836:GXX589874 GOB589836:GOB589874 GEF589836:GEF589874 FUJ589836:FUJ589874 FKN589836:FKN589874 FAR589836:FAR589874 EQV589836:EQV589874 EGZ589836:EGZ589874 DXD589836:DXD589874 DNH589836:DNH589874 DDL589836:DDL589874 CTP589836:CTP589874 CJT589836:CJT589874 BZX589836:BZX589874 BQB589836:BQB589874 BGF589836:BGF589874 AWJ589836:AWJ589874 AMN589836:AMN589874 ACR589836:ACR589874 SV589836:SV589874 IZ589836:IZ589874 D589836:D589874 WVL524300:WVL524338 WLP524300:WLP524338 WBT524300:WBT524338 VRX524300:VRX524338 VIB524300:VIB524338 UYF524300:UYF524338 UOJ524300:UOJ524338 UEN524300:UEN524338 TUR524300:TUR524338 TKV524300:TKV524338 TAZ524300:TAZ524338 SRD524300:SRD524338 SHH524300:SHH524338 RXL524300:RXL524338 RNP524300:RNP524338 RDT524300:RDT524338 QTX524300:QTX524338 QKB524300:QKB524338 QAF524300:QAF524338 PQJ524300:PQJ524338 PGN524300:PGN524338 OWR524300:OWR524338 OMV524300:OMV524338 OCZ524300:OCZ524338 NTD524300:NTD524338 NJH524300:NJH524338 MZL524300:MZL524338 MPP524300:MPP524338 MFT524300:MFT524338 LVX524300:LVX524338 LMB524300:LMB524338 LCF524300:LCF524338 KSJ524300:KSJ524338 KIN524300:KIN524338 JYR524300:JYR524338 JOV524300:JOV524338 JEZ524300:JEZ524338 IVD524300:IVD524338 ILH524300:ILH524338 IBL524300:IBL524338 HRP524300:HRP524338 HHT524300:HHT524338 GXX524300:GXX524338 GOB524300:GOB524338 GEF524300:GEF524338 FUJ524300:FUJ524338 FKN524300:FKN524338 FAR524300:FAR524338 EQV524300:EQV524338 EGZ524300:EGZ524338 DXD524300:DXD524338 DNH524300:DNH524338 DDL524300:DDL524338 CTP524300:CTP524338 CJT524300:CJT524338 BZX524300:BZX524338 BQB524300:BQB524338 BGF524300:BGF524338 AWJ524300:AWJ524338 AMN524300:AMN524338 ACR524300:ACR524338 SV524300:SV524338 IZ524300:IZ524338 D524300:D524338 WVL458764:WVL458802 WLP458764:WLP458802 WBT458764:WBT458802 VRX458764:VRX458802 VIB458764:VIB458802 UYF458764:UYF458802 UOJ458764:UOJ458802 UEN458764:UEN458802 TUR458764:TUR458802 TKV458764:TKV458802 TAZ458764:TAZ458802 SRD458764:SRD458802 SHH458764:SHH458802 RXL458764:RXL458802 RNP458764:RNP458802 RDT458764:RDT458802 QTX458764:QTX458802 QKB458764:QKB458802 QAF458764:QAF458802 PQJ458764:PQJ458802 PGN458764:PGN458802 OWR458764:OWR458802 OMV458764:OMV458802 OCZ458764:OCZ458802 NTD458764:NTD458802 NJH458764:NJH458802 MZL458764:MZL458802 MPP458764:MPP458802 MFT458764:MFT458802 LVX458764:LVX458802 LMB458764:LMB458802 LCF458764:LCF458802 KSJ458764:KSJ458802 KIN458764:KIN458802 JYR458764:JYR458802 JOV458764:JOV458802 JEZ458764:JEZ458802 IVD458764:IVD458802 ILH458764:ILH458802 IBL458764:IBL458802 HRP458764:HRP458802 HHT458764:HHT458802 GXX458764:GXX458802 GOB458764:GOB458802 GEF458764:GEF458802 FUJ458764:FUJ458802 FKN458764:FKN458802 FAR458764:FAR458802 EQV458764:EQV458802 EGZ458764:EGZ458802 DXD458764:DXD458802 DNH458764:DNH458802 DDL458764:DDL458802 CTP458764:CTP458802 CJT458764:CJT458802 BZX458764:BZX458802 BQB458764:BQB458802 BGF458764:BGF458802 AWJ458764:AWJ458802 AMN458764:AMN458802 ACR458764:ACR458802 SV458764:SV458802 IZ458764:IZ458802 D458764:D458802 WVL393228:WVL393266 WLP393228:WLP393266 WBT393228:WBT393266 VRX393228:VRX393266 VIB393228:VIB393266 UYF393228:UYF393266 UOJ393228:UOJ393266 UEN393228:UEN393266 TUR393228:TUR393266 TKV393228:TKV393266 TAZ393228:TAZ393266 SRD393228:SRD393266 SHH393228:SHH393266 RXL393228:RXL393266 RNP393228:RNP393266 RDT393228:RDT393266 QTX393228:QTX393266 QKB393228:QKB393266 QAF393228:QAF393266 PQJ393228:PQJ393266 PGN393228:PGN393266 OWR393228:OWR393266 OMV393228:OMV393266 OCZ393228:OCZ393266 NTD393228:NTD393266 NJH393228:NJH393266 MZL393228:MZL393266 MPP393228:MPP393266 MFT393228:MFT393266 LVX393228:LVX393266 LMB393228:LMB393266 LCF393228:LCF393266 KSJ393228:KSJ393266 KIN393228:KIN393266 JYR393228:JYR393266 JOV393228:JOV393266 JEZ393228:JEZ393266 IVD393228:IVD393266 ILH393228:ILH393266 IBL393228:IBL393266 HRP393228:HRP393266 HHT393228:HHT393266 GXX393228:GXX393266 GOB393228:GOB393266 GEF393228:GEF393266 FUJ393228:FUJ393266 FKN393228:FKN393266 FAR393228:FAR393266 EQV393228:EQV393266 EGZ393228:EGZ393266 DXD393228:DXD393266 DNH393228:DNH393266 DDL393228:DDL393266 CTP393228:CTP393266 CJT393228:CJT393266 BZX393228:BZX393266 BQB393228:BQB393266 BGF393228:BGF393266 AWJ393228:AWJ393266 AMN393228:AMN393266 ACR393228:ACR393266 SV393228:SV393266 IZ393228:IZ393266 D393228:D393266 WVL327692:WVL327730 WLP327692:WLP327730 WBT327692:WBT327730 VRX327692:VRX327730 VIB327692:VIB327730 UYF327692:UYF327730 UOJ327692:UOJ327730 UEN327692:UEN327730 TUR327692:TUR327730 TKV327692:TKV327730 TAZ327692:TAZ327730 SRD327692:SRD327730 SHH327692:SHH327730 RXL327692:RXL327730 RNP327692:RNP327730 RDT327692:RDT327730 QTX327692:QTX327730 QKB327692:QKB327730 QAF327692:QAF327730 PQJ327692:PQJ327730 PGN327692:PGN327730 OWR327692:OWR327730 OMV327692:OMV327730 OCZ327692:OCZ327730 NTD327692:NTD327730 NJH327692:NJH327730 MZL327692:MZL327730 MPP327692:MPP327730 MFT327692:MFT327730 LVX327692:LVX327730 LMB327692:LMB327730 LCF327692:LCF327730 KSJ327692:KSJ327730 KIN327692:KIN327730 JYR327692:JYR327730 JOV327692:JOV327730 JEZ327692:JEZ327730 IVD327692:IVD327730 ILH327692:ILH327730 IBL327692:IBL327730 HRP327692:HRP327730 HHT327692:HHT327730 GXX327692:GXX327730 GOB327692:GOB327730 GEF327692:GEF327730 FUJ327692:FUJ327730 FKN327692:FKN327730 FAR327692:FAR327730 EQV327692:EQV327730 EGZ327692:EGZ327730 DXD327692:DXD327730 DNH327692:DNH327730 DDL327692:DDL327730 CTP327692:CTP327730 CJT327692:CJT327730 BZX327692:BZX327730 BQB327692:BQB327730 BGF327692:BGF327730 AWJ327692:AWJ327730 AMN327692:AMN327730 ACR327692:ACR327730 SV327692:SV327730 IZ327692:IZ327730 D327692:D327730 WVL262156:WVL262194 WLP262156:WLP262194 WBT262156:WBT262194 VRX262156:VRX262194 VIB262156:VIB262194 UYF262156:UYF262194 UOJ262156:UOJ262194 UEN262156:UEN262194 TUR262156:TUR262194 TKV262156:TKV262194 TAZ262156:TAZ262194 SRD262156:SRD262194 SHH262156:SHH262194 RXL262156:RXL262194 RNP262156:RNP262194 RDT262156:RDT262194 QTX262156:QTX262194 QKB262156:QKB262194 QAF262156:QAF262194 PQJ262156:PQJ262194 PGN262156:PGN262194 OWR262156:OWR262194 OMV262156:OMV262194 OCZ262156:OCZ262194 NTD262156:NTD262194 NJH262156:NJH262194 MZL262156:MZL262194 MPP262156:MPP262194 MFT262156:MFT262194 LVX262156:LVX262194 LMB262156:LMB262194 LCF262156:LCF262194 KSJ262156:KSJ262194 KIN262156:KIN262194 JYR262156:JYR262194 JOV262156:JOV262194 JEZ262156:JEZ262194 IVD262156:IVD262194 ILH262156:ILH262194 IBL262156:IBL262194 HRP262156:HRP262194 HHT262156:HHT262194 GXX262156:GXX262194 GOB262156:GOB262194 GEF262156:GEF262194 FUJ262156:FUJ262194 FKN262156:FKN262194 FAR262156:FAR262194 EQV262156:EQV262194 EGZ262156:EGZ262194 DXD262156:DXD262194 DNH262156:DNH262194 DDL262156:DDL262194 CTP262156:CTP262194 CJT262156:CJT262194 BZX262156:BZX262194 BQB262156:BQB262194 BGF262156:BGF262194 AWJ262156:AWJ262194 AMN262156:AMN262194 ACR262156:ACR262194 SV262156:SV262194 IZ262156:IZ262194 D262156:D262194 WVL196620:WVL196658 WLP196620:WLP196658 WBT196620:WBT196658 VRX196620:VRX196658 VIB196620:VIB196658 UYF196620:UYF196658 UOJ196620:UOJ196658 UEN196620:UEN196658 TUR196620:TUR196658 TKV196620:TKV196658 TAZ196620:TAZ196658 SRD196620:SRD196658 SHH196620:SHH196658 RXL196620:RXL196658 RNP196620:RNP196658 RDT196620:RDT196658 QTX196620:QTX196658 QKB196620:QKB196658 QAF196620:QAF196658 PQJ196620:PQJ196658 PGN196620:PGN196658 OWR196620:OWR196658 OMV196620:OMV196658 OCZ196620:OCZ196658 NTD196620:NTD196658 NJH196620:NJH196658 MZL196620:MZL196658 MPP196620:MPP196658 MFT196620:MFT196658 LVX196620:LVX196658 LMB196620:LMB196658 LCF196620:LCF196658 KSJ196620:KSJ196658 KIN196620:KIN196658 JYR196620:JYR196658 JOV196620:JOV196658 JEZ196620:JEZ196658 IVD196620:IVD196658 ILH196620:ILH196658 IBL196620:IBL196658 HRP196620:HRP196658 HHT196620:HHT196658 GXX196620:GXX196658 GOB196620:GOB196658 GEF196620:GEF196658 FUJ196620:FUJ196658 FKN196620:FKN196658 FAR196620:FAR196658 EQV196620:EQV196658 EGZ196620:EGZ196658 DXD196620:DXD196658 DNH196620:DNH196658 DDL196620:DDL196658 CTP196620:CTP196658 CJT196620:CJT196658 BZX196620:BZX196658 BQB196620:BQB196658 BGF196620:BGF196658 AWJ196620:AWJ196658 AMN196620:AMN196658 ACR196620:ACR196658 SV196620:SV196658 IZ196620:IZ196658 D196620:D196658 WVL131084:WVL131122 WLP131084:WLP131122 WBT131084:WBT131122 VRX131084:VRX131122 VIB131084:VIB131122 UYF131084:UYF131122 UOJ131084:UOJ131122 UEN131084:UEN131122 TUR131084:TUR131122 TKV131084:TKV131122 TAZ131084:TAZ131122 SRD131084:SRD131122 SHH131084:SHH131122 RXL131084:RXL131122 RNP131084:RNP131122 RDT131084:RDT131122 QTX131084:QTX131122 QKB131084:QKB131122 QAF131084:QAF131122 PQJ131084:PQJ131122 PGN131084:PGN131122 OWR131084:OWR131122 OMV131084:OMV131122 OCZ131084:OCZ131122 NTD131084:NTD131122 NJH131084:NJH131122 MZL131084:MZL131122 MPP131084:MPP131122 MFT131084:MFT131122 LVX131084:LVX131122 LMB131084:LMB131122 LCF131084:LCF131122 KSJ131084:KSJ131122 KIN131084:KIN131122 JYR131084:JYR131122 JOV131084:JOV131122 JEZ131084:JEZ131122 IVD131084:IVD131122 ILH131084:ILH131122 IBL131084:IBL131122 HRP131084:HRP131122 HHT131084:HHT131122 GXX131084:GXX131122 GOB131084:GOB131122 GEF131084:GEF131122 FUJ131084:FUJ131122 FKN131084:FKN131122 FAR131084:FAR131122 EQV131084:EQV131122 EGZ131084:EGZ131122 DXD131084:DXD131122 DNH131084:DNH131122 DDL131084:DDL131122 CTP131084:CTP131122 CJT131084:CJT131122 BZX131084:BZX131122 BQB131084:BQB131122 BGF131084:BGF131122 AWJ131084:AWJ131122 AMN131084:AMN131122 ACR131084:ACR131122 SV131084:SV131122 IZ131084:IZ131122 D131084:D131122 WVL65548:WVL65586 WLP65548:WLP65586 WBT65548:WBT65586 VRX65548:VRX65586 VIB65548:VIB65586 UYF65548:UYF65586 UOJ65548:UOJ65586 UEN65548:UEN65586 TUR65548:TUR65586 TKV65548:TKV65586 TAZ65548:TAZ65586 SRD65548:SRD65586 SHH65548:SHH65586 RXL65548:RXL65586 RNP65548:RNP65586 RDT65548:RDT65586 QTX65548:QTX65586 QKB65548:QKB65586 QAF65548:QAF65586 PQJ65548:PQJ65586 PGN65548:PGN65586 OWR65548:OWR65586 OMV65548:OMV65586 OCZ65548:OCZ65586 NTD65548:NTD65586 NJH65548:NJH65586 MZL65548:MZL65586 MPP65548:MPP65586 MFT65548:MFT65586 LVX65548:LVX65586 LMB65548:LMB65586 LCF65548:LCF65586 KSJ65548:KSJ65586 KIN65548:KIN65586 JYR65548:JYR65586 JOV65548:JOV65586 JEZ65548:JEZ65586 IVD65548:IVD65586 ILH65548:ILH65586 IBL65548:IBL65586 HRP65548:HRP65586 HHT65548:HHT65586 GXX65548:GXX65586 GOB65548:GOB65586 GEF65548:GEF65586 FUJ65548:FUJ65586 FKN65548:FKN65586 FAR65548:FAR65586 EQV65548:EQV65586 EGZ65548:EGZ65586 DXD65548:DXD65586 DNH65548:DNH65586 DDL65548:DDL65586 CTP65548:CTP65586 CJT65548:CJT65586 BZX65548:BZX65586 BQB65548:BQB65586 BGF65548:BGF65586 AWJ65548:AWJ65586 AMN65548:AMN65586 ACR65548:ACR65586 SV65548:SV65586 IZ65548:IZ65586 D65548:D65586 WVL12:WVL50 WLP12:WLP50 WBT12:WBT50 VRX12:VRX50 VIB12:VIB50 UYF12:UYF50 UOJ12:UOJ50 UEN12:UEN50 TUR12:TUR50 TKV12:TKV50 TAZ12:TAZ50 SRD12:SRD50 SHH12:SHH50 RXL12:RXL50 RNP12:RNP50 RDT12:RDT50 QTX12:QTX50 QKB12:QKB50 QAF12:QAF50 PQJ12:PQJ50 PGN12:PGN50 OWR12:OWR50 OMV12:OMV50 OCZ12:OCZ50 NTD12:NTD50 NJH12:NJH50 MZL12:MZL50 MPP12:MPP50 MFT12:MFT50 LVX12:LVX50 LMB12:LMB50 LCF12:LCF50 KSJ12:KSJ50 KIN12:KIN50 JYR12:JYR50 JOV12:JOV50 JEZ12:JEZ50 IVD12:IVD50 ILH12:ILH50 IBL12:IBL50 HRP12:HRP50 HHT12:HHT50 GXX12:GXX50 GOB12:GOB50 GEF12:GEF50 FUJ12:FUJ50 FKN12:FKN50 FAR12:FAR50 EQV12:EQV50 EGZ12:EGZ50 DXD12:DXD50 DNH12:DNH50 DDL12:DDL50 CTP12:CTP50 CJT12:CJT50 BZX12:BZX50 BQB12:BQB50 BGF12:BGF50 AWJ12:AWJ50 AMN12:AMN50 ACR12:ACR50 SV12:SV50 IZ12:IZ50">
      <formula1>$D$64:$D$398</formula1>
    </dataValidation>
    <dataValidation type="list" errorStyle="warning" allowBlank="1" showInputMessage="1" showErrorMessage="1" errorTitle="FERC ACCOUNT" error="This FERC Account is not included in the drop-down list. Is this the account you want to use?" sqref="D12:D15">
      <formula1>$D$63:$D$397</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42"/>
  <sheetViews>
    <sheetView view="pageBreakPreview" zoomScale="80" zoomScaleNormal="90" zoomScaleSheetLayoutView="80" workbookViewId="0">
      <selection activeCell="A4" sqref="A4"/>
    </sheetView>
  </sheetViews>
  <sheetFormatPr defaultColWidth="9.625" defaultRowHeight="12.75" x14ac:dyDescent="0.2"/>
  <cols>
    <col min="1" max="1" width="15.625" style="33" customWidth="1"/>
    <col min="2" max="2" width="4.125" style="33" customWidth="1"/>
    <col min="3" max="3" width="12" style="33" bestFit="1" customWidth="1"/>
    <col min="4" max="4" width="14.5" style="33" bestFit="1" customWidth="1"/>
    <col min="5" max="5" width="12" style="33" bestFit="1" customWidth="1"/>
    <col min="6" max="6" width="12.875" style="33" customWidth="1"/>
    <col min="7" max="7" width="11.5" style="33" bestFit="1" customWidth="1"/>
    <col min="8" max="8" width="11.75" style="33" customWidth="1"/>
    <col min="9" max="9" width="12" style="33" bestFit="1" customWidth="1"/>
    <col min="10" max="10" width="11.75" style="33" bestFit="1" customWidth="1"/>
    <col min="11" max="11" width="10.5" style="33" bestFit="1" customWidth="1"/>
    <col min="12" max="12" width="12" style="33" bestFit="1" customWidth="1"/>
    <col min="13" max="13" width="11.75" style="33" bestFit="1" customWidth="1"/>
    <col min="14" max="14" width="10.5" style="33" bestFit="1" customWidth="1"/>
    <col min="15" max="15" width="12" style="33" bestFit="1" customWidth="1"/>
    <col min="16" max="16" width="11.5" style="33" customWidth="1"/>
    <col min="17" max="18" width="9.625" style="33"/>
    <col min="19" max="19" width="9.75" style="33" bestFit="1" customWidth="1"/>
    <col min="20" max="16384" width="9.625" style="33"/>
  </cols>
  <sheetData>
    <row r="1" spans="1:16" s="27" customFormat="1" x14ac:dyDescent="0.2">
      <c r="A1" s="25" t="s">
        <v>0</v>
      </c>
      <c r="B1" s="25"/>
      <c r="C1" s="26"/>
      <c r="D1" s="26"/>
      <c r="E1" s="26"/>
      <c r="F1" s="26"/>
      <c r="G1" s="26"/>
      <c r="H1" s="26"/>
      <c r="I1" s="26"/>
      <c r="L1" s="28"/>
      <c r="O1" s="28"/>
    </row>
    <row r="2" spans="1:16" s="27" customFormat="1" x14ac:dyDescent="0.2">
      <c r="A2" s="25" t="s">
        <v>170</v>
      </c>
      <c r="B2" s="25"/>
      <c r="C2" s="26"/>
      <c r="D2" s="26"/>
      <c r="E2" s="26"/>
      <c r="F2" s="26"/>
      <c r="G2" s="26"/>
      <c r="H2" s="26"/>
      <c r="I2" s="26"/>
      <c r="L2" s="28"/>
      <c r="O2" s="28"/>
    </row>
    <row r="3" spans="1:16" s="27" customFormat="1" x14ac:dyDescent="0.2">
      <c r="A3" s="29" t="s">
        <v>22</v>
      </c>
      <c r="B3" s="29"/>
      <c r="C3" s="30"/>
      <c r="D3" s="30"/>
      <c r="E3" s="30"/>
      <c r="F3" s="30"/>
      <c r="G3" s="30"/>
      <c r="H3" s="30"/>
      <c r="I3" s="30"/>
      <c r="J3" s="30"/>
      <c r="K3" s="30"/>
      <c r="L3" s="30"/>
      <c r="M3" s="30"/>
      <c r="N3" s="30"/>
      <c r="O3" s="30"/>
    </row>
    <row r="6" spans="1:16" x14ac:dyDescent="0.2">
      <c r="A6" s="31"/>
      <c r="B6" s="31"/>
      <c r="C6" s="32" t="s">
        <v>23</v>
      </c>
      <c r="D6" s="32" t="s">
        <v>24</v>
      </c>
      <c r="E6" s="32" t="s">
        <v>25</v>
      </c>
      <c r="F6" s="32" t="s">
        <v>26</v>
      </c>
      <c r="G6" s="32" t="s">
        <v>27</v>
      </c>
      <c r="H6" s="32" t="s">
        <v>28</v>
      </c>
      <c r="I6" s="32" t="s">
        <v>29</v>
      </c>
      <c r="J6" s="32" t="s">
        <v>30</v>
      </c>
      <c r="K6" s="32" t="s">
        <v>31</v>
      </c>
      <c r="L6" s="32" t="s">
        <v>32</v>
      </c>
      <c r="M6" s="32" t="s">
        <v>33</v>
      </c>
      <c r="N6" s="32" t="s">
        <v>34</v>
      </c>
      <c r="O6" s="32" t="s">
        <v>35</v>
      </c>
    </row>
    <row r="7" spans="1:16" x14ac:dyDescent="0.2">
      <c r="A7" s="31"/>
      <c r="B7" s="31"/>
      <c r="C7" s="34"/>
      <c r="D7" s="34"/>
      <c r="E7" s="34"/>
      <c r="F7" s="34"/>
      <c r="G7" s="34"/>
      <c r="H7" s="34"/>
      <c r="I7" s="34"/>
      <c r="J7" s="34"/>
      <c r="K7" s="34"/>
      <c r="L7" s="34"/>
      <c r="M7" s="34"/>
      <c r="N7" s="34"/>
      <c r="O7" s="34"/>
    </row>
    <row r="8" spans="1:16" x14ac:dyDescent="0.2">
      <c r="A8" s="31"/>
      <c r="B8" s="31"/>
      <c r="C8" s="35"/>
      <c r="D8" s="36" t="s">
        <v>36</v>
      </c>
      <c r="E8" s="37"/>
      <c r="F8" s="37"/>
      <c r="G8" s="38"/>
      <c r="H8" s="37" t="s">
        <v>37</v>
      </c>
      <c r="I8" s="39" t="s">
        <v>38</v>
      </c>
      <c r="J8" s="40"/>
      <c r="K8" s="41" t="s">
        <v>37</v>
      </c>
      <c r="L8" s="36" t="s">
        <v>39</v>
      </c>
      <c r="M8" s="40"/>
      <c r="N8" s="41" t="s">
        <v>37</v>
      </c>
      <c r="O8" s="37" t="s">
        <v>40</v>
      </c>
    </row>
    <row r="9" spans="1:16" x14ac:dyDescent="0.2">
      <c r="A9" s="31"/>
      <c r="B9" s="31"/>
      <c r="C9" s="42" t="s">
        <v>37</v>
      </c>
      <c r="D9" s="43" t="s">
        <v>41</v>
      </c>
      <c r="E9" s="43" t="s">
        <v>42</v>
      </c>
      <c r="F9" s="43" t="s">
        <v>43</v>
      </c>
      <c r="G9" s="44" t="s">
        <v>44</v>
      </c>
      <c r="H9" s="44" t="s">
        <v>38</v>
      </c>
      <c r="I9" s="43" t="s">
        <v>45</v>
      </c>
      <c r="J9" s="43" t="s">
        <v>39</v>
      </c>
      <c r="K9" s="44" t="s">
        <v>46</v>
      </c>
      <c r="L9" s="43" t="s">
        <v>45</v>
      </c>
      <c r="M9" s="43" t="s">
        <v>47</v>
      </c>
      <c r="N9" s="44" t="s">
        <v>47</v>
      </c>
      <c r="O9" s="43" t="s">
        <v>48</v>
      </c>
    </row>
    <row r="10" spans="1:16" ht="14.25" x14ac:dyDescent="0.2">
      <c r="A10" s="31"/>
      <c r="B10" s="31"/>
      <c r="C10" s="42" t="s">
        <v>49</v>
      </c>
      <c r="D10" s="43" t="s">
        <v>50</v>
      </c>
      <c r="E10" s="43" t="s">
        <v>51</v>
      </c>
      <c r="F10" s="43" t="s">
        <v>52</v>
      </c>
      <c r="G10" s="44" t="s">
        <v>53</v>
      </c>
      <c r="H10" s="45" t="s">
        <v>54</v>
      </c>
      <c r="I10" s="42" t="s">
        <v>49</v>
      </c>
      <c r="J10" s="46" t="s">
        <v>55</v>
      </c>
      <c r="K10" s="44" t="s">
        <v>54</v>
      </c>
      <c r="L10" s="43" t="s">
        <v>49</v>
      </c>
      <c r="M10" s="46" t="s">
        <v>55</v>
      </c>
      <c r="N10" s="44" t="s">
        <v>54</v>
      </c>
      <c r="O10" s="43" t="s">
        <v>49</v>
      </c>
    </row>
    <row r="11" spans="1:16" ht="14.25" x14ac:dyDescent="0.2">
      <c r="A11" s="31"/>
      <c r="B11" s="31"/>
      <c r="C11" s="47"/>
      <c r="D11" s="44" t="s">
        <v>56</v>
      </c>
      <c r="E11" s="46" t="s">
        <v>57</v>
      </c>
      <c r="F11" s="48"/>
      <c r="G11" s="46"/>
      <c r="H11" s="46"/>
      <c r="J11" s="46"/>
      <c r="K11" s="44"/>
      <c r="L11" s="46"/>
      <c r="M11" s="46"/>
      <c r="N11" s="44"/>
      <c r="O11" s="46"/>
    </row>
    <row r="12" spans="1:16" ht="34.9" customHeight="1" x14ac:dyDescent="0.2">
      <c r="A12" s="49" t="s">
        <v>13</v>
      </c>
      <c r="B12" s="50"/>
      <c r="C12" s="51">
        <f>'Pages 3.1.5 - 3.1.6'!D34</f>
        <v>137110174.65000001</v>
      </c>
      <c r="D12" s="52">
        <v>7854474.540000001</v>
      </c>
      <c r="E12" s="52">
        <f>C12+D12</f>
        <v>144964649.19</v>
      </c>
      <c r="F12" s="52">
        <f>'Pages 3.1.3 - 3.1.4'!N35-G12-D12</f>
        <v>11458414.846880836</v>
      </c>
      <c r="G12" s="52">
        <f>'Pages 3.1.5 - 3.1.6'!H34</f>
        <v>-5364939.7200000007</v>
      </c>
      <c r="H12" s="52">
        <f>SUM(F12:G12)</f>
        <v>6093475.1268808357</v>
      </c>
      <c r="I12" s="52">
        <f>E12+H12</f>
        <v>151058124.31688082</v>
      </c>
      <c r="J12" s="52">
        <f>'Pages 3.1.5 - 3.1.6'!K34</f>
        <v>0</v>
      </c>
      <c r="K12" s="52">
        <f>J12</f>
        <v>0</v>
      </c>
      <c r="L12" s="52">
        <f t="shared" ref="L12:L16" si="0">I12+K12</f>
        <v>151058124.31688082</v>
      </c>
      <c r="M12" s="52">
        <f>'Pages 3.1.5 - 3.1.6'!M34</f>
        <v>0</v>
      </c>
      <c r="N12" s="52">
        <f>M12</f>
        <v>0</v>
      </c>
      <c r="O12" s="52">
        <f t="shared" ref="O12:O17" si="1">L12+N12</f>
        <v>151058124.31688082</v>
      </c>
      <c r="P12" s="53"/>
    </row>
    <row r="13" spans="1:16" ht="34.9" customHeight="1" x14ac:dyDescent="0.2">
      <c r="A13" s="54" t="s">
        <v>17</v>
      </c>
      <c r="B13" s="55"/>
      <c r="C13" s="52">
        <f>'Pages 3.1.5 - 3.1.6'!D65</f>
        <v>124009834.28000003</v>
      </c>
      <c r="D13" s="52">
        <v>-3156766.09</v>
      </c>
      <c r="E13" s="52">
        <f t="shared" ref="E13:E16" si="2">C13+D13</f>
        <v>120853068.19000003</v>
      </c>
      <c r="F13" s="52">
        <f>'Pages 3.1.3 - 3.1.4'!N66-G13-D13</f>
        <v>11372330.027116321</v>
      </c>
      <c r="G13" s="52">
        <f>'Pages 3.1.5 - 3.1.6'!H65</f>
        <v>-928263.79</v>
      </c>
      <c r="H13" s="52">
        <f>SUM(F13:G13)</f>
        <v>10444066.237116322</v>
      </c>
      <c r="I13" s="52">
        <f t="shared" ref="I13:I16" si="3">E13+H13</f>
        <v>131297134.42711635</v>
      </c>
      <c r="J13" s="52">
        <f>'Pages 3.1.5 - 3.1.6'!K65</f>
        <v>0</v>
      </c>
      <c r="K13" s="52">
        <f>J13</f>
        <v>0</v>
      </c>
      <c r="L13" s="52">
        <f t="shared" si="0"/>
        <v>131297134.42711635</v>
      </c>
      <c r="M13" s="52">
        <f>'Pages 3.1.5 - 3.1.6'!M65</f>
        <v>0</v>
      </c>
      <c r="N13" s="52">
        <f>M13</f>
        <v>0</v>
      </c>
      <c r="O13" s="52">
        <f t="shared" si="1"/>
        <v>131297134.42711635</v>
      </c>
      <c r="P13" s="53"/>
    </row>
    <row r="14" spans="1:16" ht="34.9" customHeight="1" x14ac:dyDescent="0.2">
      <c r="A14" s="54" t="s">
        <v>58</v>
      </c>
      <c r="B14" s="55"/>
      <c r="C14" s="52">
        <f>'Pages 3.1.5 - 3.1.6'!D96</f>
        <v>46327302.749999993</v>
      </c>
      <c r="D14" s="52">
        <v>-1369112.88</v>
      </c>
      <c r="E14" s="52">
        <f t="shared" si="2"/>
        <v>44958189.86999999</v>
      </c>
      <c r="F14" s="52">
        <f>'Pages 3.1.3 - 3.1.4'!N97-G14-D14</f>
        <v>5405306.5055743046</v>
      </c>
      <c r="G14" s="52">
        <f>'Pages 3.1.5 - 3.1.6'!H96</f>
        <v>0</v>
      </c>
      <c r="H14" s="52">
        <f>SUM(F14:G14)</f>
        <v>5405306.5055743046</v>
      </c>
      <c r="I14" s="52">
        <f t="shared" si="3"/>
        <v>50363496.375574291</v>
      </c>
      <c r="J14" s="52">
        <f>'Pages 3.1.5 - 3.1.6'!K96</f>
        <v>0</v>
      </c>
      <c r="K14" s="52">
        <f>J14</f>
        <v>0</v>
      </c>
      <c r="L14" s="52">
        <f t="shared" si="0"/>
        <v>50363496.375574291</v>
      </c>
      <c r="M14" s="52">
        <f>'Pages 3.1.5 - 3.1.6'!M96</f>
        <v>0</v>
      </c>
      <c r="N14" s="52">
        <f>M14</f>
        <v>0</v>
      </c>
      <c r="O14" s="52">
        <f t="shared" si="1"/>
        <v>50363496.375574291</v>
      </c>
      <c r="P14" s="56"/>
    </row>
    <row r="15" spans="1:16" ht="34.9" customHeight="1" x14ac:dyDescent="0.2">
      <c r="A15" s="54" t="s">
        <v>59</v>
      </c>
      <c r="B15" s="55"/>
      <c r="C15" s="52">
        <f>'Pages 3.1.5 - 3.1.6'!D118</f>
        <v>14276013.060000002</v>
      </c>
      <c r="D15" s="52">
        <v>254604.5799999999</v>
      </c>
      <c r="E15" s="52">
        <f t="shared" si="2"/>
        <v>14530617.640000002</v>
      </c>
      <c r="F15" s="52">
        <f>'Pages 3.1.3 - 3.1.4'!N119-G15-D15</f>
        <v>1015991.4549603942</v>
      </c>
      <c r="G15" s="52">
        <f>'Pages 3.1.5 - 3.1.6'!H118</f>
        <v>-170791.43</v>
      </c>
      <c r="H15" s="52">
        <f>SUM(F15:G15)</f>
        <v>845200.02496039425</v>
      </c>
      <c r="I15" s="52">
        <f t="shared" si="3"/>
        <v>15375817.664960397</v>
      </c>
      <c r="J15" s="52">
        <f>'Pages 3.1.5 - 3.1.6'!K118</f>
        <v>0</v>
      </c>
      <c r="K15" s="52">
        <f>J15</f>
        <v>0</v>
      </c>
      <c r="L15" s="52">
        <f t="shared" si="0"/>
        <v>15375817.664960397</v>
      </c>
      <c r="M15" s="52">
        <f>'Pages 3.1.5 - 3.1.6'!M118</f>
        <v>0</v>
      </c>
      <c r="N15" s="52">
        <f>M15</f>
        <v>0</v>
      </c>
      <c r="O15" s="52">
        <f t="shared" si="1"/>
        <v>15375817.664960397</v>
      </c>
      <c r="P15" s="56"/>
    </row>
    <row r="16" spans="1:16" ht="34.9" customHeight="1" thickBot="1" x14ac:dyDescent="0.25">
      <c r="A16" s="57" t="s">
        <v>60</v>
      </c>
      <c r="B16" s="58"/>
      <c r="C16" s="59">
        <f>'Pages 3.1.5 - 3.1.6'!D138</f>
        <v>1265386.29</v>
      </c>
      <c r="D16" s="59">
        <v>-22709.39</v>
      </c>
      <c r="E16" s="59">
        <f t="shared" si="2"/>
        <v>1242676.9000000001</v>
      </c>
      <c r="F16" s="59">
        <f>'Pages 3.1.3 - 3.1.4'!N139-G16-D16</f>
        <v>69353.976241517608</v>
      </c>
      <c r="G16" s="59">
        <f>'Pages 3.1.5 - 3.1.6'!H138</f>
        <v>0</v>
      </c>
      <c r="H16" s="59">
        <f>SUM(F16:G16)</f>
        <v>69353.976241517608</v>
      </c>
      <c r="I16" s="59">
        <f t="shared" si="3"/>
        <v>1312030.8762415177</v>
      </c>
      <c r="J16" s="52">
        <f>'Pages 3.1.5 - 3.1.6'!K138</f>
        <v>0</v>
      </c>
      <c r="K16" s="52">
        <f>J16</f>
        <v>0</v>
      </c>
      <c r="L16" s="52">
        <f t="shared" si="0"/>
        <v>1312030.8762415177</v>
      </c>
      <c r="M16" s="52">
        <f>'Pages 3.1.5 - 3.1.6'!M138</f>
        <v>0</v>
      </c>
      <c r="N16" s="52">
        <f>M16</f>
        <v>0</v>
      </c>
      <c r="O16" s="52">
        <f t="shared" si="1"/>
        <v>1312030.8762415177</v>
      </c>
      <c r="P16" s="53"/>
    </row>
    <row r="17" spans="1:15" ht="34.9" customHeight="1" thickTop="1" thickBot="1" x14ac:dyDescent="0.25">
      <c r="A17" s="60" t="s">
        <v>61</v>
      </c>
      <c r="B17" s="61"/>
      <c r="C17" s="62">
        <f t="shared" ref="C17:K17" si="4">SUM(C12:C16)</f>
        <v>322988711.03000003</v>
      </c>
      <c r="D17" s="62">
        <f t="shared" si="4"/>
        <v>3560490.7600000012</v>
      </c>
      <c r="E17" s="62">
        <f t="shared" si="4"/>
        <v>326549201.78999996</v>
      </c>
      <c r="F17" s="62">
        <f t="shared" si="4"/>
        <v>29321396.810773376</v>
      </c>
      <c r="G17" s="62">
        <f t="shared" si="4"/>
        <v>-6463994.9400000004</v>
      </c>
      <c r="H17" s="62">
        <f t="shared" si="4"/>
        <v>22857401.870773375</v>
      </c>
      <c r="I17" s="62">
        <f t="shared" si="4"/>
        <v>349406603.66077334</v>
      </c>
      <c r="J17" s="62">
        <f t="shared" si="4"/>
        <v>0</v>
      </c>
      <c r="K17" s="62">
        <f t="shared" si="4"/>
        <v>0</v>
      </c>
      <c r="L17" s="62">
        <f>SUM(L12:L16)</f>
        <v>349406603.66077334</v>
      </c>
      <c r="M17" s="62">
        <f t="shared" ref="M17:N17" si="5">SUM(M12:M16)</f>
        <v>0</v>
      </c>
      <c r="N17" s="62">
        <f t="shared" si="5"/>
        <v>0</v>
      </c>
      <c r="O17" s="62">
        <f t="shared" si="1"/>
        <v>349406603.66077334</v>
      </c>
    </row>
    <row r="18" spans="1:15" ht="20.25" hidden="1" customHeight="1" thickTop="1" x14ac:dyDescent="0.2">
      <c r="A18" s="63" t="s">
        <v>62</v>
      </c>
      <c r="B18" s="64"/>
      <c r="C18" s="65"/>
      <c r="D18" s="65"/>
      <c r="E18" s="65"/>
      <c r="F18" s="65"/>
      <c r="G18" s="65"/>
      <c r="H18" s="65"/>
      <c r="I18" s="65"/>
      <c r="J18" s="65"/>
      <c r="K18" s="65"/>
      <c r="L18" s="65"/>
      <c r="M18" s="65"/>
      <c r="N18" s="65"/>
      <c r="O18" s="65"/>
    </row>
    <row r="19" spans="1:15" ht="34.9" hidden="1" customHeight="1" x14ac:dyDescent="0.2">
      <c r="A19" s="57" t="s">
        <v>63</v>
      </c>
      <c r="B19" s="58"/>
      <c r="C19" s="52">
        <v>0</v>
      </c>
      <c r="D19" s="52"/>
      <c r="E19" s="52"/>
      <c r="F19" s="52">
        <v>0</v>
      </c>
      <c r="G19" s="52">
        <v>0</v>
      </c>
      <c r="H19" s="52">
        <v>0</v>
      </c>
      <c r="I19" s="52">
        <v>0</v>
      </c>
      <c r="J19" s="52"/>
      <c r="K19" s="52"/>
      <c r="L19" s="52">
        <v>0</v>
      </c>
      <c r="M19" s="52"/>
      <c r="N19" s="52"/>
      <c r="O19" s="52">
        <v>0</v>
      </c>
    </row>
    <row r="20" spans="1:15" ht="34.9" hidden="1" customHeight="1" x14ac:dyDescent="0.2">
      <c r="A20" s="57" t="s">
        <v>64</v>
      </c>
      <c r="B20" s="58"/>
      <c r="C20" s="52">
        <v>0</v>
      </c>
      <c r="D20" s="52"/>
      <c r="E20" s="52"/>
      <c r="F20" s="52">
        <v>0</v>
      </c>
      <c r="G20" s="52">
        <v>0</v>
      </c>
      <c r="H20" s="52">
        <v>0</v>
      </c>
      <c r="I20" s="52">
        <v>0</v>
      </c>
      <c r="J20" s="52"/>
      <c r="K20" s="52"/>
      <c r="L20" s="52">
        <v>0</v>
      </c>
      <c r="M20" s="52"/>
      <c r="N20" s="52"/>
      <c r="O20" s="52">
        <v>0</v>
      </c>
    </row>
    <row r="21" spans="1:15" ht="34.9" hidden="1" customHeight="1" thickBot="1" x14ac:dyDescent="0.25">
      <c r="A21" s="66" t="s">
        <v>65</v>
      </c>
      <c r="B21" s="67"/>
      <c r="C21" s="68">
        <f>+C17+C19+C20</f>
        <v>322988711.03000003</v>
      </c>
      <c r="D21" s="68"/>
      <c r="E21" s="68"/>
      <c r="F21" s="68">
        <f>+F17+F19+F20</f>
        <v>29321396.810773376</v>
      </c>
      <c r="G21" s="68">
        <f>+G17+G19+G20</f>
        <v>-6463994.9400000004</v>
      </c>
      <c r="H21" s="68">
        <f>+H17+H19+H20</f>
        <v>22857401.870773375</v>
      </c>
      <c r="I21" s="68">
        <f>+I17+I19+I20</f>
        <v>349406603.66077334</v>
      </c>
      <c r="J21" s="68"/>
      <c r="K21" s="68"/>
      <c r="L21" s="68">
        <f>+L17+L19+L20</f>
        <v>349406603.66077334</v>
      </c>
      <c r="M21" s="68"/>
      <c r="N21" s="68"/>
      <c r="O21" s="68">
        <f>+O17+O19+O20</f>
        <v>349406603.66077334</v>
      </c>
    </row>
    <row r="22" spans="1:15" ht="13.5" thickTop="1" x14ac:dyDescent="0.2">
      <c r="A22" s="57"/>
      <c r="B22" s="58"/>
      <c r="C22" s="69"/>
      <c r="D22" s="69"/>
      <c r="E22" s="69"/>
      <c r="F22" s="44"/>
      <c r="G22" s="44"/>
      <c r="H22" s="44"/>
      <c r="I22" s="44"/>
      <c r="J22" s="44"/>
      <c r="K22" s="44"/>
      <c r="L22" s="44"/>
      <c r="M22" s="44"/>
      <c r="N22" s="44"/>
      <c r="O22" s="44"/>
    </row>
    <row r="23" spans="1:15" x14ac:dyDescent="0.2">
      <c r="A23" s="57"/>
      <c r="B23" s="58"/>
      <c r="C23" s="69"/>
      <c r="D23" s="69"/>
      <c r="E23" s="69"/>
      <c r="F23" s="69"/>
      <c r="G23" s="44" t="s">
        <v>66</v>
      </c>
      <c r="H23" s="44"/>
      <c r="I23" s="44"/>
      <c r="J23" s="44"/>
      <c r="K23" s="44"/>
      <c r="L23" s="44"/>
      <c r="M23" s="44"/>
      <c r="N23" s="44"/>
      <c r="O23" s="44"/>
    </row>
    <row r="24" spans="1:15" x14ac:dyDescent="0.2">
      <c r="A24" s="57" t="s">
        <v>67</v>
      </c>
      <c r="B24" s="58"/>
      <c r="C24" s="69" t="s">
        <v>68</v>
      </c>
      <c r="D24" s="69"/>
      <c r="E24" s="69" t="s">
        <v>69</v>
      </c>
      <c r="F24" s="44"/>
      <c r="G24" s="44" t="s">
        <v>70</v>
      </c>
      <c r="H24" s="44" t="s">
        <v>71</v>
      </c>
      <c r="I24" s="44" t="s">
        <v>72</v>
      </c>
      <c r="J24" s="44" t="s">
        <v>73</v>
      </c>
      <c r="K24" s="70" t="s">
        <v>30</v>
      </c>
      <c r="L24" s="70" t="s">
        <v>74</v>
      </c>
      <c r="M24" s="44" t="s">
        <v>73</v>
      </c>
      <c r="N24" s="70" t="s">
        <v>33</v>
      </c>
      <c r="O24" s="70" t="s">
        <v>75</v>
      </c>
    </row>
    <row r="25" spans="1:15" ht="15" customHeight="1" x14ac:dyDescent="0.2">
      <c r="A25" s="57"/>
      <c r="B25" s="58"/>
      <c r="C25" s="69"/>
      <c r="D25" s="69"/>
      <c r="E25" s="69"/>
      <c r="F25" s="44"/>
      <c r="G25" s="44" t="s">
        <v>73</v>
      </c>
      <c r="H25" s="44"/>
      <c r="I25" s="44"/>
      <c r="J25" s="44"/>
      <c r="K25" s="44"/>
      <c r="L25" s="44"/>
      <c r="M25" s="44"/>
      <c r="N25" s="44"/>
      <c r="O25" s="44"/>
    </row>
    <row r="26" spans="1:15" ht="15" customHeight="1" x14ac:dyDescent="0.2">
      <c r="A26" s="57"/>
      <c r="B26" s="58"/>
      <c r="C26" s="69"/>
      <c r="D26" s="69"/>
      <c r="E26" s="69"/>
      <c r="F26" s="44"/>
      <c r="G26" s="44"/>
      <c r="H26" s="44"/>
      <c r="I26" s="44"/>
      <c r="J26" s="44"/>
      <c r="K26" s="44"/>
      <c r="L26" s="44"/>
      <c r="M26" s="44"/>
      <c r="N26" s="44"/>
      <c r="O26" s="44"/>
    </row>
    <row r="27" spans="1:15" ht="16.5" customHeight="1" x14ac:dyDescent="0.2">
      <c r="A27" s="54"/>
      <c r="B27" s="55"/>
      <c r="C27" s="71"/>
      <c r="D27" s="71"/>
      <c r="E27" s="71"/>
      <c r="F27" s="71" t="s">
        <v>76</v>
      </c>
      <c r="G27" s="71" t="s">
        <v>77</v>
      </c>
      <c r="H27" s="71"/>
      <c r="I27" s="71"/>
      <c r="J27" s="71"/>
      <c r="K27" s="71"/>
      <c r="L27" s="71"/>
      <c r="M27" s="71"/>
      <c r="N27" s="71"/>
      <c r="O27" s="71"/>
    </row>
    <row r="28" spans="1:15" x14ac:dyDescent="0.2">
      <c r="A28" s="24"/>
      <c r="G28" s="72"/>
    </row>
    <row r="29" spans="1:15" ht="14.25" x14ac:dyDescent="0.2">
      <c r="A29" s="73" t="s">
        <v>78</v>
      </c>
    </row>
    <row r="30" spans="1:15" ht="28.5" customHeight="1" x14ac:dyDescent="0.2">
      <c r="A30" s="230" t="s">
        <v>79</v>
      </c>
      <c r="B30" s="230"/>
      <c r="C30" s="230"/>
      <c r="D30" s="230"/>
      <c r="E30" s="230"/>
      <c r="F30" s="230"/>
      <c r="G30" s="230"/>
      <c r="H30" s="230"/>
      <c r="I30" s="230"/>
      <c r="J30" s="230"/>
      <c r="K30" s="230"/>
      <c r="L30" s="230"/>
      <c r="M30" s="74"/>
      <c r="N30" s="74"/>
    </row>
    <row r="31" spans="1:15" ht="15.75" customHeight="1" x14ac:dyDescent="0.2">
      <c r="A31" s="75"/>
    </row>
    <row r="32" spans="1:15" ht="18" customHeight="1" x14ac:dyDescent="0.2">
      <c r="A32" s="76"/>
      <c r="B32" s="31"/>
      <c r="C32" s="31"/>
      <c r="D32" s="31"/>
      <c r="E32" s="31"/>
      <c r="F32" s="31"/>
      <c r="G32" s="31"/>
      <c r="H32" s="31"/>
      <c r="I32" s="31"/>
    </row>
    <row r="33" spans="1:9" ht="18" customHeight="1" x14ac:dyDescent="0.2">
      <c r="A33" s="32"/>
      <c r="C33" s="77"/>
      <c r="D33" s="77"/>
      <c r="E33" s="77"/>
      <c r="F33" s="31"/>
      <c r="G33" s="31"/>
      <c r="H33" s="31"/>
      <c r="I33" s="31"/>
    </row>
    <row r="34" spans="1:9" ht="14.25" x14ac:dyDescent="0.2">
      <c r="A34" s="75"/>
      <c r="B34" s="31"/>
      <c r="C34" s="78"/>
      <c r="D34" s="78"/>
      <c r="E34" s="78"/>
      <c r="F34" s="31"/>
      <c r="G34" s="31"/>
      <c r="H34" s="31"/>
      <c r="I34" s="31"/>
    </row>
    <row r="35" spans="1:9" x14ac:dyDescent="0.2">
      <c r="B35" s="79"/>
    </row>
    <row r="36" spans="1:9" x14ac:dyDescent="0.2">
      <c r="B36" s="79"/>
    </row>
    <row r="37" spans="1:9" x14ac:dyDescent="0.2">
      <c r="B37" s="79"/>
      <c r="F37" s="31"/>
    </row>
    <row r="38" spans="1:9" x14ac:dyDescent="0.2">
      <c r="B38" s="79"/>
      <c r="F38" s="31"/>
    </row>
    <row r="39" spans="1:9" x14ac:dyDescent="0.2">
      <c r="B39" s="79"/>
      <c r="F39" s="31"/>
    </row>
    <row r="40" spans="1:9" x14ac:dyDescent="0.2">
      <c r="B40" s="79"/>
      <c r="F40" s="31"/>
    </row>
    <row r="41" spans="1:9" x14ac:dyDescent="0.2">
      <c r="B41" s="79"/>
      <c r="F41" s="31"/>
      <c r="I41" s="72"/>
    </row>
    <row r="42" spans="1:9" x14ac:dyDescent="0.2">
      <c r="B42" s="79"/>
      <c r="F42" s="31"/>
    </row>
  </sheetData>
  <mergeCells count="1">
    <mergeCell ref="A30:L30"/>
  </mergeCells>
  <printOptions horizontalCentered="1"/>
  <pageMargins left="0.7" right="0.7" top="0.75" bottom="0.75" header="0.3" footer="0.3"/>
  <pageSetup scale="64" fitToHeight="0" orientation="landscape" useFirstPageNumber="1" r:id="rId1"/>
  <headerFooter alignWithMargins="0">
    <oddFooter>&amp;C&amp;"Arial,Regular"&amp;10Page 3.1.&amp;P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D35"/>
  <sheetViews>
    <sheetView view="pageBreakPreview" zoomScale="85" zoomScaleNormal="100" zoomScaleSheetLayoutView="85" workbookViewId="0">
      <selection activeCell="A4" sqref="A4"/>
    </sheetView>
  </sheetViews>
  <sheetFormatPr defaultColWidth="9.625" defaultRowHeight="12.75" x14ac:dyDescent="0.2"/>
  <cols>
    <col min="1" max="1" width="7.125" style="27" customWidth="1"/>
    <col min="2" max="2" width="14.5" style="27" customWidth="1"/>
    <col min="3" max="3" width="2.125" style="27" customWidth="1"/>
    <col min="4" max="4" width="17" style="27" customWidth="1"/>
    <col min="5" max="5" width="13.5" style="27" customWidth="1"/>
    <col min="6" max="6" width="15.875" style="27" customWidth="1"/>
    <col min="7" max="7" width="12.625" style="27" customWidth="1"/>
    <col min="8" max="8" width="9.625" style="27"/>
    <col min="9" max="11" width="15.625" style="27" customWidth="1"/>
    <col min="12" max="16384" width="9.625" style="27"/>
  </cols>
  <sheetData>
    <row r="1" spans="1:30" x14ac:dyDescent="0.2">
      <c r="A1" s="25" t="s">
        <v>0</v>
      </c>
      <c r="B1" s="26"/>
      <c r="C1" s="26"/>
      <c r="D1" s="26"/>
      <c r="E1" s="26"/>
      <c r="F1" s="26"/>
      <c r="G1" s="26"/>
      <c r="H1" s="26"/>
      <c r="I1" s="26"/>
      <c r="J1" s="26"/>
    </row>
    <row r="2" spans="1:30" x14ac:dyDescent="0.2">
      <c r="A2" s="25" t="s">
        <v>170</v>
      </c>
      <c r="B2" s="26"/>
      <c r="C2" s="26"/>
      <c r="D2" s="26"/>
      <c r="E2" s="26"/>
      <c r="F2" s="26"/>
      <c r="G2" s="26"/>
      <c r="H2" s="26"/>
      <c r="I2" s="26"/>
      <c r="J2" s="26"/>
    </row>
    <row r="3" spans="1:30" x14ac:dyDescent="0.2">
      <c r="A3" s="80" t="s">
        <v>80</v>
      </c>
      <c r="B3" s="81"/>
      <c r="C3" s="30"/>
      <c r="D3" s="30"/>
      <c r="E3" s="30"/>
      <c r="F3" s="30"/>
      <c r="G3" s="26"/>
      <c r="H3" s="26"/>
      <c r="I3" s="26"/>
      <c r="J3" s="26"/>
    </row>
    <row r="5" spans="1:30" x14ac:dyDescent="0.2">
      <c r="B5" s="82" t="s">
        <v>81</v>
      </c>
      <c r="C5" s="83"/>
      <c r="D5" s="83"/>
      <c r="E5" s="83"/>
      <c r="F5" s="83"/>
    </row>
    <row r="7" spans="1:30" x14ac:dyDescent="0.2">
      <c r="B7" s="26"/>
      <c r="C7" s="26"/>
      <c r="D7" s="84" t="s">
        <v>23</v>
      </c>
      <c r="E7" s="84" t="s">
        <v>24</v>
      </c>
      <c r="F7" s="84" t="s">
        <v>25</v>
      </c>
      <c r="G7" s="26"/>
      <c r="H7" s="26"/>
      <c r="I7" s="26"/>
      <c r="J7" s="26"/>
    </row>
    <row r="8" spans="1:30" x14ac:dyDescent="0.2">
      <c r="B8" s="26"/>
      <c r="C8" s="26"/>
      <c r="D8" s="30"/>
      <c r="E8" s="30"/>
      <c r="F8" s="30"/>
      <c r="G8" s="30"/>
      <c r="H8" s="30"/>
      <c r="I8" s="26"/>
      <c r="J8" s="26"/>
    </row>
    <row r="9" spans="1:30" x14ac:dyDescent="0.2">
      <c r="B9" s="26"/>
      <c r="C9" s="26"/>
      <c r="D9" s="85"/>
      <c r="E9" s="86" t="s">
        <v>82</v>
      </c>
      <c r="F9" s="85" t="s">
        <v>82</v>
      </c>
      <c r="G9" s="26"/>
      <c r="H9" s="26"/>
      <c r="I9" s="26"/>
      <c r="J9" s="26"/>
    </row>
    <row r="10" spans="1:30" x14ac:dyDescent="0.2">
      <c r="B10" s="26"/>
      <c r="C10" s="26"/>
      <c r="D10" s="87" t="s">
        <v>37</v>
      </c>
      <c r="E10" s="88" t="s">
        <v>37</v>
      </c>
      <c r="F10" s="89" t="s">
        <v>37</v>
      </c>
      <c r="G10" s="26"/>
      <c r="H10" s="26"/>
      <c r="I10" s="26"/>
      <c r="J10" s="84"/>
    </row>
    <row r="11" spans="1:30" ht="14.25" x14ac:dyDescent="0.2">
      <c r="B11" s="26"/>
      <c r="C11" s="26"/>
      <c r="D11" s="87" t="s">
        <v>83</v>
      </c>
      <c r="E11" s="88" t="s">
        <v>84</v>
      </c>
      <c r="F11" s="89" t="s">
        <v>45</v>
      </c>
      <c r="G11" s="26"/>
      <c r="H11" s="26"/>
      <c r="I11" s="26"/>
      <c r="J11" s="26"/>
    </row>
    <row r="12" spans="1:30" x14ac:dyDescent="0.2">
      <c r="B12" s="26"/>
      <c r="C12" s="26"/>
      <c r="D12" s="90"/>
      <c r="E12" s="90" t="s">
        <v>83</v>
      </c>
      <c r="F12" s="91" t="s">
        <v>81</v>
      </c>
      <c r="G12" s="26"/>
      <c r="H12" s="26"/>
      <c r="I12" s="26"/>
      <c r="J12" s="26"/>
      <c r="K12" s="26"/>
      <c r="L12" s="26"/>
      <c r="M12" s="26"/>
      <c r="N12" s="26"/>
      <c r="O12" s="26"/>
      <c r="P12" s="26"/>
      <c r="Q12" s="26"/>
      <c r="R12" s="26"/>
      <c r="S12" s="26"/>
      <c r="T12" s="26"/>
      <c r="U12" s="26"/>
      <c r="V12" s="26"/>
      <c r="W12" s="26"/>
      <c r="X12" s="26"/>
      <c r="Y12" s="26"/>
      <c r="Z12" s="26"/>
      <c r="AA12" s="26"/>
      <c r="AB12" s="26"/>
      <c r="AC12" s="26"/>
      <c r="AD12" s="26"/>
    </row>
    <row r="13" spans="1:30" ht="34.9" customHeight="1" x14ac:dyDescent="0.2">
      <c r="B13" s="92" t="s">
        <v>13</v>
      </c>
      <c r="C13" s="93"/>
      <c r="D13" s="94">
        <f>'Pages 3.1.3 - 3.1.4'!G35</f>
        <v>1608219052</v>
      </c>
      <c r="E13" s="95">
        <f>'Pages 3.1.3 - 3.1.4'!K35</f>
        <v>-60426968.630040124</v>
      </c>
      <c r="F13" s="96">
        <f>D13+E13</f>
        <v>1547792083.3699598</v>
      </c>
      <c r="G13" s="97"/>
      <c r="H13" s="26"/>
      <c r="I13" s="98"/>
      <c r="J13" s="97"/>
      <c r="K13" s="26"/>
      <c r="L13" s="26"/>
      <c r="M13" s="26"/>
      <c r="N13" s="26"/>
      <c r="O13" s="26"/>
      <c r="P13" s="26"/>
      <c r="Q13" s="26"/>
      <c r="R13" s="26"/>
      <c r="S13" s="26"/>
      <c r="T13" s="26"/>
      <c r="U13" s="26"/>
      <c r="V13" s="26"/>
      <c r="W13" s="26"/>
      <c r="X13" s="26"/>
      <c r="Y13" s="26"/>
      <c r="Z13" s="26"/>
      <c r="AA13" s="26"/>
      <c r="AB13" s="26"/>
      <c r="AC13" s="26"/>
      <c r="AD13" s="26"/>
    </row>
    <row r="14" spans="1:30" ht="34.9" customHeight="1" x14ac:dyDescent="0.2">
      <c r="B14" s="99" t="s">
        <v>17</v>
      </c>
      <c r="C14" s="100"/>
      <c r="D14" s="96">
        <f>'Pages 3.1.3 - 3.1.4'!G66</f>
        <v>1573280974</v>
      </c>
      <c r="E14" s="95">
        <f>'Pages 3.1.3 - 3.1.4'!K66</f>
        <v>-13671621.495539935</v>
      </c>
      <c r="F14" s="96">
        <f>D14+E14</f>
        <v>1559609352.5044601</v>
      </c>
      <c r="G14" s="97"/>
      <c r="H14" s="26"/>
      <c r="I14" s="101"/>
      <c r="J14" s="97"/>
      <c r="K14" s="26"/>
      <c r="L14" s="26"/>
      <c r="M14" s="26"/>
      <c r="N14" s="26"/>
      <c r="O14" s="26"/>
      <c r="P14" s="26"/>
      <c r="Q14" s="26"/>
      <c r="R14" s="26"/>
      <c r="S14" s="26"/>
      <c r="T14" s="26"/>
      <c r="U14" s="26"/>
      <c r="V14" s="26"/>
      <c r="W14" s="26"/>
      <c r="X14" s="26"/>
      <c r="Y14" s="26"/>
      <c r="Z14" s="26"/>
      <c r="AA14" s="26"/>
      <c r="AB14" s="26"/>
      <c r="AC14" s="26"/>
      <c r="AD14" s="26">
        <v>4.8740385218734944E-2</v>
      </c>
    </row>
    <row r="15" spans="1:30" ht="34.9" customHeight="1" x14ac:dyDescent="0.2">
      <c r="B15" s="99" t="s">
        <v>58</v>
      </c>
      <c r="C15" s="100"/>
      <c r="D15" s="96">
        <f>'Pages 3.1.3 - 3.1.4'!G97</f>
        <v>749630726</v>
      </c>
      <c r="E15" s="95">
        <f>'Pages 3.1.3 - 3.1.4'!K97</f>
        <v>136255</v>
      </c>
      <c r="F15" s="96">
        <f>D15+E15</f>
        <v>749766981</v>
      </c>
      <c r="G15" s="97"/>
      <c r="H15" s="26"/>
      <c r="I15" s="98"/>
      <c r="J15" s="97"/>
      <c r="K15" s="26"/>
      <c r="L15" s="26"/>
      <c r="M15" s="26"/>
      <c r="N15" s="26"/>
      <c r="O15" s="26"/>
      <c r="P15" s="26"/>
      <c r="Q15" s="26"/>
      <c r="R15" s="26"/>
      <c r="S15" s="26"/>
      <c r="T15" s="26"/>
      <c r="U15" s="26"/>
      <c r="V15" s="26"/>
      <c r="W15" s="26"/>
      <c r="X15" s="26"/>
      <c r="Y15" s="26"/>
      <c r="Z15" s="26"/>
      <c r="AA15" s="26"/>
      <c r="AB15" s="26"/>
      <c r="AC15" s="26"/>
      <c r="AD15" s="26"/>
    </row>
    <row r="16" spans="1:30" ht="34.9" customHeight="1" x14ac:dyDescent="0.2">
      <c r="B16" s="99" t="s">
        <v>59</v>
      </c>
      <c r="C16" s="100"/>
      <c r="D16" s="96">
        <f>'Pages 3.1.3 - 3.1.4'!G119</f>
        <v>167243151</v>
      </c>
      <c r="E16" s="95">
        <f>'Pages 3.1.3 - 3.1.4'!K119</f>
        <v>-2447353.1598000005</v>
      </c>
      <c r="F16" s="96">
        <f>D16+E16</f>
        <v>164795797.84020001</v>
      </c>
      <c r="G16" s="26"/>
      <c r="H16" s="26"/>
      <c r="I16" s="102"/>
      <c r="J16" s="97"/>
      <c r="K16" s="26"/>
      <c r="L16" s="26"/>
      <c r="M16" s="26"/>
      <c r="N16" s="26"/>
      <c r="O16" s="26"/>
      <c r="P16" s="26"/>
      <c r="Q16" s="26"/>
      <c r="R16" s="26"/>
      <c r="S16" s="26"/>
      <c r="T16" s="26"/>
      <c r="U16" s="26"/>
      <c r="V16" s="26"/>
      <c r="W16" s="26"/>
      <c r="X16" s="26"/>
      <c r="Y16" s="26"/>
      <c r="Z16" s="26"/>
      <c r="AA16" s="26"/>
      <c r="AB16" s="26"/>
      <c r="AC16" s="26"/>
      <c r="AD16" s="26"/>
    </row>
    <row r="17" spans="2:30" ht="34.9" customHeight="1" x14ac:dyDescent="0.2">
      <c r="B17" s="103" t="s">
        <v>60</v>
      </c>
      <c r="C17" s="104"/>
      <c r="D17" s="105">
        <f>'Pages 3.1.3 - 3.1.4'!G139</f>
        <v>9126707</v>
      </c>
      <c r="E17" s="106">
        <f>'Pages 3.1.3 - 3.1.4'!K139</f>
        <v>42704.379941093735</v>
      </c>
      <c r="F17" s="105">
        <f>D17+E17</f>
        <v>9169411.3799410947</v>
      </c>
      <c r="G17" s="26"/>
      <c r="H17" s="26"/>
      <c r="I17" s="107"/>
      <c r="J17" s="97"/>
      <c r="K17" s="26"/>
      <c r="L17" s="26"/>
      <c r="M17" s="26"/>
      <c r="N17" s="26"/>
      <c r="O17" s="26"/>
      <c r="P17" s="26"/>
      <c r="Q17" s="26"/>
      <c r="R17" s="26"/>
      <c r="S17" s="26"/>
      <c r="T17" s="26"/>
      <c r="U17" s="26"/>
      <c r="V17" s="26"/>
      <c r="W17" s="26"/>
      <c r="X17" s="26"/>
      <c r="Y17" s="26"/>
      <c r="Z17" s="26"/>
      <c r="AA17" s="26"/>
      <c r="AB17" s="26"/>
      <c r="AC17" s="26"/>
      <c r="AD17" s="26"/>
    </row>
    <row r="18" spans="2:30" ht="34.9" customHeight="1" thickBot="1" x14ac:dyDescent="0.25">
      <c r="B18" s="108" t="s">
        <v>61</v>
      </c>
      <c r="C18" s="109"/>
      <c r="D18" s="110">
        <f>SUM(D13:D17)</f>
        <v>4107500610</v>
      </c>
      <c r="E18" s="110">
        <f>SUM(E13:E17)</f>
        <v>-76366983.905438974</v>
      </c>
      <c r="F18" s="110">
        <f>SUM(F13:F17)</f>
        <v>4031133626.0945611</v>
      </c>
      <c r="G18" s="26"/>
      <c r="H18" s="26"/>
      <c r="I18" s="98"/>
      <c r="J18" s="97"/>
      <c r="K18" s="26"/>
      <c r="L18" s="26"/>
      <c r="M18" s="26"/>
      <c r="N18" s="26"/>
      <c r="O18" s="26"/>
      <c r="P18" s="26"/>
      <c r="Q18" s="26"/>
      <c r="R18" s="26"/>
      <c r="S18" s="26"/>
      <c r="T18" s="26"/>
      <c r="U18" s="26"/>
      <c r="V18" s="26"/>
      <c r="W18" s="26"/>
      <c r="X18" s="26"/>
      <c r="Y18" s="26"/>
      <c r="Z18" s="26"/>
      <c r="AA18" s="26"/>
      <c r="AB18" s="26"/>
      <c r="AC18" s="26"/>
      <c r="AD18" s="26"/>
    </row>
    <row r="19" spans="2:30" ht="13.5" hidden="1" thickTop="1" x14ac:dyDescent="0.2">
      <c r="B19" s="99" t="s">
        <v>62</v>
      </c>
      <c r="C19" s="100"/>
      <c r="D19" s="96"/>
      <c r="E19" s="111"/>
      <c r="F19" s="96"/>
      <c r="G19" s="26"/>
      <c r="H19" s="26"/>
      <c r="I19" s="98"/>
      <c r="J19" s="97"/>
      <c r="K19" s="26"/>
      <c r="L19" s="26"/>
      <c r="M19" s="26"/>
      <c r="N19" s="26"/>
      <c r="O19" s="26"/>
      <c r="P19" s="26"/>
      <c r="Q19" s="26"/>
      <c r="R19" s="26"/>
      <c r="S19" s="26"/>
      <c r="T19" s="26"/>
      <c r="U19" s="26"/>
      <c r="V19" s="26"/>
      <c r="W19" s="26"/>
      <c r="X19" s="26"/>
      <c r="Y19" s="26"/>
      <c r="Z19" s="26"/>
      <c r="AA19" s="26"/>
      <c r="AB19" s="26"/>
      <c r="AC19" s="26"/>
      <c r="AD19" s="26"/>
    </row>
    <row r="20" spans="2:30" ht="34.9" hidden="1" customHeight="1" x14ac:dyDescent="0.2">
      <c r="B20" s="99" t="s">
        <v>63</v>
      </c>
      <c r="C20" s="100"/>
      <c r="D20" s="96">
        <v>0</v>
      </c>
      <c r="E20" s="95">
        <v>0</v>
      </c>
      <c r="F20" s="96">
        <f>D20+E20</f>
        <v>0</v>
      </c>
      <c r="G20" s="26"/>
      <c r="H20" s="26"/>
      <c r="I20" s="98"/>
      <c r="J20" s="97"/>
      <c r="K20" s="26"/>
      <c r="L20" s="26"/>
      <c r="M20" s="26"/>
      <c r="N20" s="26"/>
      <c r="O20" s="26"/>
      <c r="P20" s="26"/>
      <c r="Q20" s="26"/>
      <c r="R20" s="26"/>
      <c r="S20" s="26"/>
      <c r="T20" s="26"/>
      <c r="U20" s="26"/>
      <c r="V20" s="26"/>
      <c r="W20" s="26"/>
      <c r="X20" s="26"/>
      <c r="Y20" s="26"/>
      <c r="Z20" s="26"/>
      <c r="AA20" s="26"/>
      <c r="AB20" s="26"/>
      <c r="AC20" s="26"/>
      <c r="AD20" s="26"/>
    </row>
    <row r="21" spans="2:30" ht="34.9" hidden="1" customHeight="1" thickBot="1" x14ac:dyDescent="0.25">
      <c r="B21" s="112" t="s">
        <v>64</v>
      </c>
      <c r="C21" s="113"/>
      <c r="D21" s="114">
        <v>0</v>
      </c>
      <c r="E21" s="115">
        <v>0</v>
      </c>
      <c r="F21" s="114">
        <f>D21+E21</f>
        <v>0</v>
      </c>
      <c r="G21" s="26"/>
      <c r="H21" s="26"/>
      <c r="I21" s="98"/>
      <c r="J21" s="97"/>
      <c r="K21" s="26"/>
      <c r="L21" s="26"/>
      <c r="M21" s="26"/>
      <c r="N21" s="26"/>
      <c r="O21" s="26"/>
      <c r="P21" s="26"/>
      <c r="Q21" s="26"/>
      <c r="R21" s="26"/>
      <c r="S21" s="26"/>
      <c r="T21" s="26"/>
      <c r="U21" s="26"/>
      <c r="V21" s="26"/>
      <c r="W21" s="26"/>
      <c r="X21" s="26"/>
      <c r="Y21" s="26"/>
      <c r="Z21" s="26"/>
      <c r="AA21" s="26"/>
      <c r="AB21" s="26"/>
      <c r="AC21" s="26"/>
      <c r="AD21" s="26"/>
    </row>
    <row r="22" spans="2:30" ht="34.9" hidden="1" customHeight="1" thickTop="1" x14ac:dyDescent="0.2">
      <c r="B22" s="99" t="s">
        <v>65</v>
      </c>
      <c r="C22" s="100"/>
      <c r="D22" s="96">
        <f>SUM(D18:D21)</f>
        <v>4107500610</v>
      </c>
      <c r="E22" s="111">
        <f>SUM(E18:E21)</f>
        <v>-76366983.905438974</v>
      </c>
      <c r="F22" s="96">
        <f>SUM(F18:F21)</f>
        <v>4031133626.0945611</v>
      </c>
      <c r="G22" s="26"/>
      <c r="H22" s="26"/>
      <c r="I22" s="98"/>
      <c r="J22" s="97"/>
      <c r="K22" s="26"/>
      <c r="L22" s="26"/>
      <c r="M22" s="26"/>
      <c r="N22" s="26"/>
      <c r="O22" s="26"/>
      <c r="P22" s="26"/>
      <c r="Q22" s="26"/>
      <c r="R22" s="26"/>
      <c r="S22" s="26"/>
      <c r="T22" s="26"/>
      <c r="U22" s="26"/>
      <c r="V22" s="26"/>
      <c r="W22" s="26"/>
      <c r="X22" s="26"/>
      <c r="Y22" s="26"/>
      <c r="Z22" s="26"/>
      <c r="AA22" s="26"/>
      <c r="AB22" s="26"/>
      <c r="AC22" s="26"/>
      <c r="AD22" s="26"/>
    </row>
    <row r="23" spans="2:30" ht="13.5" thickTop="1" x14ac:dyDescent="0.2">
      <c r="B23" s="116"/>
      <c r="C23" s="117"/>
      <c r="D23" s="118"/>
      <c r="E23" s="88"/>
      <c r="F23" s="88"/>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2:30" x14ac:dyDescent="0.2">
      <c r="B24" s="116" t="s">
        <v>67</v>
      </c>
      <c r="C24" s="117"/>
      <c r="D24" s="118" t="s">
        <v>68</v>
      </c>
      <c r="E24" s="88" t="s">
        <v>85</v>
      </c>
      <c r="F24" s="88" t="s">
        <v>69</v>
      </c>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2:30" ht="15" customHeight="1" x14ac:dyDescent="0.2">
      <c r="B25" s="116"/>
      <c r="C25" s="117"/>
      <c r="D25" s="118"/>
      <c r="E25" s="88" t="s">
        <v>82</v>
      </c>
      <c r="F25" s="88"/>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2:30" ht="16.5" customHeight="1" x14ac:dyDescent="0.2">
      <c r="B26" s="99"/>
      <c r="C26" s="100"/>
      <c r="D26" s="119"/>
      <c r="E26" s="119" t="s">
        <v>82</v>
      </c>
      <c r="F26" s="119"/>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2:30" x14ac:dyDescent="0.2">
      <c r="B27" s="120"/>
    </row>
    <row r="28" spans="2:30" x14ac:dyDescent="0.2">
      <c r="B28" s="120"/>
    </row>
    <row r="29" spans="2:30" ht="18" customHeight="1" x14ac:dyDescent="0.2">
      <c r="B29" s="121" t="s">
        <v>86</v>
      </c>
      <c r="C29" s="26"/>
      <c r="D29" s="26"/>
      <c r="E29" s="26"/>
      <c r="F29" s="26"/>
    </row>
    <row r="30" spans="2:30" x14ac:dyDescent="0.2">
      <c r="B30" s="122" t="s">
        <v>87</v>
      </c>
      <c r="F30" s="123"/>
    </row>
    <row r="31" spans="2:30" x14ac:dyDescent="0.2">
      <c r="B31" s="28"/>
    </row>
    <row r="32" spans="2:30" ht="18" customHeight="1" x14ac:dyDescent="0.2">
      <c r="B32" s="124" t="s">
        <v>82</v>
      </c>
      <c r="C32" s="26"/>
      <c r="D32" s="26"/>
      <c r="E32" s="26"/>
      <c r="F32" s="26"/>
    </row>
    <row r="33" spans="2:6" ht="18" customHeight="1" x14ac:dyDescent="0.2">
      <c r="B33" s="124" t="s">
        <v>82</v>
      </c>
      <c r="C33" s="26"/>
      <c r="D33" s="26"/>
      <c r="E33" s="26"/>
      <c r="F33" s="26"/>
    </row>
    <row r="34" spans="2:6" ht="18" customHeight="1" x14ac:dyDescent="0.2">
      <c r="B34" s="30"/>
      <c r="C34" s="26"/>
      <c r="D34" s="26"/>
      <c r="E34" s="26"/>
      <c r="F34" s="26"/>
    </row>
    <row r="35" spans="2:6" x14ac:dyDescent="0.2">
      <c r="B35" s="26"/>
      <c r="C35" s="26"/>
      <c r="D35" s="125"/>
      <c r="E35" s="26"/>
      <c r="F35" s="26"/>
    </row>
  </sheetData>
  <printOptions horizontalCentered="1"/>
  <pageMargins left="0.7" right="0.7" top="0.75" bottom="0.75" header="0.3" footer="0.3"/>
  <pageSetup orientation="portrait" r:id="rId1"/>
  <headerFooter alignWithMargins="0">
    <oddHeader>&amp;R&amp;"Arial,Regular"&amp;10Page 3.1.2</oddHeader>
  </headerFooter>
  <colBreaks count="1" manualBreakCount="1">
    <brk id="8"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
  <sheetViews>
    <sheetView view="pageBreakPreview" zoomScale="80" zoomScaleNormal="80" zoomScaleSheetLayoutView="80" workbookViewId="0">
      <selection activeCell="A4" sqref="A4"/>
    </sheetView>
  </sheetViews>
  <sheetFormatPr defaultRowHeight="12.75" x14ac:dyDescent="0.2"/>
  <cols>
    <col min="1" max="1" width="5.875" style="27" customWidth="1"/>
    <col min="2" max="2" width="15.5" style="27" customWidth="1"/>
    <col min="3" max="3" width="3.875" style="27" customWidth="1"/>
    <col min="4" max="4" width="9.25" style="27" bestFit="1" customWidth="1"/>
    <col min="5" max="5" width="9.5" style="27" bestFit="1" customWidth="1"/>
    <col min="6" max="6" width="11" style="27" customWidth="1"/>
    <col min="7" max="9" width="11.75" style="27" customWidth="1"/>
    <col min="10" max="11" width="11" style="27" customWidth="1"/>
    <col min="12" max="13" width="11.75" style="27" customWidth="1"/>
    <col min="14" max="16" width="11" style="27" customWidth="1"/>
    <col min="17" max="17" width="11.875" style="27" customWidth="1"/>
    <col min="18" max="18" width="9" style="27"/>
    <col min="19" max="20" width="14.625" style="27" bestFit="1" customWidth="1"/>
    <col min="21" max="23" width="11.125" style="27" bestFit="1" customWidth="1"/>
    <col min="24" max="24" width="9" style="27"/>
    <col min="25" max="25" width="10.375" style="27" customWidth="1"/>
    <col min="26" max="26" width="9" style="27"/>
    <col min="27" max="28" width="15.25" style="27" bestFit="1" customWidth="1"/>
    <col min="29" max="29" width="12.75" style="27" bestFit="1" customWidth="1"/>
    <col min="30" max="33" width="9" style="27"/>
    <col min="34" max="36" width="13.625" style="27" bestFit="1" customWidth="1"/>
    <col min="37" max="16384" width="9" style="27"/>
  </cols>
  <sheetData>
    <row r="1" spans="1:25" s="126" customFormat="1" ht="18.75" customHeight="1" x14ac:dyDescent="0.2">
      <c r="A1" s="25" t="s">
        <v>0</v>
      </c>
    </row>
    <row r="2" spans="1:25" s="126" customFormat="1" x14ac:dyDescent="0.2">
      <c r="A2" s="25" t="s">
        <v>170</v>
      </c>
    </row>
    <row r="3" spans="1:25" s="126" customFormat="1" x14ac:dyDescent="0.2">
      <c r="A3" s="80" t="s">
        <v>22</v>
      </c>
    </row>
    <row r="4" spans="1:25" s="126" customFormat="1" ht="18.75" customHeight="1" x14ac:dyDescent="0.2"/>
    <row r="5" spans="1:25" x14ac:dyDescent="0.2">
      <c r="A5" s="81"/>
      <c r="B5" s="30"/>
      <c r="C5" s="30"/>
      <c r="D5" s="30"/>
      <c r="E5" s="30"/>
      <c r="F5" s="84"/>
      <c r="G5" s="84"/>
      <c r="H5" s="84"/>
      <c r="I5" s="84"/>
      <c r="J5" s="84" t="s">
        <v>38</v>
      </c>
      <c r="K5" s="84"/>
      <c r="L5" s="84"/>
      <c r="M5" s="84"/>
      <c r="N5" s="84"/>
      <c r="O5" s="84"/>
      <c r="P5" s="84"/>
      <c r="Q5" s="84"/>
      <c r="R5" s="28"/>
      <c r="S5" s="28"/>
      <c r="T5" s="29"/>
      <c r="U5" s="28"/>
      <c r="V5" s="26"/>
      <c r="W5" s="26"/>
      <c r="X5" s="26"/>
      <c r="Y5" s="26"/>
    </row>
    <row r="6" spans="1:25" x14ac:dyDescent="0.2">
      <c r="A6" s="81"/>
      <c r="B6" s="30"/>
      <c r="C6" s="30"/>
      <c r="D6" s="30"/>
      <c r="E6" s="30"/>
      <c r="F6" s="127" t="s">
        <v>88</v>
      </c>
      <c r="G6" s="84"/>
      <c r="H6" s="84"/>
      <c r="I6" s="84"/>
      <c r="J6" s="127" t="s">
        <v>44</v>
      </c>
      <c r="K6" s="127" t="s">
        <v>37</v>
      </c>
      <c r="L6" s="128"/>
      <c r="M6" s="84" t="s">
        <v>89</v>
      </c>
      <c r="N6" s="84" t="s">
        <v>38</v>
      </c>
      <c r="O6" s="84" t="s">
        <v>46</v>
      </c>
      <c r="P6" s="84"/>
      <c r="Q6" s="84"/>
      <c r="R6" s="30"/>
      <c r="S6" s="30"/>
      <c r="T6" s="81"/>
      <c r="U6" s="30"/>
      <c r="V6" s="26"/>
      <c r="W6" s="26"/>
      <c r="X6" s="26"/>
      <c r="Y6" s="26"/>
    </row>
    <row r="7" spans="1:25" ht="14.25" x14ac:dyDescent="0.2">
      <c r="A7" s="81"/>
      <c r="B7" s="30"/>
      <c r="C7" s="30"/>
      <c r="D7" s="127" t="s">
        <v>88</v>
      </c>
      <c r="E7" s="127"/>
      <c r="F7" s="129" t="s">
        <v>90</v>
      </c>
      <c r="G7" s="129" t="s">
        <v>89</v>
      </c>
      <c r="H7" s="129" t="s">
        <v>91</v>
      </c>
      <c r="I7" s="129" t="s">
        <v>53</v>
      </c>
      <c r="J7" s="129" t="s">
        <v>84</v>
      </c>
      <c r="K7" s="129" t="s">
        <v>92</v>
      </c>
      <c r="L7" s="128" t="s">
        <v>45</v>
      </c>
      <c r="M7" s="129" t="s">
        <v>42</v>
      </c>
      <c r="N7" s="129" t="s">
        <v>52</v>
      </c>
      <c r="O7" s="129" t="s">
        <v>54</v>
      </c>
      <c r="P7" s="84" t="s">
        <v>37</v>
      </c>
      <c r="Q7" s="84" t="s">
        <v>45</v>
      </c>
      <c r="R7" s="30"/>
      <c r="S7" s="30"/>
      <c r="T7" s="81"/>
      <c r="U7" s="30"/>
      <c r="V7" s="26"/>
      <c r="W7" s="26"/>
      <c r="X7" s="26"/>
      <c r="Y7" s="26"/>
    </row>
    <row r="8" spans="1:25" x14ac:dyDescent="0.2">
      <c r="B8" s="80"/>
      <c r="C8" s="130"/>
      <c r="D8" s="131" t="s">
        <v>90</v>
      </c>
      <c r="E8" s="131" t="s">
        <v>93</v>
      </c>
      <c r="F8" s="131" t="s">
        <v>94</v>
      </c>
      <c r="G8" s="131" t="s">
        <v>83</v>
      </c>
      <c r="H8" s="131" t="s">
        <v>93</v>
      </c>
      <c r="I8" s="131" t="s">
        <v>54</v>
      </c>
      <c r="J8" s="131" t="s">
        <v>83</v>
      </c>
      <c r="K8" s="131" t="s">
        <v>83</v>
      </c>
      <c r="L8" s="132" t="s">
        <v>83</v>
      </c>
      <c r="M8" s="131" t="s">
        <v>95</v>
      </c>
      <c r="N8" s="131" t="s">
        <v>95</v>
      </c>
      <c r="O8" s="131" t="s">
        <v>95</v>
      </c>
      <c r="P8" s="131" t="s">
        <v>54</v>
      </c>
      <c r="Q8" s="131" t="s">
        <v>49</v>
      </c>
    </row>
    <row r="9" spans="1:25" ht="15.75" customHeight="1" x14ac:dyDescent="0.2">
      <c r="A9" s="80" t="s">
        <v>13</v>
      </c>
      <c r="B9" s="80"/>
      <c r="F9" s="133"/>
      <c r="G9" s="133"/>
      <c r="H9" s="133"/>
      <c r="I9" s="133"/>
      <c r="J9" s="133"/>
      <c r="K9" s="133"/>
      <c r="L9" s="134"/>
      <c r="M9" s="130"/>
      <c r="N9" s="130"/>
      <c r="O9" s="130"/>
      <c r="P9" s="130"/>
      <c r="U9" s="135"/>
    </row>
    <row r="10" spans="1:25" ht="15.75" customHeight="1" x14ac:dyDescent="0.2">
      <c r="B10" s="27" t="s">
        <v>96</v>
      </c>
      <c r="D10" s="136">
        <v>101753.91666666667</v>
      </c>
      <c r="E10" s="136">
        <f>F10-D10</f>
        <v>-261.36709677666659</v>
      </c>
      <c r="F10" s="137">
        <v>101492.54956989</v>
      </c>
      <c r="G10" s="137">
        <v>1510928203</v>
      </c>
      <c r="H10" s="137">
        <v>-19398896.755837858</v>
      </c>
      <c r="I10" s="137">
        <v>-44432</v>
      </c>
      <c r="J10" s="137">
        <v>-56391635.92382659</v>
      </c>
      <c r="K10" s="137">
        <f>H10+I10+J10</f>
        <v>-75834964.679664448</v>
      </c>
      <c r="L10" s="138">
        <f t="shared" ref="L10:L16" si="0">K10+G10</f>
        <v>1435093238.3203356</v>
      </c>
      <c r="M10" s="139">
        <f>'Pages 3.1.5 - 3.1.6'!D9</f>
        <v>127643581.39000002</v>
      </c>
      <c r="N10" s="139">
        <f>'Pages 3.1.5 - 3.1.6'!I9</f>
        <v>11818689.342113322</v>
      </c>
      <c r="O10" s="139">
        <f>'Pages 3.1.5 - 3.1.6'!K9</f>
        <v>0</v>
      </c>
      <c r="P10" s="139">
        <f>N10+O10</f>
        <v>11818689.342113322</v>
      </c>
      <c r="Q10" s="139">
        <f t="shared" ref="Q10:Q16" si="1">P10+M10</f>
        <v>139462270.73211333</v>
      </c>
    </row>
    <row r="11" spans="1:25" ht="15.75" customHeight="1" x14ac:dyDescent="0.2">
      <c r="B11" s="27" t="s">
        <v>97</v>
      </c>
      <c r="D11" s="136">
        <v>5102.5</v>
      </c>
      <c r="E11" s="136">
        <f t="shared" ref="E11:E16" si="2">F11-D11</f>
        <v>-41.49075268816614</v>
      </c>
      <c r="F11" s="137">
        <v>5061.0092473118339</v>
      </c>
      <c r="G11" s="137">
        <v>79640499</v>
      </c>
      <c r="H11" s="137">
        <v>-1022509.0872067123</v>
      </c>
      <c r="I11" s="137">
        <v>-6286</v>
      </c>
      <c r="J11" s="137">
        <v>-3544776.4952980368</v>
      </c>
      <c r="K11" s="137">
        <f t="shared" ref="K11:K16" si="3">H11+I11+J11</f>
        <v>-4573571.5825047493</v>
      </c>
      <c r="L11" s="138">
        <f t="shared" si="0"/>
        <v>75066927.417495251</v>
      </c>
      <c r="M11" s="139">
        <f>'Pages 3.1.5 - 3.1.6'!D10</f>
        <v>6710938.9100000001</v>
      </c>
      <c r="N11" s="139">
        <f>'Pages 3.1.5 - 3.1.6'!I10</f>
        <v>597768.98679702752</v>
      </c>
      <c r="O11" s="139">
        <f>'Pages 3.1.5 - 3.1.6'!K10</f>
        <v>0</v>
      </c>
      <c r="P11" s="139">
        <f t="shared" ref="P11:P16" si="4">N11+O11</f>
        <v>597768.98679702752</v>
      </c>
      <c r="Q11" s="139">
        <f t="shared" si="1"/>
        <v>7308707.8967970274</v>
      </c>
    </row>
    <row r="12" spans="1:25" ht="15.75" customHeight="1" x14ac:dyDescent="0.2">
      <c r="B12" s="27" t="s">
        <v>98</v>
      </c>
      <c r="D12" s="136">
        <v>78.916666666666671</v>
      </c>
      <c r="E12" s="136">
        <f t="shared" si="2"/>
        <v>0.13634408602149506</v>
      </c>
      <c r="F12" s="137">
        <v>79.053010752688166</v>
      </c>
      <c r="G12" s="137">
        <v>2117570</v>
      </c>
      <c r="H12" s="137">
        <v>-27187.606745109897</v>
      </c>
      <c r="I12" s="137">
        <v>-3399</v>
      </c>
      <c r="J12" s="137">
        <v>-80541.434275372114</v>
      </c>
      <c r="K12" s="137">
        <f t="shared" si="3"/>
        <v>-111128.04102048201</v>
      </c>
      <c r="L12" s="138">
        <f t="shared" si="0"/>
        <v>2006441.9589795179</v>
      </c>
      <c r="M12" s="139">
        <f>'Pages 3.1.5 - 3.1.6'!D11</f>
        <v>199014.39</v>
      </c>
      <c r="N12" s="139">
        <f>'Pages 3.1.5 - 3.1.6'!I11</f>
        <v>15062.361585298771</v>
      </c>
      <c r="O12" s="139">
        <f>'Pages 3.1.5 - 3.1.6'!K11</f>
        <v>0</v>
      </c>
      <c r="P12" s="139">
        <f t="shared" si="4"/>
        <v>15062.361585298771</v>
      </c>
      <c r="Q12" s="139">
        <f t="shared" si="1"/>
        <v>214076.7515852988</v>
      </c>
    </row>
    <row r="13" spans="1:25" ht="15.75" customHeight="1" x14ac:dyDescent="0.2">
      <c r="B13" s="130" t="s">
        <v>99</v>
      </c>
      <c r="D13" s="136">
        <v>12.833333333333334</v>
      </c>
      <c r="E13" s="136">
        <f t="shared" si="2"/>
        <v>0.16387096774191612</v>
      </c>
      <c r="F13" s="137">
        <v>12.99720430107525</v>
      </c>
      <c r="G13" s="137">
        <v>321154</v>
      </c>
      <c r="H13" s="137">
        <v>-4123.3152418191712</v>
      </c>
      <c r="I13" s="137">
        <v>0</v>
      </c>
      <c r="J13" s="137">
        <v>0</v>
      </c>
      <c r="K13" s="137">
        <f t="shared" si="3"/>
        <v>-4123.3152418191712</v>
      </c>
      <c r="L13" s="138">
        <f t="shared" si="0"/>
        <v>317030.68475818081</v>
      </c>
      <c r="M13" s="139">
        <f>'Pages 3.1.5 - 3.1.6'!D12</f>
        <v>29742.63</v>
      </c>
      <c r="N13" s="139">
        <f>'Pages 3.1.5 - 3.1.6'!I12</f>
        <v>3377.3674517082991</v>
      </c>
      <c r="O13" s="139">
        <f>'Pages 3.1.5 - 3.1.6'!K12</f>
        <v>0</v>
      </c>
      <c r="P13" s="139">
        <f t="shared" si="4"/>
        <v>3377.3674517082991</v>
      </c>
      <c r="Q13" s="139">
        <f t="shared" si="1"/>
        <v>33119.997451708303</v>
      </c>
    </row>
    <row r="14" spans="1:25" ht="15.75" customHeight="1" x14ac:dyDescent="0.2">
      <c r="B14" s="130" t="s">
        <v>100</v>
      </c>
      <c r="D14" s="136">
        <v>1089.4166666666667</v>
      </c>
      <c r="E14" s="136">
        <f t="shared" si="2"/>
        <v>54.678602150541565</v>
      </c>
      <c r="F14" s="137">
        <v>1144.0952688172083</v>
      </c>
      <c r="G14" s="137">
        <v>12389265</v>
      </c>
      <c r="H14" s="137">
        <v>-159066.50768614683</v>
      </c>
      <c r="I14" s="137">
        <v>4375</v>
      </c>
      <c r="J14" s="137">
        <v>0</v>
      </c>
      <c r="K14" s="137">
        <f t="shared" si="3"/>
        <v>-154691.50768614683</v>
      </c>
      <c r="L14" s="138">
        <f t="shared" si="0"/>
        <v>12234573.492313853</v>
      </c>
      <c r="M14" s="139">
        <f>'Pages 3.1.5 - 3.1.6'!D13</f>
        <v>1117750.58</v>
      </c>
      <c r="N14" s="139">
        <f>'Pages 3.1.5 - 3.1.6'!I13</f>
        <v>149039.08049792747</v>
      </c>
      <c r="O14" s="139">
        <f>'Pages 3.1.5 - 3.1.6'!K13</f>
        <v>0</v>
      </c>
      <c r="P14" s="139">
        <f t="shared" si="4"/>
        <v>149039.08049792747</v>
      </c>
      <c r="Q14" s="139">
        <f t="shared" si="1"/>
        <v>1266789.6604979276</v>
      </c>
    </row>
    <row r="15" spans="1:25" ht="15.75" customHeight="1" x14ac:dyDescent="0.2">
      <c r="B15" s="130" t="s">
        <v>101</v>
      </c>
      <c r="D15" s="136">
        <v>3459.5833333333335</v>
      </c>
      <c r="E15" s="136">
        <f t="shared" si="2"/>
        <v>6.8111111111020364</v>
      </c>
      <c r="F15" s="137">
        <v>3466.3944444444355</v>
      </c>
      <c r="G15" s="137">
        <v>21191503</v>
      </c>
      <c r="H15" s="137">
        <v>-272078.96310479299</v>
      </c>
      <c r="I15" s="137">
        <v>-155017</v>
      </c>
      <c r="J15" s="137">
        <v>-209418.77664011726</v>
      </c>
      <c r="K15" s="137">
        <f t="shared" si="3"/>
        <v>-636514.73974491027</v>
      </c>
      <c r="L15" s="138">
        <f t="shared" si="0"/>
        <v>20554988.260255091</v>
      </c>
      <c r="M15" s="139">
        <f>'Pages 3.1.5 - 3.1.6'!D14</f>
        <v>2335928.9</v>
      </c>
      <c r="N15" s="139">
        <f>'Pages 3.1.5 - 3.1.6'!I14</f>
        <v>167368.15180299684</v>
      </c>
      <c r="O15" s="139">
        <f>'Pages 3.1.5 - 3.1.6'!K14</f>
        <v>0</v>
      </c>
      <c r="P15" s="139">
        <f t="shared" si="4"/>
        <v>167368.15180299684</v>
      </c>
      <c r="Q15" s="139">
        <f t="shared" si="1"/>
        <v>2503297.0518029965</v>
      </c>
    </row>
    <row r="16" spans="1:25" ht="15.75" customHeight="1" x14ac:dyDescent="0.2">
      <c r="B16" s="130" t="s">
        <v>102</v>
      </c>
      <c r="D16" s="140">
        <v>0</v>
      </c>
      <c r="E16" s="140">
        <f t="shared" si="2"/>
        <v>0</v>
      </c>
      <c r="F16" s="141">
        <v>0</v>
      </c>
      <c r="G16" s="141">
        <v>1581480</v>
      </c>
      <c r="H16" s="141">
        <v>0</v>
      </c>
      <c r="I16" s="141">
        <v>0</v>
      </c>
      <c r="J16" s="141">
        <v>0</v>
      </c>
      <c r="K16" s="141">
        <f t="shared" si="3"/>
        <v>0</v>
      </c>
      <c r="L16" s="142">
        <f t="shared" si="0"/>
        <v>1581480</v>
      </c>
      <c r="M16" s="143">
        <f>'Pages 3.1.5 - 3.1.6'!D15</f>
        <v>119191.29</v>
      </c>
      <c r="N16" s="143">
        <f>'Pages 3.1.5 - 3.1.6'!I15</f>
        <v>0</v>
      </c>
      <c r="O16" s="143">
        <f>'Pages 3.1.5 - 3.1.6'!K15</f>
        <v>0</v>
      </c>
      <c r="P16" s="143">
        <f t="shared" si="4"/>
        <v>0</v>
      </c>
      <c r="Q16" s="143">
        <f t="shared" si="1"/>
        <v>119191.29</v>
      </c>
    </row>
    <row r="17" spans="2:31" ht="15.75" customHeight="1" x14ac:dyDescent="0.2">
      <c r="B17" s="130" t="s">
        <v>103</v>
      </c>
      <c r="C17" s="144"/>
      <c r="D17" s="136">
        <f>SUM(D10:D16)</f>
        <v>111497.16666666667</v>
      </c>
      <c r="E17" s="136">
        <f>SUM(E10:E16)</f>
        <v>-241.06792114942573</v>
      </c>
      <c r="F17" s="137">
        <f t="shared" ref="F17:Q17" si="5">SUM(F10:F16)</f>
        <v>111256.09874551724</v>
      </c>
      <c r="G17" s="137">
        <f t="shared" si="5"/>
        <v>1628169674</v>
      </c>
      <c r="H17" s="137">
        <f>SUM(H10:H16)</f>
        <v>-20883862.235822435</v>
      </c>
      <c r="I17" s="137">
        <f>SUM(I10:I16)</f>
        <v>-204759</v>
      </c>
      <c r="J17" s="137">
        <f t="shared" si="5"/>
        <v>-60226372.630040117</v>
      </c>
      <c r="K17" s="137">
        <f t="shared" si="5"/>
        <v>-81314993.865862563</v>
      </c>
      <c r="L17" s="138">
        <f t="shared" si="5"/>
        <v>1546854680.1341376</v>
      </c>
      <c r="M17" s="139">
        <f t="shared" si="5"/>
        <v>138156148.09</v>
      </c>
      <c r="N17" s="139">
        <f t="shared" si="5"/>
        <v>12751305.29024828</v>
      </c>
      <c r="O17" s="139">
        <f t="shared" si="5"/>
        <v>0</v>
      </c>
      <c r="P17" s="139">
        <f t="shared" si="5"/>
        <v>12751305.29024828</v>
      </c>
      <c r="Q17" s="139">
        <f t="shared" si="5"/>
        <v>150907453.38024831</v>
      </c>
    </row>
    <row r="18" spans="2:31" ht="15.75" customHeight="1" x14ac:dyDescent="0.2">
      <c r="B18" s="130"/>
      <c r="C18" s="144"/>
      <c r="D18" s="144"/>
      <c r="E18" s="144"/>
      <c r="F18" s="133"/>
      <c r="G18" s="133"/>
      <c r="H18" s="133"/>
      <c r="I18" s="133"/>
      <c r="J18" s="133"/>
      <c r="K18" s="133"/>
      <c r="L18" s="134"/>
      <c r="M18" s="139"/>
      <c r="N18" s="139"/>
      <c r="O18" s="139"/>
      <c r="P18" s="139"/>
      <c r="Q18" s="145"/>
    </row>
    <row r="19" spans="2:31" ht="15.75" customHeight="1" x14ac:dyDescent="0.2">
      <c r="B19" s="27" t="s">
        <v>104</v>
      </c>
      <c r="C19" s="144"/>
      <c r="D19" s="140">
        <v>1033.3333333333333</v>
      </c>
      <c r="E19" s="140">
        <f>F19-D19</f>
        <v>2.5</v>
      </c>
      <c r="F19" s="141">
        <v>1035.8333333333333</v>
      </c>
      <c r="G19" s="141">
        <v>945378</v>
      </c>
      <c r="H19" s="141">
        <v>-12137.764177561308</v>
      </c>
      <c r="I19" s="141">
        <v>4163</v>
      </c>
      <c r="J19" s="141">
        <v>0</v>
      </c>
      <c r="K19" s="141">
        <f>H19+I19+J19</f>
        <v>-7974.7641775613083</v>
      </c>
      <c r="L19" s="142">
        <f>K19+G19</f>
        <v>937403.23582243873</v>
      </c>
      <c r="M19" s="143">
        <f>'Pages 3.1.5 - 3.1.6'!D18</f>
        <v>140238.6</v>
      </c>
      <c r="N19" s="143">
        <f>'Pages 3.1.5 - 3.1.6'!I18</f>
        <v>8612.836632558674</v>
      </c>
      <c r="O19" s="143">
        <f>'Pages 3.1.5 - 3.1.6'!K18</f>
        <v>0</v>
      </c>
      <c r="P19" s="143">
        <f>N19+O19</f>
        <v>8612.836632558674</v>
      </c>
      <c r="Q19" s="143">
        <f>P19+M19</f>
        <v>148851.43663255867</v>
      </c>
    </row>
    <row r="20" spans="2:31" ht="15.75" customHeight="1" x14ac:dyDescent="0.2">
      <c r="B20" s="27" t="s">
        <v>103</v>
      </c>
      <c r="D20" s="137">
        <f t="shared" ref="D20:E20" si="6">SUM(D19:D19)</f>
        <v>1033.3333333333333</v>
      </c>
      <c r="E20" s="137">
        <f t="shared" si="6"/>
        <v>2.5</v>
      </c>
      <c r="F20" s="137">
        <f>SUM(F19:F19)</f>
        <v>1035.8333333333333</v>
      </c>
      <c r="G20" s="137">
        <f>SUM(G19:G19)</f>
        <v>945378</v>
      </c>
      <c r="H20" s="137">
        <f t="shared" ref="H20:I20" si="7">SUM(H19:H19)</f>
        <v>-12137.764177561308</v>
      </c>
      <c r="I20" s="137">
        <f t="shared" si="7"/>
        <v>4163</v>
      </c>
      <c r="J20" s="137">
        <f>SUM(J19)</f>
        <v>0</v>
      </c>
      <c r="K20" s="137">
        <f>SUM(K19)</f>
        <v>-7974.7641775613083</v>
      </c>
      <c r="L20" s="138">
        <f>SUM(L19)</f>
        <v>937403.23582243873</v>
      </c>
      <c r="M20" s="139">
        <f>SUM(M19)</f>
        <v>140238.6</v>
      </c>
      <c r="N20" s="139">
        <f>SUM(N19)</f>
        <v>8612.836632558674</v>
      </c>
      <c r="O20" s="139">
        <f>SUM(O19:O19)</f>
        <v>0</v>
      </c>
      <c r="P20" s="139">
        <f>SUM(P19)</f>
        <v>8612.836632558674</v>
      </c>
      <c r="Q20" s="139">
        <f>SUM(Q19)</f>
        <v>148851.43663255867</v>
      </c>
    </row>
    <row r="21" spans="2:31" ht="15.75" customHeight="1" x14ac:dyDescent="0.2">
      <c r="F21" s="133"/>
      <c r="G21" s="133"/>
      <c r="H21" s="133"/>
      <c r="I21" s="133"/>
      <c r="J21" s="133"/>
      <c r="K21" s="133"/>
      <c r="L21" s="134"/>
      <c r="M21" s="139"/>
      <c r="N21" s="139"/>
      <c r="O21" s="139"/>
      <c r="P21" s="139"/>
      <c r="Q21" s="139"/>
    </row>
    <row r="22" spans="2:31" s="144" customFormat="1" ht="15.75" customHeight="1" x14ac:dyDescent="0.2">
      <c r="B22" s="27" t="s">
        <v>105</v>
      </c>
      <c r="D22" s="144">
        <v>0</v>
      </c>
      <c r="E22" s="140"/>
      <c r="F22" s="141"/>
      <c r="G22" s="141">
        <v>0</v>
      </c>
      <c r="H22" s="141"/>
      <c r="I22" s="141"/>
      <c r="J22" s="141">
        <v>0</v>
      </c>
      <c r="K22" s="141">
        <f>H22+I22+J22</f>
        <v>0</v>
      </c>
      <c r="L22" s="142">
        <f>K22+G22</f>
        <v>0</v>
      </c>
      <c r="M22" s="143">
        <f>'Pages 3.1.5 - 3.1.6'!D21</f>
        <v>1819.5</v>
      </c>
      <c r="N22" s="143">
        <f>'Pages 3.1.5 - 3.1.6'!I21</f>
        <v>0</v>
      </c>
      <c r="O22" s="143">
        <f>'Pages 3.1.5 - 3.1.6'!K21</f>
        <v>0</v>
      </c>
      <c r="P22" s="143">
        <f>N22+O22</f>
        <v>0</v>
      </c>
      <c r="Q22" s="143">
        <f>P22+M22</f>
        <v>1819.5</v>
      </c>
      <c r="R22" s="27"/>
      <c r="S22" s="27"/>
      <c r="T22" s="27"/>
      <c r="U22" s="27"/>
      <c r="V22" s="27"/>
      <c r="W22" s="27"/>
      <c r="X22" s="27"/>
      <c r="Y22" s="27"/>
      <c r="Z22" s="27"/>
      <c r="AA22" s="27"/>
      <c r="AB22" s="27"/>
      <c r="AC22" s="27"/>
      <c r="AD22" s="27"/>
      <c r="AE22" s="27"/>
    </row>
    <row r="23" spans="2:31" s="144" customFormat="1" ht="15.75" customHeight="1" x14ac:dyDescent="0.2">
      <c r="B23" s="27"/>
      <c r="F23" s="141"/>
      <c r="G23" s="141"/>
      <c r="H23" s="141"/>
      <c r="I23" s="141"/>
      <c r="J23" s="141"/>
      <c r="K23" s="141"/>
      <c r="L23" s="142"/>
      <c r="M23" s="143"/>
      <c r="N23" s="143"/>
      <c r="O23" s="143"/>
      <c r="P23" s="143"/>
      <c r="Q23" s="143"/>
      <c r="R23" s="27"/>
      <c r="S23" s="27"/>
      <c r="T23" s="27"/>
      <c r="U23" s="27"/>
      <c r="V23" s="27"/>
      <c r="W23" s="27"/>
      <c r="X23" s="27"/>
      <c r="Y23" s="27"/>
      <c r="Z23" s="27"/>
      <c r="AA23" s="27"/>
      <c r="AB23" s="27"/>
      <c r="AC23" s="27"/>
      <c r="AD23" s="27"/>
      <c r="AE23" s="27"/>
    </row>
    <row r="24" spans="2:31" s="144" customFormat="1" ht="15.75" customHeight="1" x14ac:dyDescent="0.2">
      <c r="B24" s="27" t="s">
        <v>106</v>
      </c>
      <c r="D24" s="144">
        <v>0</v>
      </c>
      <c r="E24" s="140"/>
      <c r="F24" s="141"/>
      <c r="G24" s="141">
        <v>0</v>
      </c>
      <c r="H24" s="141"/>
      <c r="I24" s="141"/>
      <c r="J24" s="141">
        <v>0</v>
      </c>
      <c r="K24" s="141">
        <f t="shared" ref="K24:K31" si="8">H24+I24+J24</f>
        <v>0</v>
      </c>
      <c r="L24" s="142">
        <f t="shared" ref="L24:L31" si="9">K24+G24</f>
        <v>0</v>
      </c>
      <c r="M24" s="143">
        <f>'Pages 3.1.5 - 3.1.6'!D23</f>
        <v>62654.2</v>
      </c>
      <c r="N24" s="143">
        <f>'Pages 3.1.5 - 3.1.6'!I23</f>
        <v>-62654.2</v>
      </c>
      <c r="O24" s="143">
        <f>'Pages 3.1.5 - 3.1.6'!K23</f>
        <v>0</v>
      </c>
      <c r="P24" s="143">
        <f t="shared" ref="P24:P31" si="10">N24+O24</f>
        <v>-62654.2</v>
      </c>
      <c r="Q24" s="143">
        <f t="shared" ref="Q24:Q31" si="11">P24+M24</f>
        <v>0</v>
      </c>
      <c r="R24" s="27"/>
      <c r="S24" s="27"/>
      <c r="T24" s="27"/>
      <c r="U24" s="27"/>
      <c r="V24" s="27"/>
      <c r="W24" s="27"/>
      <c r="X24" s="27"/>
      <c r="Y24" s="27"/>
      <c r="Z24" s="27"/>
      <c r="AA24" s="27"/>
      <c r="AB24" s="27"/>
      <c r="AC24" s="27"/>
      <c r="AD24" s="27"/>
      <c r="AE24" s="27"/>
    </row>
    <row r="25" spans="2:31" s="144" customFormat="1" ht="15.75" customHeight="1" x14ac:dyDescent="0.2">
      <c r="B25" s="27" t="s">
        <v>107</v>
      </c>
      <c r="D25" s="144">
        <v>0</v>
      </c>
      <c r="E25" s="140"/>
      <c r="F25" s="141"/>
      <c r="G25" s="141">
        <v>0</v>
      </c>
      <c r="H25" s="141"/>
      <c r="I25" s="141"/>
      <c r="J25" s="141">
        <v>0</v>
      </c>
      <c r="K25" s="141">
        <f t="shared" si="8"/>
        <v>0</v>
      </c>
      <c r="L25" s="142">
        <f t="shared" si="9"/>
        <v>0</v>
      </c>
      <c r="M25" s="143">
        <f>'Pages 3.1.5 - 3.1.6'!D24</f>
        <v>-8932140.9000000004</v>
      </c>
      <c r="N25" s="143">
        <f>'Pages 3.1.5 - 3.1.6'!I24</f>
        <v>8932140.9000000004</v>
      </c>
      <c r="O25" s="143">
        <f>'Pages 3.1.5 - 3.1.6'!K24</f>
        <v>0</v>
      </c>
      <c r="P25" s="143">
        <f t="shared" si="10"/>
        <v>8932140.9000000004</v>
      </c>
      <c r="Q25" s="143">
        <f t="shared" si="11"/>
        <v>0</v>
      </c>
      <c r="R25" s="27"/>
      <c r="S25" s="27"/>
      <c r="T25" s="27"/>
      <c r="U25" s="27"/>
      <c r="V25" s="27"/>
      <c r="W25" s="27"/>
      <c r="X25" s="27"/>
      <c r="Y25" s="27"/>
      <c r="Z25" s="27"/>
      <c r="AA25" s="27"/>
      <c r="AB25" s="27"/>
      <c r="AC25" s="27"/>
      <c r="AD25" s="27"/>
      <c r="AE25" s="27"/>
    </row>
    <row r="26" spans="2:31" ht="15.75" customHeight="1" x14ac:dyDescent="0.2">
      <c r="B26" s="27" t="s">
        <v>108</v>
      </c>
      <c r="D26" s="27">
        <v>0</v>
      </c>
      <c r="E26" s="140"/>
      <c r="F26" s="141"/>
      <c r="G26" s="141">
        <v>0</v>
      </c>
      <c r="H26" s="141"/>
      <c r="I26" s="141"/>
      <c r="J26" s="141">
        <v>0</v>
      </c>
      <c r="K26" s="141">
        <f t="shared" si="8"/>
        <v>0</v>
      </c>
      <c r="L26" s="142">
        <f t="shared" si="9"/>
        <v>0</v>
      </c>
      <c r="M26" s="143">
        <f>'Pages 3.1.5 - 3.1.6'!D25</f>
        <v>1597390.06</v>
      </c>
      <c r="N26" s="143">
        <f>'Pages 3.1.5 - 3.1.6'!I25</f>
        <v>-1597390.06</v>
      </c>
      <c r="O26" s="143">
        <f>'Pages 3.1.5 - 3.1.6'!K25</f>
        <v>0</v>
      </c>
      <c r="P26" s="143">
        <f t="shared" si="10"/>
        <v>-1597390.06</v>
      </c>
      <c r="Q26" s="143">
        <f t="shared" si="11"/>
        <v>0</v>
      </c>
    </row>
    <row r="27" spans="2:31" s="144" customFormat="1" ht="15.75" customHeight="1" x14ac:dyDescent="0.2">
      <c r="B27" s="27" t="s">
        <v>109</v>
      </c>
      <c r="D27" s="144">
        <v>0</v>
      </c>
      <c r="E27" s="140"/>
      <c r="F27" s="141"/>
      <c r="G27" s="141">
        <v>0</v>
      </c>
      <c r="H27" s="141"/>
      <c r="I27" s="141"/>
      <c r="J27" s="141">
        <v>0</v>
      </c>
      <c r="K27" s="141">
        <f t="shared" si="8"/>
        <v>0</v>
      </c>
      <c r="L27" s="142">
        <f t="shared" si="9"/>
        <v>0</v>
      </c>
      <c r="M27" s="143">
        <f>'Pages 3.1.5 - 3.1.6'!D26</f>
        <v>101815.87</v>
      </c>
      <c r="N27" s="143">
        <f>'Pages 3.1.5 - 3.1.6'!I26</f>
        <v>-101815.87</v>
      </c>
      <c r="O27" s="143">
        <f>'Pages 3.1.5 - 3.1.6'!K26</f>
        <v>0</v>
      </c>
      <c r="P27" s="143">
        <f t="shared" si="10"/>
        <v>-101815.87</v>
      </c>
      <c r="Q27" s="143">
        <f t="shared" si="11"/>
        <v>0</v>
      </c>
      <c r="R27" s="27"/>
      <c r="S27" s="27"/>
      <c r="T27" s="27"/>
      <c r="U27" s="27"/>
      <c r="V27" s="27"/>
      <c r="W27" s="27"/>
      <c r="X27" s="27"/>
      <c r="Y27" s="27"/>
      <c r="Z27" s="27"/>
      <c r="AA27" s="27"/>
      <c r="AB27" s="27"/>
      <c r="AC27" s="27"/>
      <c r="AD27" s="27"/>
      <c r="AE27" s="27"/>
    </row>
    <row r="28" spans="2:31" s="144" customFormat="1" ht="15.75" customHeight="1" x14ac:dyDescent="0.2">
      <c r="B28" s="27" t="s">
        <v>110</v>
      </c>
      <c r="D28" s="144">
        <v>0</v>
      </c>
      <c r="E28" s="140"/>
      <c r="F28" s="141"/>
      <c r="G28" s="141">
        <v>0</v>
      </c>
      <c r="H28" s="141"/>
      <c r="I28" s="141"/>
      <c r="J28" s="141">
        <v>0</v>
      </c>
      <c r="K28" s="141">
        <f t="shared" si="8"/>
        <v>0</v>
      </c>
      <c r="L28" s="142">
        <f t="shared" si="9"/>
        <v>0</v>
      </c>
      <c r="M28" s="143">
        <f>'Pages 3.1.5 - 3.1.6'!D27</f>
        <v>-3.56</v>
      </c>
      <c r="N28" s="143">
        <f>'Pages 3.1.5 - 3.1.6'!I27</f>
        <v>3.56</v>
      </c>
      <c r="O28" s="143">
        <f>'Pages 3.1.5 - 3.1.6'!K27</f>
        <v>0</v>
      </c>
      <c r="P28" s="143">
        <f t="shared" si="10"/>
        <v>3.56</v>
      </c>
      <c r="Q28" s="143">
        <f t="shared" si="11"/>
        <v>0</v>
      </c>
      <c r="R28" s="27"/>
      <c r="S28" s="27"/>
      <c r="T28" s="27"/>
      <c r="U28" s="27"/>
      <c r="V28" s="27"/>
      <c r="W28" s="27"/>
      <c r="X28" s="27"/>
      <c r="Y28" s="27"/>
      <c r="Z28" s="27"/>
      <c r="AA28" s="27"/>
      <c r="AB28" s="27"/>
      <c r="AC28" s="27"/>
      <c r="AD28" s="27"/>
      <c r="AE28" s="27"/>
    </row>
    <row r="29" spans="2:31" s="144" customFormat="1" ht="15.75" customHeight="1" x14ac:dyDescent="0.2">
      <c r="B29" s="27" t="s">
        <v>111</v>
      </c>
      <c r="D29" s="144">
        <v>0</v>
      </c>
      <c r="E29" s="140"/>
      <c r="F29" s="141"/>
      <c r="G29" s="141">
        <v>0</v>
      </c>
      <c r="H29" s="141"/>
      <c r="I29" s="141"/>
      <c r="J29" s="141">
        <v>0</v>
      </c>
      <c r="K29" s="141">
        <f t="shared" si="8"/>
        <v>0</v>
      </c>
      <c r="L29" s="142">
        <f t="shared" si="9"/>
        <v>0</v>
      </c>
      <c r="M29" s="143">
        <f>'Pages 3.1.5 - 3.1.6'!D28</f>
        <v>4584004.46</v>
      </c>
      <c r="N29" s="143">
        <f>'Pages 3.1.5 - 3.1.6'!I28</f>
        <v>-4584004.46</v>
      </c>
      <c r="O29" s="143">
        <f>'Pages 3.1.5 - 3.1.6'!K28</f>
        <v>0</v>
      </c>
      <c r="P29" s="143">
        <f t="shared" si="10"/>
        <v>-4584004.46</v>
      </c>
      <c r="Q29" s="143">
        <f t="shared" si="11"/>
        <v>0</v>
      </c>
      <c r="R29" s="27"/>
      <c r="S29" s="27"/>
      <c r="T29" s="27"/>
      <c r="U29" s="27"/>
      <c r="V29" s="27"/>
      <c r="W29" s="27"/>
      <c r="X29" s="27"/>
      <c r="Y29" s="27"/>
      <c r="Z29" s="27"/>
      <c r="AA29" s="27"/>
      <c r="AB29" s="27"/>
      <c r="AC29" s="27"/>
      <c r="AD29" s="27"/>
      <c r="AE29" s="27"/>
    </row>
    <row r="30" spans="2:31" s="144" customFormat="1" ht="15.75" customHeight="1" x14ac:dyDescent="0.2">
      <c r="B30" s="27" t="s">
        <v>112</v>
      </c>
      <c r="D30" s="144">
        <v>0</v>
      </c>
      <c r="E30" s="140"/>
      <c r="F30" s="141"/>
      <c r="G30" s="141">
        <v>0</v>
      </c>
      <c r="H30" s="141"/>
      <c r="I30" s="141"/>
      <c r="J30" s="141">
        <v>0</v>
      </c>
      <c r="K30" s="141">
        <f t="shared" si="8"/>
        <v>0</v>
      </c>
      <c r="L30" s="142">
        <f t="shared" si="9"/>
        <v>0</v>
      </c>
      <c r="M30" s="143">
        <f>'Pages 3.1.5 - 3.1.6'!D29</f>
        <v>153646.56</v>
      </c>
      <c r="N30" s="143">
        <f>'Pages 3.1.5 - 3.1.6'!I29</f>
        <v>-153646.56</v>
      </c>
      <c r="O30" s="143">
        <f>'Pages 3.1.5 - 3.1.6'!K29</f>
        <v>0</v>
      </c>
      <c r="P30" s="143">
        <f t="shared" si="10"/>
        <v>-153646.56</v>
      </c>
      <c r="Q30" s="143">
        <f t="shared" si="11"/>
        <v>0</v>
      </c>
      <c r="R30" s="27"/>
      <c r="S30" s="27"/>
      <c r="T30" s="27"/>
      <c r="U30" s="27"/>
      <c r="V30" s="27"/>
      <c r="W30" s="27"/>
      <c r="X30" s="27"/>
      <c r="Y30" s="27"/>
      <c r="Z30" s="27"/>
      <c r="AA30" s="27"/>
      <c r="AB30" s="27"/>
      <c r="AC30" s="27"/>
      <c r="AD30" s="27"/>
      <c r="AE30" s="27"/>
    </row>
    <row r="31" spans="2:31" s="144" customFormat="1" ht="15.75" customHeight="1" x14ac:dyDescent="0.2">
      <c r="B31" s="27" t="s">
        <v>113</v>
      </c>
      <c r="D31" s="144">
        <v>0</v>
      </c>
      <c r="E31" s="140"/>
      <c r="F31" s="141"/>
      <c r="G31" s="141">
        <v>0</v>
      </c>
      <c r="H31" s="141"/>
      <c r="I31" s="141"/>
      <c r="J31" s="141">
        <v>0</v>
      </c>
      <c r="K31" s="141">
        <f t="shared" si="8"/>
        <v>0</v>
      </c>
      <c r="L31" s="142">
        <f t="shared" si="9"/>
        <v>0</v>
      </c>
      <c r="M31" s="143">
        <f>'Pages 3.1.5 - 3.1.6'!D30</f>
        <v>654601.77</v>
      </c>
      <c r="N31" s="143">
        <f>'Pages 3.1.5 - 3.1.6'!I30</f>
        <v>-654601.77</v>
      </c>
      <c r="O31" s="143">
        <f>'Pages 3.1.5 - 3.1.6'!K30</f>
        <v>0</v>
      </c>
      <c r="P31" s="143">
        <f t="shared" si="10"/>
        <v>-654601.77</v>
      </c>
      <c r="Q31" s="143">
        <f t="shared" si="11"/>
        <v>0</v>
      </c>
      <c r="R31" s="27"/>
      <c r="S31" s="27"/>
      <c r="T31" s="27"/>
      <c r="U31" s="27"/>
      <c r="V31" s="27"/>
      <c r="W31" s="27"/>
      <c r="X31" s="27"/>
      <c r="Y31" s="27"/>
      <c r="Z31" s="27"/>
      <c r="AA31" s="27"/>
      <c r="AB31" s="27"/>
      <c r="AC31" s="27"/>
      <c r="AD31" s="27"/>
      <c r="AE31" s="27"/>
    </row>
    <row r="32" spans="2:31" ht="15.75" customHeight="1" x14ac:dyDescent="0.2">
      <c r="B32" s="144"/>
      <c r="F32" s="133"/>
      <c r="G32" s="133"/>
      <c r="H32" s="133"/>
      <c r="I32" s="133"/>
      <c r="J32" s="133"/>
      <c r="K32" s="133"/>
      <c r="L32" s="134"/>
      <c r="M32" s="139"/>
      <c r="N32" s="139"/>
      <c r="O32" s="139"/>
      <c r="P32" s="139"/>
      <c r="Q32" s="139"/>
    </row>
    <row r="33" spans="1:31" s="144" customFormat="1" ht="15.75" customHeight="1" x14ac:dyDescent="0.2">
      <c r="B33" s="27" t="s">
        <v>114</v>
      </c>
      <c r="D33" s="144">
        <v>0</v>
      </c>
      <c r="F33" s="141"/>
      <c r="G33" s="141">
        <v>-20896000</v>
      </c>
      <c r="H33" s="141">
        <v>20896000</v>
      </c>
      <c r="I33" s="141"/>
      <c r="J33" s="141">
        <v>0</v>
      </c>
      <c r="K33" s="141">
        <f>H33+I33+J33</f>
        <v>20896000</v>
      </c>
      <c r="L33" s="142">
        <f>K33+G33</f>
        <v>0</v>
      </c>
      <c r="M33" s="143">
        <f>'Pages 3.1.5 - 3.1.6'!D32</f>
        <v>590000</v>
      </c>
      <c r="N33" s="143">
        <f>'Pages 3.1.5 - 3.1.6'!I32</f>
        <v>-590000</v>
      </c>
      <c r="O33" s="143">
        <f>'Pages 3.1.5 - 3.1.6'!K32</f>
        <v>0</v>
      </c>
      <c r="P33" s="143">
        <f>N33+O33</f>
        <v>-590000</v>
      </c>
      <c r="Q33" s="143">
        <f>P33+M33</f>
        <v>0</v>
      </c>
      <c r="R33" s="27"/>
      <c r="S33" s="27"/>
      <c r="T33" s="27"/>
      <c r="U33" s="27"/>
      <c r="V33" s="27"/>
      <c r="W33" s="27"/>
      <c r="X33" s="27"/>
      <c r="Y33" s="27"/>
      <c r="Z33" s="27"/>
      <c r="AA33" s="27"/>
      <c r="AB33" s="27"/>
      <c r="AC33" s="27"/>
      <c r="AD33" s="27"/>
      <c r="AE33" s="27"/>
    </row>
    <row r="34" spans="1:31" ht="15.75" customHeight="1" x14ac:dyDescent="0.35">
      <c r="F34" s="146"/>
      <c r="G34" s="146"/>
      <c r="H34" s="146"/>
      <c r="I34" s="146"/>
      <c r="J34" s="146"/>
      <c r="K34" s="146"/>
      <c r="L34" s="147"/>
      <c r="M34" s="148"/>
      <c r="N34" s="148"/>
      <c r="O34" s="148"/>
      <c r="P34" s="148"/>
      <c r="Q34" s="145"/>
    </row>
    <row r="35" spans="1:31" ht="15.75" customHeight="1" x14ac:dyDescent="0.2">
      <c r="B35" s="149" t="s">
        <v>37</v>
      </c>
      <c r="C35" s="150"/>
      <c r="D35" s="151">
        <f>+D17+D20+D22+SUM(D24:D33)</f>
        <v>112530.5</v>
      </c>
      <c r="E35" s="151">
        <f t="shared" ref="E35:Q35" si="12">+E17+E20+E22+SUM(E24:E33)</f>
        <v>-238.56792114942573</v>
      </c>
      <c r="F35" s="151">
        <f t="shared" si="12"/>
        <v>112291.93207885057</v>
      </c>
      <c r="G35" s="151">
        <f t="shared" si="12"/>
        <v>1608219052</v>
      </c>
      <c r="H35" s="151">
        <f t="shared" si="12"/>
        <v>0</v>
      </c>
      <c r="I35" s="151">
        <f t="shared" si="12"/>
        <v>-200596</v>
      </c>
      <c r="J35" s="151">
        <f t="shared" si="12"/>
        <v>-60226372.630040117</v>
      </c>
      <c r="K35" s="151">
        <f t="shared" si="12"/>
        <v>-60426968.630040124</v>
      </c>
      <c r="L35" s="152">
        <f t="shared" si="12"/>
        <v>1547792083.3699601</v>
      </c>
      <c r="M35" s="153">
        <f t="shared" si="12"/>
        <v>137110174.65000001</v>
      </c>
      <c r="N35" s="154">
        <f t="shared" si="12"/>
        <v>13947949.666880839</v>
      </c>
      <c r="O35" s="154">
        <f t="shared" si="12"/>
        <v>0</v>
      </c>
      <c r="P35" s="154">
        <f t="shared" si="12"/>
        <v>13947949.666880839</v>
      </c>
      <c r="Q35" s="201">
        <f t="shared" si="12"/>
        <v>151058124.31688085</v>
      </c>
    </row>
    <row r="36" spans="1:31" ht="15.75" customHeight="1" x14ac:dyDescent="0.2">
      <c r="F36" s="133"/>
      <c r="G36" s="133"/>
      <c r="H36" s="133"/>
      <c r="I36" s="133"/>
      <c r="J36" s="133"/>
      <c r="K36" s="133"/>
      <c r="L36" s="134"/>
      <c r="M36" s="139"/>
      <c r="N36" s="155"/>
      <c r="O36" s="155"/>
      <c r="P36" s="155"/>
      <c r="Q36" s="145"/>
    </row>
    <row r="37" spans="1:31" ht="15.75" customHeight="1" x14ac:dyDescent="0.2">
      <c r="A37" s="80" t="s">
        <v>17</v>
      </c>
      <c r="B37" s="80"/>
      <c r="F37" s="133"/>
      <c r="G37" s="133"/>
      <c r="H37" s="133"/>
      <c r="I37" s="133"/>
      <c r="J37" s="133"/>
      <c r="K37" s="133"/>
      <c r="L37" s="134"/>
      <c r="M37" s="139"/>
      <c r="N37" s="139"/>
      <c r="O37" s="139"/>
      <c r="P37" s="139"/>
      <c r="Q37" s="145"/>
    </row>
    <row r="38" spans="1:31" ht="15.75" customHeight="1" x14ac:dyDescent="0.2">
      <c r="B38" s="156" t="s">
        <v>115</v>
      </c>
      <c r="D38" s="136">
        <v>15946.666666666666</v>
      </c>
      <c r="E38" s="136">
        <f t="shared" ref="E38:E40" si="13">F38-D38</f>
        <v>-40.033333333427436</v>
      </c>
      <c r="F38" s="137">
        <v>15906.633333333239</v>
      </c>
      <c r="G38" s="137">
        <v>516083774</v>
      </c>
      <c r="H38" s="137">
        <v>4703700.3237753101</v>
      </c>
      <c r="I38" s="137">
        <v>728592</v>
      </c>
      <c r="J38" s="137">
        <v>-5144880.8246873794</v>
      </c>
      <c r="K38" s="137">
        <f t="shared" ref="K38:K40" si="14">H38+I38+J38</f>
        <v>287411.49908793066</v>
      </c>
      <c r="L38" s="138">
        <f>K38+G38</f>
        <v>516371185.49908793</v>
      </c>
      <c r="M38" s="139">
        <f>'Pages 3.1.5 - 3.1.6'!D37</f>
        <v>47177392.560000002</v>
      </c>
      <c r="N38" s="139">
        <f>'Pages 3.1.5 - 3.1.6'!I37</f>
        <v>1028070.3617347085</v>
      </c>
      <c r="O38" s="139">
        <f>'Pages 3.1.5 - 3.1.6'!K37</f>
        <v>0</v>
      </c>
      <c r="P38" s="139">
        <f t="shared" ref="P38:P40" si="15">N38+O38</f>
        <v>1028070.3617347085</v>
      </c>
      <c r="Q38" s="139">
        <f>P38+M38</f>
        <v>48205462.921734713</v>
      </c>
    </row>
    <row r="39" spans="1:31" s="144" customFormat="1" ht="15.75" customHeight="1" x14ac:dyDescent="0.2">
      <c r="B39" s="156" t="s">
        <v>116</v>
      </c>
      <c r="D39" s="27">
        <v>110</v>
      </c>
      <c r="E39" s="136">
        <f t="shared" si="13"/>
        <v>0.26666666666666572</v>
      </c>
      <c r="F39" s="137">
        <v>110.26666666666667</v>
      </c>
      <c r="G39" s="137">
        <v>1223885</v>
      </c>
      <c r="H39" s="137">
        <v>11154.755411402928</v>
      </c>
      <c r="I39" s="137">
        <v>2234.1537199490704</v>
      </c>
      <c r="J39" s="137">
        <v>0</v>
      </c>
      <c r="K39" s="137">
        <f t="shared" si="14"/>
        <v>13388.909131351998</v>
      </c>
      <c r="L39" s="138">
        <f>K39+G39</f>
        <v>1237273.9091313521</v>
      </c>
      <c r="M39" s="139">
        <f>'Pages 3.1.5 - 3.1.6'!D38</f>
        <v>168997.77000000002</v>
      </c>
      <c r="N39" s="139">
        <f>'Pages 3.1.5 - 3.1.6'!I38</f>
        <v>3846.0449479249783</v>
      </c>
      <c r="O39" s="139">
        <f>'Pages 3.1.5 - 3.1.6'!K38</f>
        <v>0</v>
      </c>
      <c r="P39" s="139">
        <f t="shared" si="15"/>
        <v>3846.0449479249783</v>
      </c>
      <c r="Q39" s="139">
        <f>P39+M39</f>
        <v>172843.81494792498</v>
      </c>
      <c r="R39" s="27"/>
      <c r="S39" s="27"/>
      <c r="T39" s="27"/>
      <c r="U39" s="27"/>
      <c r="V39" s="27"/>
      <c r="W39" s="27"/>
      <c r="X39" s="27"/>
      <c r="Y39" s="27"/>
      <c r="Z39" s="27"/>
      <c r="AA39" s="27"/>
      <c r="AB39" s="27"/>
      <c r="AC39" s="27"/>
      <c r="AD39" s="27"/>
      <c r="AE39" s="27"/>
    </row>
    <row r="40" spans="1:31" ht="15.75" customHeight="1" x14ac:dyDescent="0.2">
      <c r="B40" s="156" t="s">
        <v>117</v>
      </c>
      <c r="D40" s="140">
        <v>73.916666666666671</v>
      </c>
      <c r="E40" s="140">
        <f t="shared" si="13"/>
        <v>-2.9274999999999523</v>
      </c>
      <c r="F40" s="141">
        <v>70.989166666666719</v>
      </c>
      <c r="G40" s="141">
        <v>130258</v>
      </c>
      <c r="H40" s="141">
        <v>1187.1998842853066</v>
      </c>
      <c r="I40" s="141">
        <v>-387</v>
      </c>
      <c r="J40" s="141">
        <v>0</v>
      </c>
      <c r="K40" s="141">
        <f t="shared" si="14"/>
        <v>800.19988428530655</v>
      </c>
      <c r="L40" s="142">
        <f>K40+G40</f>
        <v>131058.19988428531</v>
      </c>
      <c r="M40" s="143">
        <f>'Pages 3.1.5 - 3.1.6'!D39</f>
        <v>68383.239999999991</v>
      </c>
      <c r="N40" s="143">
        <f>'Pages 3.1.5 - 3.1.6'!I39</f>
        <v>1990.8645668800434</v>
      </c>
      <c r="O40" s="143">
        <f>'Pages 3.1.5 - 3.1.6'!K39</f>
        <v>0</v>
      </c>
      <c r="P40" s="143">
        <f t="shared" si="15"/>
        <v>1990.8645668800434</v>
      </c>
      <c r="Q40" s="143">
        <f>P40+M40</f>
        <v>70374.104566880036</v>
      </c>
    </row>
    <row r="41" spans="1:31" ht="15.75" customHeight="1" x14ac:dyDescent="0.2">
      <c r="B41" s="27" t="s">
        <v>103</v>
      </c>
      <c r="D41" s="137">
        <f t="shared" ref="D41:Q41" si="16">SUM(D38:D40)</f>
        <v>16130.583333333332</v>
      </c>
      <c r="E41" s="137">
        <f t="shared" si="16"/>
        <v>-42.694166666760722</v>
      </c>
      <c r="F41" s="137">
        <f t="shared" si="16"/>
        <v>16087.889166666571</v>
      </c>
      <c r="G41" s="137">
        <f t="shared" si="16"/>
        <v>517437917</v>
      </c>
      <c r="H41" s="137">
        <f t="shared" si="16"/>
        <v>4716042.2790709985</v>
      </c>
      <c r="I41" s="137">
        <f t="shared" si="16"/>
        <v>730439.15371994907</v>
      </c>
      <c r="J41" s="137">
        <f t="shared" si="16"/>
        <v>-5144880.8246873794</v>
      </c>
      <c r="K41" s="137">
        <f t="shared" si="16"/>
        <v>301600.60810356797</v>
      </c>
      <c r="L41" s="138">
        <f t="shared" si="16"/>
        <v>517739517.60810357</v>
      </c>
      <c r="M41" s="137">
        <f t="shared" si="16"/>
        <v>47414773.570000008</v>
      </c>
      <c r="N41" s="137">
        <f t="shared" si="16"/>
        <v>1033907.2712495136</v>
      </c>
      <c r="O41" s="137">
        <f t="shared" si="16"/>
        <v>0</v>
      </c>
      <c r="P41" s="137">
        <f t="shared" si="16"/>
        <v>1033907.2712495136</v>
      </c>
      <c r="Q41" s="137">
        <f t="shared" si="16"/>
        <v>48448680.841249518</v>
      </c>
    </row>
    <row r="42" spans="1:31" ht="15.75" customHeight="1" x14ac:dyDescent="0.2">
      <c r="F42" s="133"/>
      <c r="G42" s="133"/>
      <c r="H42" s="133"/>
      <c r="I42" s="133"/>
      <c r="J42" s="133"/>
      <c r="K42" s="133"/>
      <c r="L42" s="134" t="s">
        <v>82</v>
      </c>
      <c r="M42" s="139"/>
      <c r="N42" s="139"/>
      <c r="O42" s="139"/>
      <c r="P42" s="139"/>
      <c r="Q42" s="145"/>
    </row>
    <row r="43" spans="1:31" ht="15.75" customHeight="1" x14ac:dyDescent="0.2">
      <c r="B43" s="156" t="s">
        <v>118</v>
      </c>
      <c r="D43" s="140">
        <v>976.24999999999989</v>
      </c>
      <c r="E43" s="140">
        <f t="shared" ref="E43" si="17">F43-D43</f>
        <v>-2.4277777777774645</v>
      </c>
      <c r="F43" s="141">
        <v>973.82222222222242</v>
      </c>
      <c r="G43" s="141">
        <v>845092131</v>
      </c>
      <c r="H43" s="141">
        <v>7716768.3597677127</v>
      </c>
      <c r="I43" s="141">
        <v>-32214</v>
      </c>
      <c r="J43" s="141">
        <v>-7672616.9529263787</v>
      </c>
      <c r="K43" s="141">
        <f t="shared" ref="K43" si="18">H43+I43+J43</f>
        <v>11937.406841333956</v>
      </c>
      <c r="L43" s="142">
        <f>K43+G43</f>
        <v>845104068.40684128</v>
      </c>
      <c r="M43" s="143">
        <f>'Pages 3.1.5 - 3.1.6'!D42</f>
        <v>65916319.790000007</v>
      </c>
      <c r="N43" s="143">
        <f>'Pages 3.1.5 - 3.1.6'!I42</f>
        <v>1702637.4938548701</v>
      </c>
      <c r="O43" s="143">
        <f>'Pages 3.1.5 - 3.1.6'!K42</f>
        <v>0</v>
      </c>
      <c r="P43" s="143">
        <f>N43+O43</f>
        <v>1702637.4938548701</v>
      </c>
      <c r="Q43" s="143">
        <f>P43+M43</f>
        <v>67618957.283854872</v>
      </c>
    </row>
    <row r="44" spans="1:31" ht="15.75" customHeight="1" x14ac:dyDescent="0.2">
      <c r="B44" s="27" t="s">
        <v>103</v>
      </c>
      <c r="D44" s="137">
        <f t="shared" ref="D44:E44" si="19">SUM(D43:D43)</f>
        <v>976.24999999999989</v>
      </c>
      <c r="E44" s="137">
        <f t="shared" si="19"/>
        <v>-2.4277777777774645</v>
      </c>
      <c r="F44" s="137">
        <f>SUM(F43:F43)</f>
        <v>973.82222222222242</v>
      </c>
      <c r="G44" s="137">
        <f>SUM(G43:G43)</f>
        <v>845092131</v>
      </c>
      <c r="H44" s="137">
        <f t="shared" ref="H44:I44" si="20">SUM(H43)</f>
        <v>7716768.3597677127</v>
      </c>
      <c r="I44" s="137">
        <f t="shared" si="20"/>
        <v>-32214</v>
      </c>
      <c r="J44" s="137">
        <f>SUM(J43)</f>
        <v>-7672616.9529263787</v>
      </c>
      <c r="K44" s="137">
        <f>SUM(K43)</f>
        <v>11937.406841333956</v>
      </c>
      <c r="L44" s="138">
        <f>SUM(L43)</f>
        <v>845104068.40684128</v>
      </c>
      <c r="M44" s="139">
        <f>SUM(M43)</f>
        <v>65916319.790000007</v>
      </c>
      <c r="N44" s="139">
        <f>SUM(N43)</f>
        <v>1702637.4938548701</v>
      </c>
      <c r="O44" s="139">
        <f>SUM(O43:O43)</f>
        <v>0</v>
      </c>
      <c r="P44" s="139">
        <f>SUM(P43)</f>
        <v>1702637.4938548701</v>
      </c>
      <c r="Q44" s="139">
        <f>SUM(Q43)</f>
        <v>67618957.283854872</v>
      </c>
    </row>
    <row r="45" spans="1:31" ht="15.75" customHeight="1" x14ac:dyDescent="0.2">
      <c r="F45" s="133"/>
      <c r="G45" s="133"/>
      <c r="H45" s="133"/>
      <c r="I45" s="133"/>
      <c r="J45" s="133" t="s">
        <v>82</v>
      </c>
      <c r="K45" s="133" t="s">
        <v>82</v>
      </c>
      <c r="L45" s="134" t="s">
        <v>82</v>
      </c>
      <c r="M45" s="139" t="s">
        <v>82</v>
      </c>
      <c r="N45" s="139" t="s">
        <v>82</v>
      </c>
      <c r="O45" s="139" t="s">
        <v>82</v>
      </c>
      <c r="P45" s="139"/>
      <c r="Q45" s="139" t="s">
        <v>82</v>
      </c>
    </row>
    <row r="46" spans="1:31" ht="15.75" customHeight="1" x14ac:dyDescent="0.2">
      <c r="B46" s="156" t="s">
        <v>119</v>
      </c>
      <c r="C46" s="144"/>
      <c r="D46" s="140">
        <v>36.333333333333336</v>
      </c>
      <c r="E46" s="140">
        <f t="shared" ref="E46" si="21">F46-D46</f>
        <v>7.0707070707079822E-2</v>
      </c>
      <c r="F46" s="141">
        <v>36.404040404040416</v>
      </c>
      <c r="G46" s="141">
        <v>194294801</v>
      </c>
      <c r="H46" s="141">
        <v>1770845.2860049801</v>
      </c>
      <c r="I46" s="141">
        <v>126900</v>
      </c>
      <c r="J46" s="141">
        <v>-1686957.3716461251</v>
      </c>
      <c r="K46" s="141">
        <f t="shared" ref="K46" si="22">H46+I46+J46</f>
        <v>210787.91435885499</v>
      </c>
      <c r="L46" s="142">
        <f>K46+G46</f>
        <v>194505588.91435885</v>
      </c>
      <c r="M46" s="143">
        <f>'Pages 3.1.5 - 3.1.6'!D45</f>
        <v>14223219.33</v>
      </c>
      <c r="N46" s="143">
        <f>'Pages 3.1.5 - 3.1.6'!I45</f>
        <v>202433.87362280398</v>
      </c>
      <c r="O46" s="143">
        <f>'Pages 3.1.5 - 3.1.6'!K45</f>
        <v>0</v>
      </c>
      <c r="P46" s="143">
        <f>N46+O46</f>
        <v>202433.87362280398</v>
      </c>
      <c r="Q46" s="143">
        <f>P46+M46</f>
        <v>14425653.203622805</v>
      </c>
    </row>
    <row r="47" spans="1:31" ht="15.75" customHeight="1" x14ac:dyDescent="0.2">
      <c r="B47" s="27" t="s">
        <v>103</v>
      </c>
      <c r="D47" s="137">
        <f t="shared" ref="D47:Q47" si="23">SUM(D46)</f>
        <v>36.333333333333336</v>
      </c>
      <c r="E47" s="137">
        <f t="shared" si="23"/>
        <v>7.0707070707079822E-2</v>
      </c>
      <c r="F47" s="137">
        <f t="shared" si="23"/>
        <v>36.404040404040416</v>
      </c>
      <c r="G47" s="137">
        <f t="shared" si="23"/>
        <v>194294801</v>
      </c>
      <c r="H47" s="137">
        <f t="shared" si="23"/>
        <v>1770845.2860049801</v>
      </c>
      <c r="I47" s="137">
        <f t="shared" si="23"/>
        <v>126900</v>
      </c>
      <c r="J47" s="137">
        <f t="shared" si="23"/>
        <v>-1686957.3716461251</v>
      </c>
      <c r="K47" s="137">
        <f t="shared" si="23"/>
        <v>210787.91435885499</v>
      </c>
      <c r="L47" s="138">
        <f t="shared" si="23"/>
        <v>194505588.91435885</v>
      </c>
      <c r="M47" s="139">
        <f t="shared" si="23"/>
        <v>14223219.33</v>
      </c>
      <c r="N47" s="139">
        <f t="shared" si="23"/>
        <v>202433.87362280398</v>
      </c>
      <c r="O47" s="139">
        <f t="shared" si="23"/>
        <v>0</v>
      </c>
      <c r="P47" s="139">
        <f t="shared" si="23"/>
        <v>202433.87362280398</v>
      </c>
      <c r="Q47" s="139">
        <f t="shared" si="23"/>
        <v>14425653.203622805</v>
      </c>
    </row>
    <row r="48" spans="1:31" ht="15.75" customHeight="1" x14ac:dyDescent="0.2">
      <c r="F48" s="133"/>
      <c r="G48" s="133"/>
      <c r="H48" s="133"/>
      <c r="I48" s="133"/>
      <c r="J48" s="133" t="s">
        <v>82</v>
      </c>
      <c r="K48" s="133" t="s">
        <v>82</v>
      </c>
      <c r="L48" s="134" t="s">
        <v>82</v>
      </c>
      <c r="M48" s="139" t="s">
        <v>82</v>
      </c>
      <c r="N48" s="139" t="s">
        <v>82</v>
      </c>
      <c r="O48" s="139" t="s">
        <v>82</v>
      </c>
      <c r="P48" s="139"/>
      <c r="Q48" s="139" t="s">
        <v>82</v>
      </c>
    </row>
    <row r="49" spans="2:31" ht="15.75" customHeight="1" x14ac:dyDescent="0.2">
      <c r="B49" s="156" t="s">
        <v>120</v>
      </c>
      <c r="D49" s="136">
        <v>1234.6666666666667</v>
      </c>
      <c r="E49" s="136">
        <f t="shared" ref="E49:E50" si="24">F49-D49</f>
        <v>2.3333333333332575</v>
      </c>
      <c r="F49" s="137">
        <v>1237</v>
      </c>
      <c r="G49" s="137">
        <v>1950213</v>
      </c>
      <c r="H49" s="137">
        <v>17774.667566918739</v>
      </c>
      <c r="I49" s="137">
        <v>6908.5</v>
      </c>
      <c r="J49" s="137">
        <v>0</v>
      </c>
      <c r="K49" s="137">
        <f t="shared" ref="K49:K50" si="25">H49+I49+J49</f>
        <v>24683.167566918739</v>
      </c>
      <c r="L49" s="138">
        <f>K49+G49</f>
        <v>1974896.1675669188</v>
      </c>
      <c r="M49" s="139">
        <f>'Pages 3.1.5 - 3.1.6'!D48</f>
        <v>286985.58</v>
      </c>
      <c r="N49" s="139">
        <f>'Pages 3.1.5 - 3.1.6'!I48</f>
        <v>8995.9427825772618</v>
      </c>
      <c r="O49" s="139">
        <f>'Pages 3.1.5 - 3.1.6'!K48</f>
        <v>0</v>
      </c>
      <c r="P49" s="139">
        <f t="shared" ref="P49:P50" si="26">N49+O49</f>
        <v>8995.9427825772618</v>
      </c>
      <c r="Q49" s="139">
        <f>P49+M49</f>
        <v>295981.52278257726</v>
      </c>
    </row>
    <row r="50" spans="2:31" ht="15.75" customHeight="1" x14ac:dyDescent="0.2">
      <c r="B50" s="156" t="s">
        <v>121</v>
      </c>
      <c r="D50" s="140">
        <v>27</v>
      </c>
      <c r="E50" s="140">
        <f t="shared" si="24"/>
        <v>0</v>
      </c>
      <c r="F50" s="141">
        <v>27</v>
      </c>
      <c r="G50" s="141">
        <v>281912</v>
      </c>
      <c r="H50" s="141">
        <v>2569.407589389054</v>
      </c>
      <c r="I50" s="141">
        <v>800</v>
      </c>
      <c r="J50" s="141">
        <v>0</v>
      </c>
      <c r="K50" s="141">
        <f t="shared" si="25"/>
        <v>3369.407589389054</v>
      </c>
      <c r="L50" s="142">
        <f>K50+G50</f>
        <v>285281.40758938907</v>
      </c>
      <c r="M50" s="143">
        <f>'Pages 3.1.5 - 3.1.6'!D49</f>
        <v>26057.85</v>
      </c>
      <c r="N50" s="143">
        <f>'Pages 3.1.5 - 3.1.6'!I49</f>
        <v>371.04560655615774</v>
      </c>
      <c r="O50" s="143">
        <f>'Pages 3.1.5 - 3.1.6'!K49</f>
        <v>0</v>
      </c>
      <c r="P50" s="143">
        <f t="shared" si="26"/>
        <v>371.04560655615774</v>
      </c>
      <c r="Q50" s="143">
        <f>P50+M50</f>
        <v>26428.895606556158</v>
      </c>
    </row>
    <row r="51" spans="2:31" ht="15.75" customHeight="1" x14ac:dyDescent="0.2">
      <c r="B51" s="27" t="s">
        <v>103</v>
      </c>
      <c r="D51" s="137">
        <f t="shared" ref="D51:Q51" si="27">SUM(D49:D50)</f>
        <v>1261.6666666666667</v>
      </c>
      <c r="E51" s="137">
        <f t="shared" si="27"/>
        <v>2.3333333333332575</v>
      </c>
      <c r="F51" s="137">
        <f t="shared" si="27"/>
        <v>1264</v>
      </c>
      <c r="G51" s="137">
        <f t="shared" si="27"/>
        <v>2232125</v>
      </c>
      <c r="H51" s="137">
        <f t="shared" si="27"/>
        <v>20344.075156307794</v>
      </c>
      <c r="I51" s="137">
        <f t="shared" si="27"/>
        <v>7708.5</v>
      </c>
      <c r="J51" s="137">
        <f t="shared" si="27"/>
        <v>0</v>
      </c>
      <c r="K51" s="137">
        <f t="shared" si="27"/>
        <v>28052.575156307794</v>
      </c>
      <c r="L51" s="138">
        <f t="shared" si="27"/>
        <v>2260177.5751563078</v>
      </c>
      <c r="M51" s="139">
        <f t="shared" si="27"/>
        <v>313043.43</v>
      </c>
      <c r="N51" s="139">
        <f t="shared" si="27"/>
        <v>9366.9883891334193</v>
      </c>
      <c r="O51" s="139">
        <f t="shared" si="27"/>
        <v>0</v>
      </c>
      <c r="P51" s="139">
        <f t="shared" si="27"/>
        <v>9366.9883891334193</v>
      </c>
      <c r="Q51" s="139">
        <f t="shared" si="27"/>
        <v>322410.41838913341</v>
      </c>
    </row>
    <row r="52" spans="2:31" ht="15.75" customHeight="1" x14ac:dyDescent="0.2">
      <c r="F52" s="133"/>
      <c r="G52" s="133"/>
      <c r="H52" s="133"/>
      <c r="I52" s="133"/>
      <c r="J52" s="133" t="s">
        <v>82</v>
      </c>
      <c r="K52" s="133" t="s">
        <v>82</v>
      </c>
      <c r="L52" s="134" t="s">
        <v>82</v>
      </c>
      <c r="M52" s="139" t="s">
        <v>82</v>
      </c>
      <c r="N52" s="139" t="s">
        <v>82</v>
      </c>
      <c r="O52" s="139" t="s">
        <v>82</v>
      </c>
      <c r="P52" s="139"/>
      <c r="Q52" s="145"/>
    </row>
    <row r="53" spans="2:31" s="144" customFormat="1" ht="15.75" customHeight="1" x14ac:dyDescent="0.2">
      <c r="B53" s="27" t="s">
        <v>105</v>
      </c>
      <c r="D53" s="144">
        <v>0</v>
      </c>
      <c r="F53" s="141"/>
      <c r="G53" s="141">
        <v>0</v>
      </c>
      <c r="H53" s="141"/>
      <c r="I53" s="141"/>
      <c r="J53" s="141">
        <v>0</v>
      </c>
      <c r="K53" s="141">
        <f t="shared" ref="K53" si="28">H53+I53+J53</f>
        <v>0</v>
      </c>
      <c r="L53" s="142">
        <f>K53+G53</f>
        <v>0</v>
      </c>
      <c r="M53" s="143">
        <f>'Pages 3.1.5 - 3.1.6'!D52</f>
        <v>481432.67999999993</v>
      </c>
      <c r="N53" s="143">
        <f>'Pages 3.1.5 - 3.1.6'!I52</f>
        <v>0</v>
      </c>
      <c r="O53" s="143">
        <f>'Pages 3.1.5 - 3.1.6'!K52</f>
        <v>0</v>
      </c>
      <c r="P53" s="143">
        <f>N53+O53</f>
        <v>0</v>
      </c>
      <c r="Q53" s="143">
        <f>P53+M53</f>
        <v>481432.67999999993</v>
      </c>
      <c r="R53" s="27"/>
      <c r="S53" s="27"/>
      <c r="T53" s="27"/>
      <c r="U53" s="27"/>
      <c r="V53" s="27"/>
      <c r="W53" s="27"/>
      <c r="X53" s="27"/>
      <c r="Y53" s="27"/>
      <c r="Z53" s="27"/>
      <c r="AA53" s="27"/>
      <c r="AB53" s="27"/>
      <c r="AC53" s="27"/>
      <c r="AD53" s="27"/>
      <c r="AE53" s="27"/>
    </row>
    <row r="54" spans="2:31" s="144" customFormat="1" ht="15.75" customHeight="1" x14ac:dyDescent="0.2">
      <c r="B54" s="27"/>
      <c r="F54" s="141"/>
      <c r="G54" s="141"/>
      <c r="H54" s="141"/>
      <c r="I54" s="141"/>
      <c r="J54" s="141"/>
      <c r="K54" s="141"/>
      <c r="L54" s="142"/>
      <c r="M54" s="143"/>
      <c r="N54" s="143"/>
      <c r="O54" s="143"/>
      <c r="P54" s="143"/>
      <c r="Q54" s="143"/>
      <c r="R54" s="27"/>
      <c r="S54" s="27"/>
      <c r="T54" s="27"/>
      <c r="U54" s="27"/>
      <c r="V54" s="27"/>
      <c r="W54" s="27"/>
      <c r="X54" s="27"/>
      <c r="Y54" s="27"/>
      <c r="Z54" s="27"/>
      <c r="AA54" s="27"/>
      <c r="AB54" s="27"/>
      <c r="AC54" s="27"/>
      <c r="AD54" s="27"/>
      <c r="AE54" s="27"/>
    </row>
    <row r="55" spans="2:31" s="144" customFormat="1" ht="15.75" customHeight="1" x14ac:dyDescent="0.2">
      <c r="B55" s="27" t="s">
        <v>122</v>
      </c>
      <c r="D55" s="144">
        <v>0</v>
      </c>
      <c r="F55" s="141"/>
      <c r="G55" s="141">
        <v>0</v>
      </c>
      <c r="H55" s="141"/>
      <c r="I55" s="141"/>
      <c r="J55" s="141">
        <v>0</v>
      </c>
      <c r="K55" s="141">
        <f t="shared" ref="K55:K62" si="29">H55+I55+J55</f>
        <v>0</v>
      </c>
      <c r="L55" s="142">
        <f t="shared" ref="L55:L62" si="30">K55+G55</f>
        <v>0</v>
      </c>
      <c r="M55" s="143">
        <f>'Pages 3.1.5 - 3.1.6'!D54</f>
        <v>60444.92</v>
      </c>
      <c r="N55" s="143">
        <f>'Pages 3.1.5 - 3.1.6'!I54</f>
        <v>-60444.92</v>
      </c>
      <c r="O55" s="143">
        <f>'Pages 3.1.5 - 3.1.6'!K54</f>
        <v>0</v>
      </c>
      <c r="P55" s="143">
        <f t="shared" ref="P55:P62" si="31">N55+O55</f>
        <v>-60444.92</v>
      </c>
      <c r="Q55" s="143">
        <f t="shared" ref="Q55:Q62" si="32">P55+M55</f>
        <v>0</v>
      </c>
      <c r="R55" s="27"/>
      <c r="S55" s="27"/>
      <c r="T55" s="27"/>
      <c r="U55" s="27"/>
      <c r="V55" s="27"/>
      <c r="W55" s="27"/>
      <c r="X55" s="27"/>
      <c r="Y55" s="27"/>
      <c r="Z55" s="27"/>
      <c r="AA55" s="27"/>
      <c r="AB55" s="27"/>
      <c r="AC55" s="27"/>
      <c r="AD55" s="27"/>
      <c r="AE55" s="27"/>
    </row>
    <row r="56" spans="2:31" ht="15.75" customHeight="1" x14ac:dyDescent="0.2">
      <c r="B56" s="27" t="s">
        <v>107</v>
      </c>
      <c r="D56" s="27">
        <v>0</v>
      </c>
      <c r="F56" s="141"/>
      <c r="G56" s="141">
        <v>0</v>
      </c>
      <c r="H56" s="141"/>
      <c r="I56" s="141"/>
      <c r="J56" s="141">
        <v>0</v>
      </c>
      <c r="K56" s="141">
        <f t="shared" si="29"/>
        <v>0</v>
      </c>
      <c r="L56" s="142">
        <f t="shared" si="30"/>
        <v>0</v>
      </c>
      <c r="M56" s="143">
        <f>'Pages 3.1.5 - 3.1.6'!D55</f>
        <v>-9069190.5299999993</v>
      </c>
      <c r="N56" s="143">
        <f>'Pages 3.1.5 - 3.1.6'!I55</f>
        <v>9069190.5299999993</v>
      </c>
      <c r="O56" s="143">
        <f>'Pages 3.1.5 - 3.1.6'!K55</f>
        <v>0</v>
      </c>
      <c r="P56" s="143">
        <f t="shared" si="31"/>
        <v>9069190.5299999993</v>
      </c>
      <c r="Q56" s="143">
        <f t="shared" si="32"/>
        <v>0</v>
      </c>
    </row>
    <row r="57" spans="2:31" s="144" customFormat="1" ht="15.75" customHeight="1" x14ac:dyDescent="0.2">
      <c r="B57" s="27" t="s">
        <v>108</v>
      </c>
      <c r="D57" s="144">
        <v>0</v>
      </c>
      <c r="F57" s="141"/>
      <c r="G57" s="141">
        <v>0</v>
      </c>
      <c r="H57" s="141"/>
      <c r="I57" s="141"/>
      <c r="J57" s="141">
        <v>0</v>
      </c>
      <c r="K57" s="141">
        <f t="shared" si="29"/>
        <v>0</v>
      </c>
      <c r="L57" s="142">
        <f t="shared" si="30"/>
        <v>0</v>
      </c>
      <c r="M57" s="143">
        <f>'Pages 3.1.5 - 3.1.6'!D56</f>
        <v>0</v>
      </c>
      <c r="N57" s="143">
        <f>'Pages 3.1.5 - 3.1.6'!I56</f>
        <v>0</v>
      </c>
      <c r="O57" s="143">
        <f>'Pages 3.1.5 - 3.1.6'!K56</f>
        <v>0</v>
      </c>
      <c r="P57" s="143">
        <f t="shared" si="31"/>
        <v>0</v>
      </c>
      <c r="Q57" s="143">
        <f t="shared" si="32"/>
        <v>0</v>
      </c>
      <c r="R57" s="27"/>
      <c r="S57" s="27"/>
      <c r="T57" s="27"/>
      <c r="U57" s="27"/>
      <c r="V57" s="27"/>
      <c r="W57" s="27"/>
      <c r="X57" s="27"/>
      <c r="Y57" s="27"/>
      <c r="Z57" s="27"/>
      <c r="AA57" s="27"/>
      <c r="AB57" s="27"/>
      <c r="AC57" s="27"/>
      <c r="AD57" s="27"/>
      <c r="AE57" s="27"/>
    </row>
    <row r="58" spans="2:31" s="144" customFormat="1" ht="15.75" customHeight="1" x14ac:dyDescent="0.2">
      <c r="B58" s="27" t="s">
        <v>111</v>
      </c>
      <c r="D58" s="144">
        <v>0</v>
      </c>
      <c r="F58" s="141"/>
      <c r="G58" s="141">
        <v>0</v>
      </c>
      <c r="H58" s="141"/>
      <c r="I58" s="141"/>
      <c r="J58" s="141">
        <v>0</v>
      </c>
      <c r="K58" s="141">
        <f t="shared" si="29"/>
        <v>0</v>
      </c>
      <c r="L58" s="142">
        <f t="shared" si="30"/>
        <v>0</v>
      </c>
      <c r="M58" s="143">
        <f>'Pages 3.1.5 - 3.1.6'!D57</f>
        <v>3814919.4</v>
      </c>
      <c r="N58" s="143">
        <f>'Pages 3.1.5 - 3.1.6'!I57</f>
        <v>-3814919.4</v>
      </c>
      <c r="O58" s="143">
        <f>'Pages 3.1.5 - 3.1.6'!K57</f>
        <v>0</v>
      </c>
      <c r="P58" s="143">
        <f t="shared" si="31"/>
        <v>-3814919.4</v>
      </c>
      <c r="Q58" s="143">
        <f t="shared" si="32"/>
        <v>0</v>
      </c>
      <c r="R58" s="27"/>
      <c r="S58" s="27"/>
      <c r="T58" s="27"/>
      <c r="U58" s="27"/>
      <c r="V58" s="27"/>
      <c r="W58" s="27"/>
      <c r="X58" s="27"/>
      <c r="Y58" s="27"/>
      <c r="Z58" s="27"/>
      <c r="AA58" s="27"/>
      <c r="AB58" s="27"/>
      <c r="AC58" s="27"/>
      <c r="AD58" s="27"/>
      <c r="AE58" s="27"/>
    </row>
    <row r="59" spans="2:31" s="144" customFormat="1" ht="15.75" customHeight="1" x14ac:dyDescent="0.2">
      <c r="B59" s="27" t="s">
        <v>112</v>
      </c>
      <c r="D59" s="144">
        <v>0</v>
      </c>
      <c r="F59" s="141"/>
      <c r="G59" s="141">
        <v>0</v>
      </c>
      <c r="H59" s="141"/>
      <c r="I59" s="141"/>
      <c r="J59" s="141">
        <v>0</v>
      </c>
      <c r="K59" s="141">
        <f t="shared" si="29"/>
        <v>0</v>
      </c>
      <c r="L59" s="142">
        <f t="shared" si="30"/>
        <v>0</v>
      </c>
      <c r="M59" s="143">
        <f>'Pages 3.1.5 - 3.1.6'!D58</f>
        <v>15727.42</v>
      </c>
      <c r="N59" s="143">
        <f>'Pages 3.1.5 - 3.1.6'!I58</f>
        <v>-15727.42</v>
      </c>
      <c r="O59" s="143">
        <f>'Pages 3.1.5 - 3.1.6'!K58</f>
        <v>0</v>
      </c>
      <c r="P59" s="143">
        <f t="shared" si="31"/>
        <v>-15727.42</v>
      </c>
      <c r="Q59" s="143">
        <f t="shared" si="32"/>
        <v>0</v>
      </c>
      <c r="R59" s="27"/>
      <c r="S59" s="27"/>
      <c r="T59" s="27"/>
      <c r="U59" s="27"/>
      <c r="V59" s="27"/>
      <c r="W59" s="27"/>
      <c r="X59" s="27"/>
      <c r="Y59" s="27"/>
      <c r="Z59" s="27"/>
      <c r="AA59" s="27"/>
      <c r="AB59" s="27"/>
      <c r="AC59" s="27"/>
      <c r="AD59" s="27"/>
      <c r="AE59" s="27"/>
    </row>
    <row r="60" spans="2:31" s="144" customFormat="1" ht="15.75" customHeight="1" x14ac:dyDescent="0.2">
      <c r="B60" s="27" t="s">
        <v>123</v>
      </c>
      <c r="D60" s="144">
        <v>0</v>
      </c>
      <c r="F60" s="141"/>
      <c r="G60" s="141">
        <v>0</v>
      </c>
      <c r="H60" s="141"/>
      <c r="I60" s="141"/>
      <c r="J60" s="141">
        <v>0</v>
      </c>
      <c r="K60" s="141">
        <f t="shared" si="29"/>
        <v>0</v>
      </c>
      <c r="L60" s="142">
        <f t="shared" si="30"/>
        <v>0</v>
      </c>
      <c r="M60" s="143">
        <f>'Pages 3.1.5 - 3.1.6'!D59</f>
        <v>19092.09</v>
      </c>
      <c r="N60" s="143">
        <f>'Pages 3.1.5 - 3.1.6'!I59</f>
        <v>-19092.09</v>
      </c>
      <c r="O60" s="143">
        <f>'Pages 3.1.5 - 3.1.6'!K59</f>
        <v>0</v>
      </c>
      <c r="P60" s="143">
        <f t="shared" si="31"/>
        <v>-19092.09</v>
      </c>
      <c r="Q60" s="143">
        <f t="shared" si="32"/>
        <v>0</v>
      </c>
      <c r="R60" s="27"/>
      <c r="S60" s="27"/>
      <c r="T60" s="27"/>
      <c r="U60" s="27"/>
      <c r="V60" s="27"/>
      <c r="W60" s="27"/>
      <c r="X60" s="27"/>
      <c r="Y60" s="27"/>
      <c r="Z60" s="27"/>
      <c r="AA60" s="27"/>
      <c r="AB60" s="27"/>
      <c r="AC60" s="27"/>
      <c r="AD60" s="27"/>
      <c r="AE60" s="27"/>
    </row>
    <row r="61" spans="2:31" s="144" customFormat="1" ht="15.75" customHeight="1" x14ac:dyDescent="0.2">
      <c r="B61" s="27" t="s">
        <v>124</v>
      </c>
      <c r="D61" s="144">
        <v>0</v>
      </c>
      <c r="F61" s="141"/>
      <c r="G61" s="141">
        <v>0</v>
      </c>
      <c r="H61" s="141"/>
      <c r="I61" s="141"/>
      <c r="J61" s="141">
        <v>0</v>
      </c>
      <c r="K61" s="141">
        <f t="shared" si="29"/>
        <v>0</v>
      </c>
      <c r="L61" s="142">
        <f t="shared" si="30"/>
        <v>0</v>
      </c>
      <c r="M61" s="143">
        <f>'Pages 3.1.5 - 3.1.6'!D60</f>
        <v>-967039.15</v>
      </c>
      <c r="N61" s="143">
        <f>'Pages 3.1.5 - 3.1.6'!I60</f>
        <v>967039.15</v>
      </c>
      <c r="O61" s="143">
        <f>'Pages 3.1.5 - 3.1.6'!K60</f>
        <v>0</v>
      </c>
      <c r="P61" s="143">
        <f t="shared" si="31"/>
        <v>967039.15</v>
      </c>
      <c r="Q61" s="143">
        <f t="shared" si="32"/>
        <v>0</v>
      </c>
      <c r="R61" s="27"/>
      <c r="S61" s="27"/>
      <c r="T61" s="27"/>
      <c r="U61" s="27"/>
      <c r="V61" s="27"/>
      <c r="W61" s="27"/>
      <c r="X61" s="27"/>
      <c r="Y61" s="27"/>
      <c r="Z61" s="27"/>
      <c r="AA61" s="27"/>
      <c r="AB61" s="27"/>
      <c r="AC61" s="27"/>
      <c r="AD61" s="27"/>
      <c r="AE61" s="27"/>
    </row>
    <row r="62" spans="2:31" s="144" customFormat="1" ht="15.75" customHeight="1" x14ac:dyDescent="0.2">
      <c r="B62" s="27" t="s">
        <v>125</v>
      </c>
      <c r="D62" s="144">
        <v>0</v>
      </c>
      <c r="F62" s="141"/>
      <c r="G62" s="141">
        <v>0</v>
      </c>
      <c r="H62" s="141"/>
      <c r="I62" s="141"/>
      <c r="J62" s="141">
        <v>0</v>
      </c>
      <c r="K62" s="141">
        <f t="shared" si="29"/>
        <v>0</v>
      </c>
      <c r="L62" s="142">
        <f t="shared" si="30"/>
        <v>0</v>
      </c>
      <c r="M62" s="143">
        <f>'Pages 3.1.5 - 3.1.6'!D61</f>
        <v>93091.33</v>
      </c>
      <c r="N62" s="143">
        <f>'Pages 3.1.5 - 3.1.6'!I61</f>
        <v>-93091.33</v>
      </c>
      <c r="O62" s="143">
        <f>'Pages 3.1.5 - 3.1.6'!K61</f>
        <v>0</v>
      </c>
      <c r="P62" s="143">
        <f t="shared" si="31"/>
        <v>-93091.33</v>
      </c>
      <c r="Q62" s="143">
        <f t="shared" si="32"/>
        <v>0</v>
      </c>
      <c r="R62" s="27"/>
      <c r="S62" s="27"/>
      <c r="T62" s="27"/>
      <c r="U62" s="27"/>
      <c r="V62" s="27"/>
      <c r="W62" s="27"/>
      <c r="X62" s="27"/>
      <c r="Y62" s="27"/>
      <c r="Z62" s="27"/>
      <c r="AA62" s="27"/>
      <c r="AB62" s="27"/>
      <c r="AC62" s="27"/>
      <c r="AD62" s="27"/>
      <c r="AE62" s="27"/>
    </row>
    <row r="63" spans="2:31" ht="15.75" customHeight="1" x14ac:dyDescent="0.2">
      <c r="B63" s="144"/>
      <c r="F63" s="133"/>
      <c r="G63" s="133"/>
      <c r="H63" s="133"/>
      <c r="I63" s="133"/>
      <c r="J63" s="133"/>
      <c r="K63" s="133"/>
      <c r="L63" s="134"/>
      <c r="M63" s="139"/>
      <c r="N63" s="155"/>
      <c r="O63" s="139"/>
      <c r="P63" s="139"/>
      <c r="Q63" s="139"/>
    </row>
    <row r="64" spans="2:31" s="144" customFormat="1" ht="15.75" customHeight="1" x14ac:dyDescent="0.2">
      <c r="B64" s="27" t="s">
        <v>114</v>
      </c>
      <c r="D64" s="144">
        <v>0</v>
      </c>
      <c r="F64" s="141"/>
      <c r="G64" s="141">
        <v>14224000</v>
      </c>
      <c r="H64" s="141">
        <v>-14224000</v>
      </c>
      <c r="I64" s="141"/>
      <c r="J64" s="141">
        <v>0</v>
      </c>
      <c r="K64" s="141">
        <f t="shared" ref="K64" si="33">H64+I64+J64</f>
        <v>-14224000</v>
      </c>
      <c r="L64" s="142">
        <f>K64+G64</f>
        <v>0</v>
      </c>
      <c r="M64" s="143">
        <f>'Pages 3.1.5 - 3.1.6'!D63</f>
        <v>1694000</v>
      </c>
      <c r="N64" s="143">
        <f>'Pages 3.1.5 - 3.1.6'!I63</f>
        <v>-1694000</v>
      </c>
      <c r="O64" s="143">
        <f>'Pages 3.1.5 - 3.1.6'!K63</f>
        <v>0</v>
      </c>
      <c r="P64" s="143">
        <f>N64+O64</f>
        <v>-1694000</v>
      </c>
      <c r="Q64" s="143">
        <f>P64+M64</f>
        <v>0</v>
      </c>
      <c r="R64" s="27"/>
      <c r="S64" s="27"/>
      <c r="T64" s="27"/>
      <c r="U64" s="27"/>
      <c r="V64" s="27"/>
      <c r="W64" s="27"/>
      <c r="X64" s="27"/>
      <c r="Y64" s="27"/>
      <c r="Z64" s="27"/>
      <c r="AA64" s="27"/>
      <c r="AB64" s="27"/>
      <c r="AC64" s="27"/>
      <c r="AD64" s="27"/>
      <c r="AE64" s="27"/>
    </row>
    <row r="65" spans="1:31" ht="15.75" customHeight="1" x14ac:dyDescent="0.2">
      <c r="B65" s="144"/>
      <c r="F65" s="133"/>
      <c r="G65" s="133"/>
      <c r="H65" s="133"/>
      <c r="I65" s="133"/>
      <c r="J65" s="133"/>
      <c r="K65" s="133"/>
      <c r="L65" s="157"/>
      <c r="M65" s="139"/>
      <c r="N65" s="155"/>
      <c r="O65" s="155"/>
      <c r="P65" s="155"/>
      <c r="Q65" s="145"/>
    </row>
    <row r="66" spans="1:31" ht="15.75" customHeight="1" x14ac:dyDescent="0.2">
      <c r="B66" s="149" t="s">
        <v>37</v>
      </c>
      <c r="C66" s="150"/>
      <c r="D66" s="151">
        <f t="shared" ref="D66:Q66" si="34">+D41+D44+D47+D51+D53+SUM(D55:D64)</f>
        <v>18404.833333333332</v>
      </c>
      <c r="E66" s="151">
        <f t="shared" si="34"/>
        <v>-42.717904040497849</v>
      </c>
      <c r="F66" s="151">
        <f t="shared" si="34"/>
        <v>18362.115429292833</v>
      </c>
      <c r="G66" s="151">
        <f t="shared" si="34"/>
        <v>1573280974</v>
      </c>
      <c r="H66" s="151">
        <f t="shared" si="34"/>
        <v>0</v>
      </c>
      <c r="I66" s="151">
        <f t="shared" si="34"/>
        <v>832833.65371994907</v>
      </c>
      <c r="J66" s="151">
        <f t="shared" si="34"/>
        <v>-14504455.149259884</v>
      </c>
      <c r="K66" s="151">
        <f t="shared" si="34"/>
        <v>-13671621.495539935</v>
      </c>
      <c r="L66" s="152">
        <f t="shared" si="34"/>
        <v>1559609352.5044599</v>
      </c>
      <c r="M66" s="154">
        <f t="shared" si="34"/>
        <v>124009834.28000003</v>
      </c>
      <c r="N66" s="154">
        <f t="shared" si="34"/>
        <v>7287300.1471163202</v>
      </c>
      <c r="O66" s="154">
        <f t="shared" si="34"/>
        <v>0</v>
      </c>
      <c r="P66" s="154">
        <f t="shared" si="34"/>
        <v>7287300.1471163202</v>
      </c>
      <c r="Q66" s="201">
        <f t="shared" si="34"/>
        <v>131297134.42711633</v>
      </c>
    </row>
    <row r="67" spans="1:31" ht="15.75" customHeight="1" x14ac:dyDescent="0.2">
      <c r="F67" s="137"/>
      <c r="G67" s="137"/>
      <c r="H67" s="137"/>
      <c r="I67" s="137"/>
      <c r="J67" s="137"/>
      <c r="K67" s="137"/>
      <c r="L67" s="138"/>
      <c r="M67" s="139"/>
      <c r="N67" s="139"/>
      <c r="O67" s="139"/>
      <c r="P67" s="139"/>
      <c r="Q67" s="155" t="s">
        <v>82</v>
      </c>
    </row>
    <row r="68" spans="1:31" ht="15.75" customHeight="1" x14ac:dyDescent="0.2">
      <c r="A68" s="80" t="s">
        <v>58</v>
      </c>
      <c r="B68" s="80"/>
      <c r="F68" s="133"/>
      <c r="G68" s="133"/>
      <c r="H68" s="133"/>
      <c r="I68" s="133"/>
      <c r="J68" s="133"/>
      <c r="K68" s="133"/>
      <c r="L68" s="134"/>
      <c r="M68" s="139"/>
      <c r="N68" s="139"/>
      <c r="O68" s="139"/>
      <c r="P68" s="139"/>
      <c r="Q68" s="145" t="s">
        <v>82</v>
      </c>
    </row>
    <row r="69" spans="1:31" ht="15.75" customHeight="1" x14ac:dyDescent="0.2">
      <c r="B69" s="156" t="s">
        <v>115</v>
      </c>
      <c r="D69" s="136">
        <v>372.49999999999994</v>
      </c>
      <c r="E69" s="158">
        <f t="shared" ref="E69:E71" si="35">F69-D69</f>
        <v>-3.0666666666665492</v>
      </c>
      <c r="F69" s="137">
        <v>369.43333333333339</v>
      </c>
      <c r="G69" s="137">
        <v>16054268</v>
      </c>
      <c r="H69" s="137">
        <v>300686.69518359675</v>
      </c>
      <c r="I69" s="137">
        <v>51256</v>
      </c>
      <c r="J69" s="137">
        <v>0</v>
      </c>
      <c r="K69" s="137">
        <f t="shared" ref="K69:K71" si="36">H69+I69+J69</f>
        <v>351942.69518359675</v>
      </c>
      <c r="L69" s="138">
        <f>K69+G69</f>
        <v>16406210.695183598</v>
      </c>
      <c r="M69" s="139">
        <f>'Pages 3.1.5 - 3.1.6'!D68</f>
        <v>1500754.0499999998</v>
      </c>
      <c r="N69" s="139">
        <f>'Pages 3.1.5 - 3.1.6'!I68</f>
        <v>38012.220446429972</v>
      </c>
      <c r="O69" s="139">
        <f>'Pages 3.1.5 - 3.1.6'!K68</f>
        <v>0</v>
      </c>
      <c r="P69" s="139">
        <f t="shared" ref="P69:P71" si="37">N69+O69</f>
        <v>38012.220446429972</v>
      </c>
      <c r="Q69" s="139">
        <f>P69+M69</f>
        <v>1538766.2704464297</v>
      </c>
    </row>
    <row r="70" spans="1:31" s="144" customFormat="1" ht="15.75" customHeight="1" x14ac:dyDescent="0.2">
      <c r="B70" s="156" t="s">
        <v>116</v>
      </c>
      <c r="D70" s="27">
        <v>4</v>
      </c>
      <c r="E70" s="158">
        <f t="shared" si="35"/>
        <v>0</v>
      </c>
      <c r="F70" s="137">
        <v>4</v>
      </c>
      <c r="G70" s="137">
        <v>33312</v>
      </c>
      <c r="H70" s="137">
        <v>623.9135406208477</v>
      </c>
      <c r="I70" s="137">
        <v>0</v>
      </c>
      <c r="J70" s="137">
        <v>0</v>
      </c>
      <c r="K70" s="137">
        <f t="shared" si="36"/>
        <v>623.9135406208477</v>
      </c>
      <c r="L70" s="138">
        <f>K70+G70</f>
        <v>33935.913540620844</v>
      </c>
      <c r="M70" s="139">
        <f>'Pages 3.1.5 - 3.1.6'!D69</f>
        <v>8734.49</v>
      </c>
      <c r="N70" s="139">
        <f>'Pages 3.1.5 - 3.1.6'!I69</f>
        <v>97.637150935651619</v>
      </c>
      <c r="O70" s="139">
        <f>'Pages 3.1.5 - 3.1.6'!K69</f>
        <v>0</v>
      </c>
      <c r="P70" s="139">
        <f t="shared" si="37"/>
        <v>97.637150935651619</v>
      </c>
      <c r="Q70" s="139">
        <f>P70+M70</f>
        <v>8832.127150935652</v>
      </c>
      <c r="R70" s="27"/>
      <c r="S70" s="27"/>
      <c r="T70" s="27"/>
      <c r="U70" s="27"/>
      <c r="V70" s="27"/>
      <c r="W70" s="27"/>
      <c r="X70" s="27"/>
      <c r="Y70" s="27"/>
      <c r="Z70" s="27"/>
      <c r="AA70" s="27"/>
      <c r="AB70" s="27"/>
      <c r="AC70" s="27"/>
      <c r="AD70" s="27"/>
      <c r="AE70" s="27"/>
    </row>
    <row r="71" spans="1:31" ht="15.75" customHeight="1" x14ac:dyDescent="0.2">
      <c r="B71" s="156" t="s">
        <v>117</v>
      </c>
      <c r="C71" s="144"/>
      <c r="D71" s="144">
        <v>1</v>
      </c>
      <c r="E71" s="159">
        <f t="shared" si="35"/>
        <v>-7.6388888888891615E-2</v>
      </c>
      <c r="F71" s="141">
        <v>0.92361111111110838</v>
      </c>
      <c r="G71" s="141">
        <v>4397</v>
      </c>
      <c r="H71" s="141">
        <v>82.35314115363434</v>
      </c>
      <c r="I71" s="141">
        <v>0</v>
      </c>
      <c r="J71" s="141">
        <v>0</v>
      </c>
      <c r="K71" s="141">
        <f t="shared" si="36"/>
        <v>82.35314115363434</v>
      </c>
      <c r="L71" s="142">
        <f>K71+G71</f>
        <v>4479.3531411536342</v>
      </c>
      <c r="M71" s="143">
        <f>'Pages 3.1.5 - 3.1.6'!D70</f>
        <v>1449.3400000000001</v>
      </c>
      <c r="N71" s="143">
        <f>'Pages 3.1.5 - 3.1.6'!I70</f>
        <v>38.475546750534122</v>
      </c>
      <c r="O71" s="143">
        <f>'Pages 3.1.5 - 3.1.6'!K70</f>
        <v>0</v>
      </c>
      <c r="P71" s="143">
        <f t="shared" si="37"/>
        <v>38.475546750534122</v>
      </c>
      <c r="Q71" s="143">
        <f>P71+M71</f>
        <v>1487.8155467505342</v>
      </c>
    </row>
    <row r="72" spans="1:31" ht="15.75" customHeight="1" x14ac:dyDescent="0.2">
      <c r="B72" s="27" t="s">
        <v>103</v>
      </c>
      <c r="D72" s="137">
        <f t="shared" ref="D72:Q72" si="38">SUM(D69:D71)</f>
        <v>377.49999999999994</v>
      </c>
      <c r="E72" s="137">
        <f t="shared" si="38"/>
        <v>-3.1430555555554407</v>
      </c>
      <c r="F72" s="137">
        <f t="shared" si="38"/>
        <v>374.35694444444448</v>
      </c>
      <c r="G72" s="137">
        <f t="shared" si="38"/>
        <v>16091977</v>
      </c>
      <c r="H72" s="137">
        <f t="shared" si="38"/>
        <v>301392.96186537121</v>
      </c>
      <c r="I72" s="137">
        <f t="shared" si="38"/>
        <v>51256</v>
      </c>
      <c r="J72" s="137">
        <f t="shared" si="38"/>
        <v>0</v>
      </c>
      <c r="K72" s="137">
        <f t="shared" si="38"/>
        <v>352648.96186537121</v>
      </c>
      <c r="L72" s="138">
        <f t="shared" si="38"/>
        <v>16444625.961865371</v>
      </c>
      <c r="M72" s="139">
        <f t="shared" si="38"/>
        <v>1510937.88</v>
      </c>
      <c r="N72" s="139">
        <f t="shared" si="38"/>
        <v>38148.333144116157</v>
      </c>
      <c r="O72" s="139">
        <f t="shared" si="38"/>
        <v>0</v>
      </c>
      <c r="P72" s="139">
        <f t="shared" si="38"/>
        <v>38148.333144116157</v>
      </c>
      <c r="Q72" s="139">
        <f t="shared" si="38"/>
        <v>1549086.2131441159</v>
      </c>
    </row>
    <row r="73" spans="1:31" ht="15.75" customHeight="1" x14ac:dyDescent="0.2">
      <c r="F73" s="133"/>
      <c r="G73" s="133"/>
      <c r="H73" s="133"/>
      <c r="I73" s="133"/>
      <c r="J73" s="133" t="s">
        <v>82</v>
      </c>
      <c r="K73" s="133" t="s">
        <v>82</v>
      </c>
      <c r="L73" s="134" t="s">
        <v>82</v>
      </c>
      <c r="M73" s="139" t="s">
        <v>82</v>
      </c>
      <c r="N73" s="139" t="s">
        <v>82</v>
      </c>
      <c r="O73" s="139" t="s">
        <v>82</v>
      </c>
      <c r="P73" s="139"/>
      <c r="Q73" s="145"/>
    </row>
    <row r="74" spans="1:31" s="144" customFormat="1" ht="15.75" customHeight="1" x14ac:dyDescent="0.2">
      <c r="B74" s="156" t="s">
        <v>118</v>
      </c>
      <c r="C74" s="27"/>
      <c r="D74" s="144">
        <v>103</v>
      </c>
      <c r="E74" s="159">
        <f t="shared" ref="E74" si="39">F74-D74</f>
        <v>-0.7083333333333286</v>
      </c>
      <c r="F74" s="141">
        <v>102.29166666666667</v>
      </c>
      <c r="G74" s="141">
        <v>101387310</v>
      </c>
      <c r="H74" s="141">
        <v>1898922.7772611515</v>
      </c>
      <c r="I74" s="141">
        <v>769480</v>
      </c>
      <c r="J74" s="141">
        <v>0</v>
      </c>
      <c r="K74" s="141">
        <f t="shared" ref="K74" si="40">H74+I74+J74</f>
        <v>2668402.7772611515</v>
      </c>
      <c r="L74" s="142">
        <f>K74+G74</f>
        <v>104055712.77726115</v>
      </c>
      <c r="M74" s="143">
        <f>'Pages 3.1.5 - 3.1.6'!D73</f>
        <v>8286102.8799999999</v>
      </c>
      <c r="N74" s="143">
        <f>'Pages 3.1.5 - 3.1.6'!I73</f>
        <v>223378.97601610405</v>
      </c>
      <c r="O74" s="143">
        <f>'Pages 3.1.5 - 3.1.6'!K73</f>
        <v>0</v>
      </c>
      <c r="P74" s="143">
        <f>N74+O74</f>
        <v>223378.97601610405</v>
      </c>
      <c r="Q74" s="143">
        <f>P74+M74</f>
        <v>8509481.8560161032</v>
      </c>
      <c r="R74" s="27"/>
      <c r="S74" s="27"/>
      <c r="T74" s="27"/>
      <c r="U74" s="27"/>
      <c r="V74" s="27"/>
      <c r="W74" s="27"/>
      <c r="X74" s="27"/>
      <c r="Y74" s="27"/>
      <c r="Z74" s="27"/>
      <c r="AA74" s="27"/>
      <c r="AB74" s="27"/>
      <c r="AC74" s="27"/>
      <c r="AD74" s="27"/>
      <c r="AE74" s="27"/>
    </row>
    <row r="75" spans="1:31" ht="15.75" customHeight="1" x14ac:dyDescent="0.2">
      <c r="B75" s="27" t="s">
        <v>103</v>
      </c>
      <c r="D75" s="137">
        <f t="shared" ref="D75:E75" si="41">SUM(D74:D74)</f>
        <v>103</v>
      </c>
      <c r="E75" s="137">
        <f t="shared" si="41"/>
        <v>-0.7083333333333286</v>
      </c>
      <c r="F75" s="137">
        <f>SUM(F74:F74)</f>
        <v>102.29166666666667</v>
      </c>
      <c r="G75" s="137">
        <f>SUM(G74:G74)</f>
        <v>101387310</v>
      </c>
      <c r="H75" s="137">
        <f t="shared" ref="H75:L75" si="42">SUM(H74:H74)</f>
        <v>1898922.7772611515</v>
      </c>
      <c r="I75" s="137">
        <f t="shared" si="42"/>
        <v>769480</v>
      </c>
      <c r="J75" s="137">
        <f t="shared" si="42"/>
        <v>0</v>
      </c>
      <c r="K75" s="137">
        <f t="shared" si="42"/>
        <v>2668402.7772611515</v>
      </c>
      <c r="L75" s="137">
        <f t="shared" si="42"/>
        <v>104055712.77726115</v>
      </c>
      <c r="M75" s="139">
        <f>SUM(M74)</f>
        <v>8286102.8799999999</v>
      </c>
      <c r="N75" s="139">
        <f>SUM(N74)</f>
        <v>223378.97601610405</v>
      </c>
      <c r="O75" s="139">
        <f>SUM(O74:O74)</f>
        <v>0</v>
      </c>
      <c r="P75" s="139">
        <f>SUM(P74)</f>
        <v>223378.97601610405</v>
      </c>
      <c r="Q75" s="139">
        <f>SUM(Q74)</f>
        <v>8509481.8560161032</v>
      </c>
    </row>
    <row r="76" spans="1:31" ht="15.75" customHeight="1" x14ac:dyDescent="0.2">
      <c r="F76" s="133"/>
      <c r="G76" s="133"/>
      <c r="H76" s="133"/>
      <c r="I76" s="133"/>
      <c r="J76" s="133"/>
      <c r="K76" s="133"/>
      <c r="L76" s="134"/>
      <c r="M76" s="139"/>
      <c r="N76" s="139"/>
      <c r="O76" s="139"/>
      <c r="P76" s="139"/>
      <c r="Q76" s="145"/>
    </row>
    <row r="77" spans="1:31" ht="15.75" customHeight="1" x14ac:dyDescent="0.2">
      <c r="B77" s="156" t="s">
        <v>126</v>
      </c>
      <c r="C77" s="144"/>
      <c r="D77" s="158">
        <v>1</v>
      </c>
      <c r="E77" s="158">
        <f t="shared" ref="E77:E79" si="43">F77-D77</f>
        <v>0</v>
      </c>
      <c r="F77" s="137">
        <v>1</v>
      </c>
      <c r="G77" s="137">
        <v>2624625</v>
      </c>
      <c r="H77" s="137">
        <v>49157.633181796118</v>
      </c>
      <c r="I77" s="137">
        <v>5375</v>
      </c>
      <c r="J77" s="137">
        <v>0</v>
      </c>
      <c r="K77" s="137">
        <f t="shared" ref="K77:K79" si="44">H77+I77+J77</f>
        <v>54532.633181796118</v>
      </c>
      <c r="L77" s="138">
        <f>K77+G77</f>
        <v>2679157.6331817959</v>
      </c>
      <c r="M77" s="139">
        <f>'Pages 3.1.5 - 3.1.6'!D76</f>
        <v>380222.11</v>
      </c>
      <c r="N77" s="139">
        <f>'Pages 3.1.5 - 3.1.6'!I76</f>
        <v>4779.5742468239878</v>
      </c>
      <c r="O77" s="139">
        <f>'Pages 3.1.5 - 3.1.6'!K76</f>
        <v>0</v>
      </c>
      <c r="P77" s="139">
        <f t="shared" ref="P77:P79" si="45">N77+O77</f>
        <v>4779.5742468239878</v>
      </c>
      <c r="Q77" s="139">
        <f>P77+M77</f>
        <v>385001.68424682395</v>
      </c>
    </row>
    <row r="78" spans="1:31" ht="15.75" customHeight="1" x14ac:dyDescent="0.2">
      <c r="B78" s="156" t="s">
        <v>127</v>
      </c>
      <c r="C78" s="144"/>
      <c r="D78" s="158">
        <v>28.25</v>
      </c>
      <c r="E78" s="158">
        <f t="shared" si="43"/>
        <v>-0.17676767676766758</v>
      </c>
      <c r="F78" s="137">
        <v>28.073232323232332</v>
      </c>
      <c r="G78" s="137">
        <v>202575950</v>
      </c>
      <c r="H78" s="137">
        <v>3794124.5860089995</v>
      </c>
      <c r="I78" s="137">
        <v>-690100</v>
      </c>
      <c r="J78" s="137">
        <v>0</v>
      </c>
      <c r="K78" s="137">
        <f t="shared" si="44"/>
        <v>3104024.5860089995</v>
      </c>
      <c r="L78" s="138">
        <f>K78+G78</f>
        <v>205679974.586009</v>
      </c>
      <c r="M78" s="139">
        <f>'Pages 3.1.5 - 3.1.6'!D77</f>
        <v>14588579.530000001</v>
      </c>
      <c r="N78" s="139">
        <f>'Pages 3.1.5 - 3.1.6'!I77</f>
        <v>151283.8628067947</v>
      </c>
      <c r="O78" s="139">
        <f>'Pages 3.1.5 - 3.1.6'!K77</f>
        <v>0</v>
      </c>
      <c r="P78" s="139">
        <f t="shared" si="45"/>
        <v>151283.8628067947</v>
      </c>
      <c r="Q78" s="139">
        <f>P78+M78</f>
        <v>14739863.392806796</v>
      </c>
    </row>
    <row r="79" spans="1:31" ht="15.75" customHeight="1" x14ac:dyDescent="0.2">
      <c r="B79" s="156" t="s">
        <v>119</v>
      </c>
      <c r="C79" s="144"/>
      <c r="D79" s="159">
        <v>1</v>
      </c>
      <c r="E79" s="159">
        <f t="shared" si="43"/>
        <v>0</v>
      </c>
      <c r="F79" s="141">
        <v>1</v>
      </c>
      <c r="G79" s="141">
        <v>413046000</v>
      </c>
      <c r="H79" s="141">
        <v>7736100.873537424</v>
      </c>
      <c r="I79" s="141">
        <v>0</v>
      </c>
      <c r="J79" s="141">
        <v>0</v>
      </c>
      <c r="K79" s="141">
        <f t="shared" si="44"/>
        <v>7736100.873537424</v>
      </c>
      <c r="L79" s="142">
        <f>K79+G79</f>
        <v>420782100.87353742</v>
      </c>
      <c r="M79" s="143">
        <f>'Pages 3.1.5 - 3.1.6'!D78</f>
        <v>24703958.579999998</v>
      </c>
      <c r="N79" s="143">
        <f>'Pages 3.1.5 - 3.1.6'!I78</f>
        <v>425448.1606027963</v>
      </c>
      <c r="O79" s="143">
        <f>'Pages 3.1.5 - 3.1.6'!K78</f>
        <v>0</v>
      </c>
      <c r="P79" s="143">
        <f t="shared" si="45"/>
        <v>425448.1606027963</v>
      </c>
      <c r="Q79" s="143">
        <f>P79+M79</f>
        <v>25129406.740602795</v>
      </c>
    </row>
    <row r="80" spans="1:31" ht="15.75" customHeight="1" x14ac:dyDescent="0.2">
      <c r="B80" s="27" t="s">
        <v>103</v>
      </c>
      <c r="D80" s="137">
        <f t="shared" ref="D80:Q80" si="46">SUM(D77:D79)</f>
        <v>30.25</v>
      </c>
      <c r="E80" s="137">
        <f t="shared" si="46"/>
        <v>-0.17676767676766758</v>
      </c>
      <c r="F80" s="137">
        <f t="shared" si="46"/>
        <v>30.073232323232332</v>
      </c>
      <c r="G80" s="137">
        <f t="shared" si="46"/>
        <v>618246575</v>
      </c>
      <c r="H80" s="137">
        <f t="shared" si="46"/>
        <v>11579383.09272822</v>
      </c>
      <c r="I80" s="137">
        <f t="shared" si="46"/>
        <v>-684725</v>
      </c>
      <c r="J80" s="137">
        <f t="shared" si="46"/>
        <v>0</v>
      </c>
      <c r="K80" s="137">
        <f t="shared" si="46"/>
        <v>10894658.09272822</v>
      </c>
      <c r="L80" s="138">
        <f t="shared" si="46"/>
        <v>629141233.09272826</v>
      </c>
      <c r="M80" s="139">
        <f t="shared" si="46"/>
        <v>39672760.219999999</v>
      </c>
      <c r="N80" s="139">
        <f t="shared" si="46"/>
        <v>581511.59765641496</v>
      </c>
      <c r="O80" s="139">
        <f t="shared" si="46"/>
        <v>0</v>
      </c>
      <c r="P80" s="139">
        <f t="shared" si="46"/>
        <v>581511.59765641496</v>
      </c>
      <c r="Q80" s="139">
        <f t="shared" si="46"/>
        <v>40254271.817656413</v>
      </c>
    </row>
    <row r="81" spans="2:31" ht="15.75" customHeight="1" x14ac:dyDescent="0.2">
      <c r="F81" s="133"/>
      <c r="G81" s="133"/>
      <c r="H81" s="133"/>
      <c r="I81" s="133"/>
      <c r="J81" s="133"/>
      <c r="K81" s="137"/>
      <c r="L81" s="134"/>
      <c r="M81" s="139"/>
      <c r="N81" s="139"/>
      <c r="O81" s="139"/>
      <c r="P81" s="139"/>
      <c r="Q81" s="145"/>
    </row>
    <row r="82" spans="2:31" ht="15.75" customHeight="1" x14ac:dyDescent="0.2">
      <c r="B82" s="156" t="s">
        <v>120</v>
      </c>
      <c r="D82" s="144">
        <v>51</v>
      </c>
      <c r="E82" s="159">
        <f t="shared" ref="E82" si="47">F82-D82</f>
        <v>0</v>
      </c>
      <c r="F82" s="141">
        <v>51</v>
      </c>
      <c r="G82" s="141">
        <v>122864</v>
      </c>
      <c r="H82" s="141">
        <v>2301.1681452581602</v>
      </c>
      <c r="I82" s="141">
        <v>244</v>
      </c>
      <c r="J82" s="141">
        <v>0</v>
      </c>
      <c r="K82" s="141">
        <f t="shared" ref="K82" si="48">H82+I82+J82</f>
        <v>2545.1681452581602</v>
      </c>
      <c r="L82" s="142">
        <f>K82+G82</f>
        <v>125409.16814525815</v>
      </c>
      <c r="M82" s="143">
        <f>'Pages 3.1.5 - 3.1.6'!D81</f>
        <v>16788.149999999998</v>
      </c>
      <c r="N82" s="143">
        <f>'Pages 3.1.5 - 3.1.6'!I81</f>
        <v>377.92875766915114</v>
      </c>
      <c r="O82" s="143">
        <f>'Pages 3.1.5 - 3.1.6'!K81</f>
        <v>0</v>
      </c>
      <c r="P82" s="143">
        <f>N82+O82</f>
        <v>377.92875766915114</v>
      </c>
      <c r="Q82" s="143">
        <f>P82+M82</f>
        <v>17166.078757669147</v>
      </c>
    </row>
    <row r="83" spans="2:31" ht="15.75" customHeight="1" x14ac:dyDescent="0.2">
      <c r="B83" s="27" t="s">
        <v>103</v>
      </c>
      <c r="D83" s="137">
        <f t="shared" ref="D83:E83" si="49">SUM(D82:D82)</f>
        <v>51</v>
      </c>
      <c r="E83" s="137">
        <f t="shared" si="49"/>
        <v>0</v>
      </c>
      <c r="F83" s="137">
        <f>SUM(F82:F82)</f>
        <v>51</v>
      </c>
      <c r="G83" s="137">
        <f>SUM(G82:G82)</f>
        <v>122864</v>
      </c>
      <c r="H83" s="137">
        <f t="shared" ref="H83:K83" si="50">SUM(H82:H82)</f>
        <v>2301.1681452581602</v>
      </c>
      <c r="I83" s="137">
        <f t="shared" si="50"/>
        <v>244</v>
      </c>
      <c r="J83" s="137">
        <f t="shared" si="50"/>
        <v>0</v>
      </c>
      <c r="K83" s="137">
        <f t="shared" si="50"/>
        <v>2545.1681452581602</v>
      </c>
      <c r="L83" s="138">
        <f>SUM(L82)</f>
        <v>125409.16814525815</v>
      </c>
      <c r="M83" s="139">
        <f>SUM(M82)</f>
        <v>16788.149999999998</v>
      </c>
      <c r="N83" s="139">
        <f>SUM(N82)</f>
        <v>377.92875766915114</v>
      </c>
      <c r="O83" s="139">
        <f>SUM(O82:O82)</f>
        <v>0</v>
      </c>
      <c r="P83" s="139">
        <f>SUM(P82)</f>
        <v>377.92875766915114</v>
      </c>
      <c r="Q83" s="139">
        <f>SUM(Q82)</f>
        <v>17166.078757669147</v>
      </c>
    </row>
    <row r="84" spans="2:31" ht="15.75" customHeight="1" x14ac:dyDescent="0.2">
      <c r="F84" s="133"/>
      <c r="G84" s="133"/>
      <c r="H84" s="133"/>
      <c r="I84" s="133"/>
      <c r="J84" s="133" t="s">
        <v>82</v>
      </c>
      <c r="K84" s="133" t="s">
        <v>82</v>
      </c>
      <c r="L84" s="134" t="s">
        <v>82</v>
      </c>
      <c r="M84" s="139" t="s">
        <v>82</v>
      </c>
      <c r="N84" s="139"/>
      <c r="O84" s="139"/>
      <c r="P84" s="139"/>
      <c r="Q84" s="145"/>
    </row>
    <row r="85" spans="2:31" s="144" customFormat="1" ht="15.75" customHeight="1" x14ac:dyDescent="0.2">
      <c r="B85" s="27" t="s">
        <v>105</v>
      </c>
      <c r="D85" s="144">
        <v>0</v>
      </c>
      <c r="F85" s="141"/>
      <c r="G85" s="141">
        <v>0</v>
      </c>
      <c r="H85" s="141"/>
      <c r="I85" s="141"/>
      <c r="J85" s="141">
        <v>0</v>
      </c>
      <c r="K85" s="141">
        <f t="shared" ref="K85" si="51">H85+I85+J85</f>
        <v>0</v>
      </c>
      <c r="L85" s="142">
        <f>K85+G85</f>
        <v>0</v>
      </c>
      <c r="M85" s="143">
        <f>'Pages 3.1.5 - 3.1.6'!D84</f>
        <v>33490.409999999996</v>
      </c>
      <c r="N85" s="143">
        <f>'Pages 3.1.5 - 3.1.6'!I84</f>
        <v>0</v>
      </c>
      <c r="O85" s="143">
        <f>'Pages 3.1.5 - 3.1.6'!K84</f>
        <v>0</v>
      </c>
      <c r="P85" s="143">
        <f>N85+O85</f>
        <v>0</v>
      </c>
      <c r="Q85" s="143">
        <f>P85+M85</f>
        <v>33490.409999999996</v>
      </c>
      <c r="R85" s="27"/>
      <c r="S85" s="27"/>
      <c r="T85" s="27"/>
      <c r="U85" s="27"/>
      <c r="V85" s="27"/>
      <c r="W85" s="27"/>
      <c r="X85" s="27"/>
      <c r="Y85" s="27"/>
      <c r="Z85" s="27"/>
      <c r="AA85" s="27"/>
      <c r="AB85" s="27"/>
      <c r="AC85" s="27"/>
      <c r="AD85" s="27"/>
      <c r="AE85" s="27"/>
    </row>
    <row r="86" spans="2:31" s="144" customFormat="1" ht="15.75" customHeight="1" x14ac:dyDescent="0.2">
      <c r="B86" s="27"/>
      <c r="F86" s="141"/>
      <c r="G86" s="141"/>
      <c r="H86" s="141"/>
      <c r="I86" s="141"/>
      <c r="J86" s="141"/>
      <c r="K86" s="141"/>
      <c r="L86" s="142"/>
      <c r="M86" s="143"/>
      <c r="N86" s="143"/>
      <c r="O86" s="143"/>
      <c r="P86" s="143"/>
      <c r="Q86" s="143"/>
      <c r="R86" s="27"/>
      <c r="S86" s="27"/>
      <c r="T86" s="27"/>
      <c r="U86" s="27"/>
      <c r="V86" s="27"/>
      <c r="W86" s="27"/>
      <c r="X86" s="27"/>
      <c r="Y86" s="27"/>
      <c r="Z86" s="27"/>
      <c r="AA86" s="27"/>
      <c r="AB86" s="27"/>
      <c r="AC86" s="27"/>
      <c r="AD86" s="27"/>
      <c r="AE86" s="27"/>
    </row>
    <row r="87" spans="2:31" s="144" customFormat="1" ht="15.75" customHeight="1" x14ac:dyDescent="0.2">
      <c r="B87" s="27" t="s">
        <v>122</v>
      </c>
      <c r="D87" s="144">
        <v>0</v>
      </c>
      <c r="F87" s="141"/>
      <c r="G87" s="141">
        <v>0</v>
      </c>
      <c r="H87" s="141"/>
      <c r="I87" s="141"/>
      <c r="J87" s="141">
        <v>0</v>
      </c>
      <c r="K87" s="141">
        <f t="shared" ref="K87:K93" si="52">H87+I87+J87</f>
        <v>0</v>
      </c>
      <c r="L87" s="142">
        <f t="shared" ref="L87:L93" si="53">K87+G87</f>
        <v>0</v>
      </c>
      <c r="M87" s="143">
        <f>'Pages 3.1.5 - 3.1.6'!D86</f>
        <v>0</v>
      </c>
      <c r="N87" s="143">
        <f>'Pages 3.1.5 - 3.1.6'!I86</f>
        <v>0</v>
      </c>
      <c r="O87" s="143">
        <f>'Pages 3.1.5 - 3.1.6'!K86</f>
        <v>0</v>
      </c>
      <c r="P87" s="143">
        <f t="shared" ref="P87:P93" si="54">N87+O87</f>
        <v>0</v>
      </c>
      <c r="Q87" s="143">
        <f t="shared" ref="Q87:Q93" si="55">P87+M87</f>
        <v>0</v>
      </c>
      <c r="R87" s="27"/>
      <c r="S87" s="27"/>
      <c r="T87" s="27"/>
      <c r="U87" s="27"/>
      <c r="V87" s="27"/>
      <c r="W87" s="27"/>
      <c r="X87" s="27"/>
      <c r="Y87" s="27"/>
      <c r="Z87" s="27"/>
      <c r="AA87" s="27"/>
      <c r="AB87" s="27"/>
      <c r="AC87" s="27"/>
      <c r="AD87" s="27"/>
      <c r="AE87" s="27"/>
    </row>
    <row r="88" spans="2:31" ht="15.75" customHeight="1" x14ac:dyDescent="0.2">
      <c r="B88" s="27" t="s">
        <v>107</v>
      </c>
      <c r="D88" s="27">
        <v>0</v>
      </c>
      <c r="F88" s="141"/>
      <c r="G88" s="141">
        <v>0</v>
      </c>
      <c r="H88" s="141"/>
      <c r="I88" s="141"/>
      <c r="J88" s="141">
        <v>0</v>
      </c>
      <c r="K88" s="141">
        <f t="shared" si="52"/>
        <v>0</v>
      </c>
      <c r="L88" s="142">
        <f t="shared" si="53"/>
        <v>0</v>
      </c>
      <c r="M88" s="143">
        <f>'Pages 3.1.5 - 3.1.6'!D87</f>
        <v>-3494192.64</v>
      </c>
      <c r="N88" s="143">
        <f>'Pages 3.1.5 - 3.1.6'!I87</f>
        <v>3494192.64</v>
      </c>
      <c r="O88" s="143">
        <f>'Pages 3.1.5 - 3.1.6'!K87</f>
        <v>0</v>
      </c>
      <c r="P88" s="143">
        <f t="shared" si="54"/>
        <v>3494192.64</v>
      </c>
      <c r="Q88" s="143">
        <f t="shared" si="55"/>
        <v>0</v>
      </c>
    </row>
    <row r="89" spans="2:31" s="144" customFormat="1" ht="15.75" customHeight="1" x14ac:dyDescent="0.2">
      <c r="B89" s="27" t="s">
        <v>111</v>
      </c>
      <c r="D89" s="144">
        <v>0</v>
      </c>
      <c r="F89" s="141"/>
      <c r="G89" s="141">
        <v>0</v>
      </c>
      <c r="H89" s="141"/>
      <c r="I89" s="141"/>
      <c r="J89" s="141">
        <v>0</v>
      </c>
      <c r="K89" s="141">
        <f t="shared" si="52"/>
        <v>0</v>
      </c>
      <c r="L89" s="142">
        <f t="shared" si="53"/>
        <v>0</v>
      </c>
      <c r="M89" s="143">
        <f>'Pages 3.1.5 - 3.1.6'!D88</f>
        <v>1387644.67</v>
      </c>
      <c r="N89" s="143">
        <f>'Pages 3.1.5 - 3.1.6'!I88</f>
        <v>-1387644.67</v>
      </c>
      <c r="O89" s="143">
        <f>'Pages 3.1.5 - 3.1.6'!K88</f>
        <v>0</v>
      </c>
      <c r="P89" s="143">
        <f t="shared" si="54"/>
        <v>-1387644.67</v>
      </c>
      <c r="Q89" s="143">
        <f t="shared" si="55"/>
        <v>0</v>
      </c>
      <c r="R89" s="27"/>
      <c r="S89" s="27"/>
      <c r="T89" s="27"/>
      <c r="U89" s="27"/>
      <c r="V89" s="27"/>
      <c r="W89" s="27"/>
      <c r="X89" s="27"/>
      <c r="Y89" s="27"/>
      <c r="Z89" s="27"/>
      <c r="AA89" s="27"/>
      <c r="AB89" s="27"/>
      <c r="AC89" s="27"/>
      <c r="AD89" s="27"/>
      <c r="AE89" s="27"/>
    </row>
    <row r="90" spans="2:31" s="144" customFormat="1" ht="15.75" customHeight="1" x14ac:dyDescent="0.2">
      <c r="B90" s="27" t="s">
        <v>112</v>
      </c>
      <c r="D90" s="144">
        <v>0</v>
      </c>
      <c r="F90" s="141"/>
      <c r="G90" s="141">
        <v>0</v>
      </c>
      <c r="H90" s="141"/>
      <c r="I90" s="141"/>
      <c r="J90" s="141">
        <v>0</v>
      </c>
      <c r="K90" s="141">
        <f t="shared" si="52"/>
        <v>0</v>
      </c>
      <c r="L90" s="142">
        <f t="shared" si="53"/>
        <v>0</v>
      </c>
      <c r="M90" s="143">
        <f>'Pages 3.1.5 - 3.1.6'!D89</f>
        <v>20.78</v>
      </c>
      <c r="N90" s="143">
        <f>'Pages 3.1.5 - 3.1.6'!I89</f>
        <v>-20.78</v>
      </c>
      <c r="O90" s="143">
        <f>'Pages 3.1.5 - 3.1.6'!K89</f>
        <v>0</v>
      </c>
      <c r="P90" s="143">
        <f t="shared" si="54"/>
        <v>-20.78</v>
      </c>
      <c r="Q90" s="143">
        <f t="shared" si="55"/>
        <v>0</v>
      </c>
      <c r="R90" s="27"/>
      <c r="S90" s="27"/>
      <c r="T90" s="27"/>
      <c r="U90" s="27"/>
      <c r="V90" s="27"/>
      <c r="W90" s="27"/>
      <c r="X90" s="27"/>
      <c r="Y90" s="27"/>
      <c r="Z90" s="27"/>
      <c r="AA90" s="27"/>
      <c r="AB90" s="27"/>
      <c r="AC90" s="27"/>
      <c r="AD90" s="27"/>
      <c r="AE90" s="27"/>
    </row>
    <row r="91" spans="2:31" s="144" customFormat="1" ht="15.75" customHeight="1" x14ac:dyDescent="0.2">
      <c r="B91" s="27" t="s">
        <v>128</v>
      </c>
      <c r="D91" s="144">
        <v>0</v>
      </c>
      <c r="F91" s="141"/>
      <c r="G91" s="141">
        <v>0</v>
      </c>
      <c r="H91" s="141"/>
      <c r="I91" s="141"/>
      <c r="J91" s="141">
        <v>0</v>
      </c>
      <c r="K91" s="141">
        <f t="shared" si="52"/>
        <v>0</v>
      </c>
      <c r="L91" s="142">
        <f t="shared" si="53"/>
        <v>0</v>
      </c>
      <c r="M91" s="143">
        <f>'Pages 3.1.5 - 3.1.6'!D90</f>
        <v>-175.71</v>
      </c>
      <c r="N91" s="143">
        <f>'Pages 3.1.5 - 3.1.6'!I90</f>
        <v>175.71</v>
      </c>
      <c r="O91" s="143">
        <f>'Pages 3.1.5 - 3.1.6'!K90</f>
        <v>0</v>
      </c>
      <c r="P91" s="143">
        <f t="shared" si="54"/>
        <v>175.71</v>
      </c>
      <c r="Q91" s="143">
        <f t="shared" si="55"/>
        <v>0</v>
      </c>
      <c r="R91" s="27"/>
      <c r="S91" s="27"/>
      <c r="T91" s="27"/>
      <c r="U91" s="27"/>
      <c r="V91" s="27"/>
      <c r="W91" s="27"/>
      <c r="X91" s="27"/>
      <c r="Y91" s="27"/>
      <c r="Z91" s="27"/>
      <c r="AA91" s="27"/>
      <c r="AB91" s="27"/>
      <c r="AC91" s="27"/>
      <c r="AD91" s="27"/>
      <c r="AE91" s="27"/>
    </row>
    <row r="92" spans="2:31" s="144" customFormat="1" ht="15.75" customHeight="1" x14ac:dyDescent="0.2">
      <c r="B92" s="27" t="s">
        <v>124</v>
      </c>
      <c r="D92" s="144">
        <v>0</v>
      </c>
      <c r="F92" s="141"/>
      <c r="G92" s="141">
        <v>0</v>
      </c>
      <c r="H92" s="141"/>
      <c r="I92" s="141"/>
      <c r="J92" s="141">
        <v>0</v>
      </c>
      <c r="K92" s="141">
        <f t="shared" si="52"/>
        <v>0</v>
      </c>
      <c r="L92" s="142">
        <f t="shared" si="53"/>
        <v>0</v>
      </c>
      <c r="M92" s="143">
        <f>'Pages 3.1.5 - 3.1.6'!D91</f>
        <v>-1435848.99</v>
      </c>
      <c r="N92" s="143">
        <f>'Pages 3.1.5 - 3.1.6'!I91</f>
        <v>1435848.99</v>
      </c>
      <c r="O92" s="143">
        <f>'Pages 3.1.5 - 3.1.6'!K91</f>
        <v>0</v>
      </c>
      <c r="P92" s="143">
        <f t="shared" si="54"/>
        <v>1435848.99</v>
      </c>
      <c r="Q92" s="143">
        <f t="shared" si="55"/>
        <v>0</v>
      </c>
      <c r="R92" s="27"/>
      <c r="S92" s="27"/>
      <c r="T92" s="27"/>
      <c r="U92" s="27"/>
      <c r="V92" s="27"/>
      <c r="W92" s="27"/>
      <c r="X92" s="27"/>
      <c r="Y92" s="27"/>
      <c r="Z92" s="27"/>
      <c r="AA92" s="27"/>
      <c r="AB92" s="27"/>
      <c r="AC92" s="27"/>
      <c r="AD92" s="27"/>
      <c r="AE92" s="27"/>
    </row>
    <row r="93" spans="2:31" s="144" customFormat="1" ht="15.75" customHeight="1" x14ac:dyDescent="0.2">
      <c r="B93" s="27" t="s">
        <v>125</v>
      </c>
      <c r="D93" s="144">
        <v>0</v>
      </c>
      <c r="F93" s="141"/>
      <c r="G93" s="141">
        <v>0</v>
      </c>
      <c r="H93" s="141"/>
      <c r="I93" s="141"/>
      <c r="J93" s="141">
        <v>0</v>
      </c>
      <c r="K93" s="141">
        <f t="shared" si="52"/>
        <v>0</v>
      </c>
      <c r="L93" s="142">
        <f t="shared" si="53"/>
        <v>0</v>
      </c>
      <c r="M93" s="143">
        <f>'Pages 3.1.5 - 3.1.6'!D92</f>
        <v>48775.1</v>
      </c>
      <c r="N93" s="143">
        <f>'Pages 3.1.5 - 3.1.6'!I92</f>
        <v>-48775.1</v>
      </c>
      <c r="O93" s="143">
        <f>'Pages 3.1.5 - 3.1.6'!K92</f>
        <v>0</v>
      </c>
      <c r="P93" s="143">
        <f t="shared" si="54"/>
        <v>-48775.1</v>
      </c>
      <c r="Q93" s="143">
        <f t="shared" si="55"/>
        <v>0</v>
      </c>
      <c r="R93" s="27"/>
      <c r="S93" s="27"/>
      <c r="T93" s="27"/>
      <c r="U93" s="27"/>
      <c r="V93" s="27"/>
      <c r="W93" s="27"/>
      <c r="X93" s="27"/>
      <c r="Y93" s="27"/>
      <c r="Z93" s="27"/>
      <c r="AA93" s="27"/>
      <c r="AB93" s="27"/>
      <c r="AC93" s="27"/>
      <c r="AD93" s="27"/>
      <c r="AE93" s="27"/>
    </row>
    <row r="94" spans="2:31" ht="15.75" customHeight="1" x14ac:dyDescent="0.2">
      <c r="F94" s="133"/>
      <c r="G94" s="133"/>
      <c r="H94" s="133"/>
      <c r="I94" s="133"/>
      <c r="J94" s="133"/>
      <c r="K94" s="133"/>
      <c r="L94" s="134"/>
      <c r="M94" s="139"/>
      <c r="N94" s="139"/>
      <c r="O94" s="139"/>
      <c r="P94" s="139"/>
      <c r="Q94" s="139"/>
    </row>
    <row r="95" spans="2:31" s="144" customFormat="1" ht="15.75" customHeight="1" x14ac:dyDescent="0.2">
      <c r="B95" s="27" t="s">
        <v>114</v>
      </c>
      <c r="D95" s="144">
        <v>0</v>
      </c>
      <c r="F95" s="141"/>
      <c r="G95" s="141">
        <v>13782000</v>
      </c>
      <c r="H95" s="141">
        <v>-13782000</v>
      </c>
      <c r="I95" s="141"/>
      <c r="J95" s="141">
        <v>0</v>
      </c>
      <c r="K95" s="141">
        <f t="shared" ref="K95" si="56">H95+I95+J95</f>
        <v>-13782000</v>
      </c>
      <c r="L95" s="142">
        <f>K95+G95</f>
        <v>0</v>
      </c>
      <c r="M95" s="143">
        <f>'Pages 3.1.5 - 3.1.6'!D94</f>
        <v>301000</v>
      </c>
      <c r="N95" s="143">
        <f>'Pages 3.1.5 - 3.1.6'!I94</f>
        <v>-301000</v>
      </c>
      <c r="O95" s="143">
        <f>'Pages 3.1.5 - 3.1.6'!K94</f>
        <v>0</v>
      </c>
      <c r="P95" s="143">
        <f>N95+O95</f>
        <v>-301000</v>
      </c>
      <c r="Q95" s="143">
        <f>P95+M95</f>
        <v>0</v>
      </c>
      <c r="R95" s="27"/>
      <c r="S95" s="27"/>
      <c r="T95" s="27"/>
      <c r="U95" s="27"/>
      <c r="V95" s="27"/>
      <c r="W95" s="27"/>
      <c r="X95" s="27"/>
      <c r="Y95" s="27"/>
      <c r="Z95" s="27"/>
      <c r="AA95" s="27"/>
      <c r="AB95" s="27"/>
      <c r="AC95" s="27"/>
      <c r="AD95" s="27"/>
      <c r="AE95" s="27"/>
    </row>
    <row r="96" spans="2:31" ht="15.75" customHeight="1" x14ac:dyDescent="0.2">
      <c r="B96" s="144"/>
      <c r="F96" s="133"/>
      <c r="G96" s="133"/>
      <c r="H96" s="133"/>
      <c r="I96" s="133"/>
      <c r="J96" s="133"/>
      <c r="K96" s="133"/>
      <c r="L96" s="134"/>
      <c r="M96" s="139"/>
      <c r="N96" s="155"/>
      <c r="O96" s="155"/>
      <c r="P96" s="155"/>
      <c r="Q96" s="145"/>
    </row>
    <row r="97" spans="1:31" ht="15.75" customHeight="1" x14ac:dyDescent="0.2">
      <c r="B97" s="149" t="s">
        <v>37</v>
      </c>
      <c r="C97" s="150"/>
      <c r="D97" s="160">
        <f t="shared" ref="D97:Q97" si="57">+D72+D75+D80+D83+D85+SUM(D87:D95)</f>
        <v>561.75</v>
      </c>
      <c r="E97" s="160">
        <f t="shared" si="57"/>
        <v>-4.0281565656564364</v>
      </c>
      <c r="F97" s="151">
        <f t="shared" si="57"/>
        <v>557.72184343434355</v>
      </c>
      <c r="G97" s="151">
        <f t="shared" si="57"/>
        <v>749630726</v>
      </c>
      <c r="H97" s="151">
        <f t="shared" si="57"/>
        <v>0</v>
      </c>
      <c r="I97" s="151">
        <f t="shared" si="57"/>
        <v>136255</v>
      </c>
      <c r="J97" s="151">
        <f t="shared" si="57"/>
        <v>0</v>
      </c>
      <c r="K97" s="151">
        <f t="shared" si="57"/>
        <v>136255</v>
      </c>
      <c r="L97" s="152">
        <f t="shared" si="57"/>
        <v>749766981.00000012</v>
      </c>
      <c r="M97" s="154">
        <f t="shared" si="57"/>
        <v>46327302.749999993</v>
      </c>
      <c r="N97" s="154">
        <f t="shared" si="57"/>
        <v>4036193.6255743047</v>
      </c>
      <c r="O97" s="154">
        <f t="shared" si="57"/>
        <v>0</v>
      </c>
      <c r="P97" s="154">
        <f t="shared" si="57"/>
        <v>4036193.6255743047</v>
      </c>
      <c r="Q97" s="201">
        <f t="shared" si="57"/>
        <v>50363496.375574298</v>
      </c>
    </row>
    <row r="98" spans="1:31" ht="15.75" customHeight="1" x14ac:dyDescent="0.2">
      <c r="B98" s="130"/>
      <c r="C98" s="130"/>
      <c r="D98" s="130"/>
      <c r="E98" s="130"/>
      <c r="F98" s="133"/>
      <c r="G98" s="133"/>
      <c r="H98" s="133"/>
      <c r="I98" s="133"/>
      <c r="J98" s="133"/>
      <c r="K98" s="133"/>
      <c r="L98" s="134"/>
      <c r="M98" s="139" t="s">
        <v>82</v>
      </c>
      <c r="N98" s="133"/>
      <c r="O98" s="133"/>
      <c r="P98" s="133"/>
      <c r="Q98" s="133"/>
    </row>
    <row r="99" spans="1:31" ht="15.75" customHeight="1" x14ac:dyDescent="0.2">
      <c r="A99" s="80" t="s">
        <v>59</v>
      </c>
      <c r="B99" s="156"/>
      <c r="F99" s="133"/>
      <c r="G99" s="133"/>
      <c r="H99" s="133"/>
      <c r="I99" s="133"/>
      <c r="J99" s="133"/>
      <c r="K99" s="133"/>
      <c r="L99" s="134"/>
      <c r="M99" s="139"/>
      <c r="N99" s="139"/>
      <c r="O99" s="139"/>
      <c r="P99" s="139"/>
      <c r="Q99" s="139"/>
    </row>
    <row r="100" spans="1:31" ht="15.75" customHeight="1" x14ac:dyDescent="0.2">
      <c r="A100" s="80"/>
      <c r="B100" s="156"/>
      <c r="F100" s="133"/>
      <c r="G100" s="133"/>
      <c r="H100" s="133"/>
      <c r="I100" s="133"/>
      <c r="J100" s="133"/>
      <c r="K100" s="133"/>
      <c r="L100" s="134"/>
      <c r="M100" s="139"/>
      <c r="N100" s="139"/>
      <c r="O100" s="139"/>
      <c r="P100" s="139"/>
      <c r="Q100" s="139"/>
    </row>
    <row r="101" spans="1:31" ht="15.75" customHeight="1" x14ac:dyDescent="0.2">
      <c r="B101" s="156" t="s">
        <v>129</v>
      </c>
      <c r="D101" s="136">
        <v>2873.3333333333335</v>
      </c>
      <c r="E101" s="136">
        <f t="shared" ref="E101:E102" si="58">F101-D101</f>
        <v>66.751640572746965</v>
      </c>
      <c r="F101" s="137">
        <v>2940.0849739060804</v>
      </c>
      <c r="G101" s="137">
        <v>99183957</v>
      </c>
      <c r="H101" s="137">
        <v>5472390.0467772651</v>
      </c>
      <c r="I101" s="137">
        <v>-1117006</v>
      </c>
      <c r="J101" s="137">
        <v>-2371115.1598000005</v>
      </c>
      <c r="K101" s="137">
        <f t="shared" ref="K101:K102" si="59">H101+I101+J101</f>
        <v>1984268.8869772647</v>
      </c>
      <c r="L101" s="138">
        <f>K101+G101</f>
        <v>101168225.88697727</v>
      </c>
      <c r="M101" s="139">
        <f>'Pages 3.1.5 - 3.1.6'!D100</f>
        <v>8446189.7500000019</v>
      </c>
      <c r="N101" s="139">
        <f>'Pages 3.1.5 - 3.1.6'!I100</f>
        <v>878163.82037308114</v>
      </c>
      <c r="O101" s="139">
        <f>'Pages 3.1.5 - 3.1.6'!K100</f>
        <v>0</v>
      </c>
      <c r="P101" s="139">
        <f t="shared" ref="P101:P102" si="60">N101+O101</f>
        <v>878163.82037308114</v>
      </c>
      <c r="Q101" s="139">
        <f>P101+M101</f>
        <v>9324353.5703730825</v>
      </c>
    </row>
    <row r="102" spans="1:31" ht="15.75" customHeight="1" x14ac:dyDescent="0.2">
      <c r="B102" s="156" t="s">
        <v>130</v>
      </c>
      <c r="D102" s="140">
        <v>2290.1666666666665</v>
      </c>
      <c r="E102" s="140">
        <f t="shared" si="58"/>
        <v>-94.555020982040787</v>
      </c>
      <c r="F102" s="141">
        <v>2195.6116456846257</v>
      </c>
      <c r="G102" s="141">
        <v>59314194</v>
      </c>
      <c r="H102" s="141">
        <v>3272609.9532227353</v>
      </c>
      <c r="I102" s="141">
        <v>1040768</v>
      </c>
      <c r="J102" s="141">
        <v>0</v>
      </c>
      <c r="K102" s="141">
        <f t="shared" si="59"/>
        <v>4313377.9532227349</v>
      </c>
      <c r="L102" s="142">
        <f>K102+G102</f>
        <v>63627571.953222737</v>
      </c>
      <c r="M102" s="143">
        <f>'Pages 3.1.5 - 3.1.6'!D101</f>
        <v>5499999.0899999999</v>
      </c>
      <c r="N102" s="143">
        <f>'Pages 3.1.5 - 3.1.6'!I101</f>
        <v>340496.33458731271</v>
      </c>
      <c r="O102" s="143">
        <f>'Pages 3.1.5 - 3.1.6'!K101</f>
        <v>0</v>
      </c>
      <c r="P102" s="143">
        <f t="shared" si="60"/>
        <v>340496.33458731271</v>
      </c>
      <c r="Q102" s="143">
        <f>P102+M102</f>
        <v>5840495.4245873122</v>
      </c>
    </row>
    <row r="103" spans="1:31" ht="15.75" customHeight="1" x14ac:dyDescent="0.2">
      <c r="B103" s="27" t="s">
        <v>103</v>
      </c>
      <c r="D103" s="137">
        <f t="shared" ref="D103:Q103" si="61">SUM(D101:D102)</f>
        <v>5163.5</v>
      </c>
      <c r="E103" s="137">
        <f t="shared" si="61"/>
        <v>-27.803380409293823</v>
      </c>
      <c r="F103" s="137">
        <f t="shared" si="61"/>
        <v>5135.6966195907062</v>
      </c>
      <c r="G103" s="137">
        <f t="shared" si="61"/>
        <v>158498151</v>
      </c>
      <c r="H103" s="137">
        <f t="shared" si="61"/>
        <v>8745000</v>
      </c>
      <c r="I103" s="137">
        <f t="shared" si="61"/>
        <v>-76238</v>
      </c>
      <c r="J103" s="137">
        <f t="shared" si="61"/>
        <v>-2371115.1598000005</v>
      </c>
      <c r="K103" s="137">
        <f t="shared" si="61"/>
        <v>6297646.8401999995</v>
      </c>
      <c r="L103" s="138">
        <f t="shared" si="61"/>
        <v>164795797.84020001</v>
      </c>
      <c r="M103" s="139">
        <f t="shared" si="61"/>
        <v>13946188.840000002</v>
      </c>
      <c r="N103" s="139">
        <f t="shared" si="61"/>
        <v>1218660.1549603939</v>
      </c>
      <c r="O103" s="139">
        <f t="shared" si="61"/>
        <v>0</v>
      </c>
      <c r="P103" s="139">
        <f t="shared" si="61"/>
        <v>1218660.1549603939</v>
      </c>
      <c r="Q103" s="139">
        <f t="shared" si="61"/>
        <v>15164848.994960394</v>
      </c>
    </row>
    <row r="104" spans="1:31" s="144" customFormat="1" ht="15.75" customHeight="1" x14ac:dyDescent="0.2">
      <c r="A104" s="27"/>
      <c r="B104" s="27"/>
      <c r="C104" s="27"/>
      <c r="D104" s="27"/>
      <c r="E104" s="27"/>
      <c r="F104" s="133"/>
      <c r="G104" s="133"/>
      <c r="H104" s="133"/>
      <c r="I104" s="133"/>
      <c r="J104" s="133" t="s">
        <v>82</v>
      </c>
      <c r="K104" s="133" t="s">
        <v>82</v>
      </c>
      <c r="L104" s="134" t="s">
        <v>82</v>
      </c>
      <c r="M104" s="139" t="s">
        <v>82</v>
      </c>
      <c r="N104" s="139" t="s">
        <v>82</v>
      </c>
      <c r="O104" s="139" t="s">
        <v>82</v>
      </c>
      <c r="P104" s="139"/>
      <c r="Q104" s="133"/>
      <c r="R104" s="27"/>
      <c r="S104" s="27"/>
      <c r="T104" s="27"/>
      <c r="U104" s="27"/>
      <c r="V104" s="27"/>
      <c r="W104" s="27"/>
      <c r="X104" s="27"/>
      <c r="Y104" s="27"/>
      <c r="Z104" s="27"/>
      <c r="AA104" s="27"/>
      <c r="AB104" s="27"/>
      <c r="AC104" s="27"/>
      <c r="AD104" s="27"/>
      <c r="AE104" s="27"/>
    </row>
    <row r="105" spans="1:31" s="144" customFormat="1" ht="15.75" customHeight="1" x14ac:dyDescent="0.2">
      <c r="B105" s="27" t="s">
        <v>105</v>
      </c>
      <c r="D105" s="144">
        <v>0</v>
      </c>
      <c r="F105" s="141"/>
      <c r="G105" s="141">
        <v>0</v>
      </c>
      <c r="H105" s="141"/>
      <c r="I105" s="141"/>
      <c r="J105" s="141">
        <v>0</v>
      </c>
      <c r="K105" s="141">
        <f t="shared" ref="K105" si="62">H105+I105+J105</f>
        <v>0</v>
      </c>
      <c r="L105" s="142">
        <f>K105+G105</f>
        <v>0</v>
      </c>
      <c r="M105" s="143">
        <f>'Pages 3.1.5 - 3.1.6'!D104</f>
        <v>210968.67</v>
      </c>
      <c r="N105" s="143">
        <f>'Pages 3.1.5 - 3.1.6'!I104</f>
        <v>0</v>
      </c>
      <c r="O105" s="143">
        <f>'Pages 3.1.5 - 3.1.6'!K104</f>
        <v>0</v>
      </c>
      <c r="P105" s="143">
        <f>N105+O105</f>
        <v>0</v>
      </c>
      <c r="Q105" s="143">
        <f>P105+M105</f>
        <v>210968.67</v>
      </c>
      <c r="R105" s="27"/>
      <c r="S105" s="27"/>
      <c r="T105" s="27"/>
      <c r="U105" s="27"/>
      <c r="V105" s="27"/>
      <c r="W105" s="27"/>
      <c r="X105" s="27"/>
      <c r="Y105" s="27"/>
      <c r="Z105" s="27"/>
      <c r="AA105" s="27"/>
      <c r="AB105" s="27"/>
      <c r="AC105" s="27"/>
      <c r="AD105" s="27"/>
      <c r="AE105" s="27"/>
    </row>
    <row r="106" spans="1:31" s="144" customFormat="1" ht="15.75" customHeight="1" x14ac:dyDescent="0.2">
      <c r="B106" s="27"/>
      <c r="F106" s="141"/>
      <c r="G106" s="141"/>
      <c r="H106" s="141"/>
      <c r="I106" s="141"/>
      <c r="J106" s="141"/>
      <c r="K106" s="141"/>
      <c r="L106" s="142"/>
      <c r="M106" s="143"/>
      <c r="N106" s="143"/>
      <c r="O106" s="143"/>
      <c r="P106" s="143"/>
      <c r="Q106" s="143"/>
      <c r="R106" s="27"/>
      <c r="S106" s="27"/>
      <c r="T106" s="27"/>
      <c r="U106" s="27"/>
      <c r="V106" s="27"/>
      <c r="W106" s="27"/>
      <c r="X106" s="27"/>
      <c r="Y106" s="27"/>
      <c r="Z106" s="27"/>
      <c r="AA106" s="27"/>
      <c r="AB106" s="27"/>
      <c r="AC106" s="27"/>
      <c r="AD106" s="27"/>
      <c r="AE106" s="27"/>
    </row>
    <row r="107" spans="1:31" s="144" customFormat="1" ht="15.75" customHeight="1" x14ac:dyDescent="0.2">
      <c r="B107" s="27" t="s">
        <v>131</v>
      </c>
      <c r="D107" s="144">
        <v>0</v>
      </c>
      <c r="F107" s="141"/>
      <c r="G107" s="141">
        <v>0</v>
      </c>
      <c r="H107" s="141"/>
      <c r="I107" s="141"/>
      <c r="J107" s="141">
        <v>0</v>
      </c>
      <c r="K107" s="141">
        <f t="shared" ref="K107:K115" si="63">H107+I107+J107</f>
        <v>0</v>
      </c>
      <c r="L107" s="142">
        <f t="shared" ref="L107:L115" si="64">K107+G107</f>
        <v>0</v>
      </c>
      <c r="M107" s="143">
        <f>'Pages 3.1.5 - 3.1.6'!D106</f>
        <v>122000</v>
      </c>
      <c r="N107" s="143">
        <f>'Pages 3.1.5 - 3.1.6'!I106</f>
        <v>-122000</v>
      </c>
      <c r="O107" s="143">
        <f>'Pages 3.1.5 - 3.1.6'!K106</f>
        <v>0</v>
      </c>
      <c r="P107" s="143">
        <f t="shared" ref="P107:P115" si="65">N107+O107</f>
        <v>-122000</v>
      </c>
      <c r="Q107" s="143">
        <f t="shared" ref="Q107:Q115" si="66">P107+M107</f>
        <v>0</v>
      </c>
      <c r="R107" s="27"/>
      <c r="S107" s="27"/>
      <c r="T107" s="27"/>
      <c r="U107" s="27"/>
      <c r="V107" s="27"/>
      <c r="W107" s="27"/>
      <c r="X107" s="27"/>
      <c r="Y107" s="27"/>
      <c r="Z107" s="27"/>
      <c r="AA107" s="27"/>
      <c r="AB107" s="27"/>
      <c r="AC107" s="27"/>
      <c r="AD107" s="27"/>
      <c r="AE107" s="27"/>
    </row>
    <row r="108" spans="1:31" s="144" customFormat="1" ht="15.75" customHeight="1" x14ac:dyDescent="0.2">
      <c r="B108" s="27" t="s">
        <v>106</v>
      </c>
      <c r="D108" s="144">
        <v>0</v>
      </c>
      <c r="F108" s="141"/>
      <c r="G108" s="141">
        <v>0</v>
      </c>
      <c r="H108" s="141"/>
      <c r="I108" s="141"/>
      <c r="J108" s="141">
        <v>0</v>
      </c>
      <c r="K108" s="141">
        <f t="shared" si="63"/>
        <v>0</v>
      </c>
      <c r="L108" s="142">
        <f t="shared" si="64"/>
        <v>0</v>
      </c>
      <c r="M108" s="143">
        <f>'Pages 3.1.5 - 3.1.6'!D107</f>
        <v>6120.75</v>
      </c>
      <c r="N108" s="143">
        <f>'Pages 3.1.5 - 3.1.6'!I107</f>
        <v>-6120.75</v>
      </c>
      <c r="O108" s="143">
        <f>'Pages 3.1.5 - 3.1.6'!K107</f>
        <v>0</v>
      </c>
      <c r="P108" s="143">
        <f t="shared" si="65"/>
        <v>-6120.75</v>
      </c>
      <c r="Q108" s="143">
        <f t="shared" si="66"/>
        <v>0</v>
      </c>
      <c r="R108" s="27"/>
      <c r="S108" s="27"/>
      <c r="T108" s="27"/>
      <c r="U108" s="27"/>
      <c r="V108" s="27"/>
      <c r="W108" s="27"/>
      <c r="X108" s="27"/>
      <c r="Y108" s="27"/>
      <c r="Z108" s="27"/>
      <c r="AA108" s="27"/>
      <c r="AB108" s="27"/>
      <c r="AC108" s="27"/>
      <c r="AD108" s="27"/>
      <c r="AE108" s="27"/>
    </row>
    <row r="109" spans="1:31" ht="15.75" customHeight="1" x14ac:dyDescent="0.2">
      <c r="B109" s="27" t="s">
        <v>107</v>
      </c>
      <c r="D109" s="27">
        <v>0</v>
      </c>
      <c r="F109" s="141"/>
      <c r="G109" s="141">
        <v>0</v>
      </c>
      <c r="H109" s="141"/>
      <c r="I109" s="141"/>
      <c r="J109" s="141">
        <v>0</v>
      </c>
      <c r="K109" s="141">
        <f t="shared" si="63"/>
        <v>0</v>
      </c>
      <c r="L109" s="142">
        <f t="shared" si="64"/>
        <v>0</v>
      </c>
      <c r="M109" s="143">
        <f>'Pages 3.1.5 - 3.1.6'!D108</f>
        <v>-1087001.44</v>
      </c>
      <c r="N109" s="143">
        <f>'Pages 3.1.5 - 3.1.6'!I108</f>
        <v>1087001.44</v>
      </c>
      <c r="O109" s="143">
        <f>'Pages 3.1.5 - 3.1.6'!K108</f>
        <v>0</v>
      </c>
      <c r="P109" s="143">
        <f t="shared" si="65"/>
        <v>1087001.44</v>
      </c>
      <c r="Q109" s="143">
        <f t="shared" si="66"/>
        <v>0</v>
      </c>
    </row>
    <row r="110" spans="1:31" s="144" customFormat="1" ht="15.75" customHeight="1" x14ac:dyDescent="0.2">
      <c r="B110" s="27" t="s">
        <v>109</v>
      </c>
      <c r="D110" s="144">
        <v>0</v>
      </c>
      <c r="F110" s="141"/>
      <c r="G110" s="141">
        <v>0</v>
      </c>
      <c r="H110" s="141"/>
      <c r="I110" s="141"/>
      <c r="J110" s="141">
        <v>0</v>
      </c>
      <c r="K110" s="141">
        <f t="shared" si="63"/>
        <v>0</v>
      </c>
      <c r="L110" s="142">
        <f t="shared" si="64"/>
        <v>0</v>
      </c>
      <c r="M110" s="143">
        <f>'Pages 3.1.5 - 3.1.6'!D109</f>
        <v>459273.54</v>
      </c>
      <c r="N110" s="143">
        <f>'Pages 3.1.5 - 3.1.6'!I109</f>
        <v>-459273.54</v>
      </c>
      <c r="O110" s="143">
        <f>'Pages 3.1.5 - 3.1.6'!K109</f>
        <v>0</v>
      </c>
      <c r="P110" s="143">
        <f t="shared" si="65"/>
        <v>-459273.54</v>
      </c>
      <c r="Q110" s="143">
        <f t="shared" si="66"/>
        <v>0</v>
      </c>
      <c r="R110" s="27"/>
      <c r="S110" s="27"/>
      <c r="T110" s="27"/>
      <c r="U110" s="27"/>
      <c r="V110" s="27"/>
      <c r="W110" s="27"/>
      <c r="X110" s="27"/>
      <c r="Y110" s="27"/>
      <c r="Z110" s="27"/>
      <c r="AA110" s="27"/>
      <c r="AB110" s="27"/>
      <c r="AC110" s="27"/>
      <c r="AD110" s="27"/>
      <c r="AE110" s="27"/>
    </row>
    <row r="111" spans="1:31" s="144" customFormat="1" ht="15.75" customHeight="1" x14ac:dyDescent="0.2">
      <c r="B111" s="27" t="s">
        <v>110</v>
      </c>
      <c r="D111" s="144">
        <v>0</v>
      </c>
      <c r="F111" s="141"/>
      <c r="G111" s="141">
        <v>0</v>
      </c>
      <c r="H111" s="141"/>
      <c r="I111" s="141"/>
      <c r="J111" s="141">
        <v>0</v>
      </c>
      <c r="K111" s="141">
        <f t="shared" si="63"/>
        <v>0</v>
      </c>
      <c r="L111" s="142">
        <f t="shared" si="64"/>
        <v>0</v>
      </c>
      <c r="M111" s="143">
        <f>'Pages 3.1.5 - 3.1.6'!D110</f>
        <v>273.93</v>
      </c>
      <c r="N111" s="143">
        <f>'Pages 3.1.5 - 3.1.6'!I110</f>
        <v>-273.93</v>
      </c>
      <c r="O111" s="143">
        <f>'Pages 3.1.5 - 3.1.6'!K110</f>
        <v>0</v>
      </c>
      <c r="P111" s="143">
        <f t="shared" si="65"/>
        <v>-273.93</v>
      </c>
      <c r="Q111" s="143">
        <f t="shared" si="66"/>
        <v>0</v>
      </c>
      <c r="R111" s="27"/>
      <c r="S111" s="27"/>
      <c r="T111" s="27"/>
      <c r="U111" s="27"/>
      <c r="V111" s="27"/>
      <c r="W111" s="27"/>
      <c r="X111" s="27"/>
      <c r="Y111" s="27"/>
      <c r="Z111" s="27"/>
      <c r="AA111" s="27"/>
      <c r="AB111" s="27"/>
      <c r="AC111" s="27"/>
      <c r="AD111" s="27"/>
      <c r="AE111" s="27"/>
    </row>
    <row r="112" spans="1:31" s="144" customFormat="1" ht="15.75" customHeight="1" x14ac:dyDescent="0.2">
      <c r="B112" s="27" t="s">
        <v>128</v>
      </c>
      <c r="D112" s="144">
        <v>0</v>
      </c>
      <c r="F112" s="141"/>
      <c r="G112" s="141">
        <v>0</v>
      </c>
      <c r="H112" s="141"/>
      <c r="I112" s="141"/>
      <c r="J112" s="141">
        <v>0</v>
      </c>
      <c r="K112" s="141">
        <f t="shared" si="63"/>
        <v>0</v>
      </c>
      <c r="L112" s="142">
        <f t="shared" si="64"/>
        <v>0</v>
      </c>
      <c r="M112" s="143">
        <f>'Pages 3.1.5 - 3.1.6'!D111</f>
        <v>-18799.510000000002</v>
      </c>
      <c r="N112" s="143">
        <f>'Pages 3.1.5 - 3.1.6'!I111</f>
        <v>18799.510000000002</v>
      </c>
      <c r="O112" s="143">
        <f>'Pages 3.1.5 - 3.1.6'!K111</f>
        <v>0</v>
      </c>
      <c r="P112" s="143">
        <f t="shared" si="65"/>
        <v>18799.510000000002</v>
      </c>
      <c r="Q112" s="143">
        <f t="shared" si="66"/>
        <v>0</v>
      </c>
      <c r="R112" s="27"/>
      <c r="S112" s="27"/>
      <c r="T112" s="27"/>
      <c r="U112" s="27"/>
      <c r="V112" s="27"/>
      <c r="W112" s="27"/>
      <c r="X112" s="27"/>
      <c r="Y112" s="27"/>
      <c r="Z112" s="27"/>
      <c r="AA112" s="27"/>
      <c r="AB112" s="27"/>
      <c r="AC112" s="27"/>
      <c r="AD112" s="27"/>
      <c r="AE112" s="27"/>
    </row>
    <row r="113" spans="1:31" s="144" customFormat="1" ht="15.75" customHeight="1" x14ac:dyDescent="0.2">
      <c r="B113" s="27" t="s">
        <v>125</v>
      </c>
      <c r="D113" s="144">
        <v>0</v>
      </c>
      <c r="F113" s="141"/>
      <c r="G113" s="141">
        <v>0</v>
      </c>
      <c r="H113" s="141"/>
      <c r="I113" s="141"/>
      <c r="J113" s="141">
        <v>0</v>
      </c>
      <c r="K113" s="141">
        <f t="shared" si="63"/>
        <v>0</v>
      </c>
      <c r="L113" s="142">
        <f t="shared" si="64"/>
        <v>0</v>
      </c>
      <c r="M113" s="143">
        <f>'Pages 3.1.5 - 3.1.6'!D112</f>
        <v>8521.43</v>
      </c>
      <c r="N113" s="143">
        <f>'Pages 3.1.5 - 3.1.6'!I112</f>
        <v>-8521.43</v>
      </c>
      <c r="O113" s="143">
        <f>'Pages 3.1.5 - 3.1.6'!K112</f>
        <v>0</v>
      </c>
      <c r="P113" s="143">
        <f t="shared" si="65"/>
        <v>-8521.43</v>
      </c>
      <c r="Q113" s="143">
        <f t="shared" si="66"/>
        <v>0</v>
      </c>
      <c r="R113" s="27"/>
      <c r="S113" s="27"/>
      <c r="T113" s="27"/>
      <c r="U113" s="27"/>
      <c r="V113" s="27"/>
      <c r="W113" s="27"/>
      <c r="X113" s="27"/>
      <c r="Y113" s="27"/>
      <c r="Z113" s="27"/>
      <c r="AA113" s="27"/>
      <c r="AB113" s="27"/>
      <c r="AC113" s="27"/>
      <c r="AD113" s="27"/>
      <c r="AE113" s="27"/>
    </row>
    <row r="114" spans="1:31" s="144" customFormat="1" ht="15.75" customHeight="1" x14ac:dyDescent="0.2">
      <c r="B114" s="27" t="s">
        <v>132</v>
      </c>
      <c r="D114" s="144">
        <v>0</v>
      </c>
      <c r="F114" s="141"/>
      <c r="G114" s="141">
        <v>0</v>
      </c>
      <c r="H114" s="141"/>
      <c r="I114" s="141"/>
      <c r="J114" s="141">
        <v>0</v>
      </c>
      <c r="K114" s="141">
        <f t="shared" si="63"/>
        <v>0</v>
      </c>
      <c r="L114" s="142">
        <f t="shared" si="64"/>
        <v>0</v>
      </c>
      <c r="M114" s="143">
        <f>'Pages 3.1.5 - 3.1.6'!D113</f>
        <v>-657528.82000000007</v>
      </c>
      <c r="N114" s="143">
        <f>'Pages 3.1.5 - 3.1.6'!I113</f>
        <v>657528.82000000007</v>
      </c>
      <c r="O114" s="143">
        <f>'Pages 3.1.5 - 3.1.6'!K113</f>
        <v>0</v>
      </c>
      <c r="P114" s="143">
        <f t="shared" si="65"/>
        <v>657528.82000000007</v>
      </c>
      <c r="Q114" s="143">
        <f t="shared" si="66"/>
        <v>0</v>
      </c>
      <c r="R114" s="27"/>
      <c r="S114" s="27"/>
      <c r="T114" s="27"/>
      <c r="U114" s="27"/>
      <c r="V114" s="27"/>
      <c r="W114" s="27"/>
      <c r="X114" s="27"/>
      <c r="Y114" s="27"/>
      <c r="Z114" s="27"/>
      <c r="AA114" s="27"/>
      <c r="AB114" s="27"/>
      <c r="AC114" s="27"/>
      <c r="AD114" s="27"/>
      <c r="AE114" s="27"/>
    </row>
    <row r="115" spans="1:31" s="144" customFormat="1" ht="15.75" customHeight="1" x14ac:dyDescent="0.2">
      <c r="B115" s="27" t="s">
        <v>133</v>
      </c>
      <c r="D115" s="144">
        <v>0</v>
      </c>
      <c r="F115" s="141"/>
      <c r="G115" s="141">
        <v>0</v>
      </c>
      <c r="H115" s="141"/>
      <c r="I115" s="141"/>
      <c r="J115" s="141">
        <v>0</v>
      </c>
      <c r="K115" s="141">
        <f t="shared" si="63"/>
        <v>0</v>
      </c>
      <c r="L115" s="142">
        <f t="shared" si="64"/>
        <v>0</v>
      </c>
      <c r="M115" s="143">
        <f>'Pages 3.1.5 - 3.1.6'!D114</f>
        <v>112995.67</v>
      </c>
      <c r="N115" s="143">
        <f>'Pages 3.1.5 - 3.1.6'!I114</f>
        <v>-112995.67</v>
      </c>
      <c r="O115" s="143">
        <f>'Pages 3.1.5 - 3.1.6'!K114</f>
        <v>0</v>
      </c>
      <c r="P115" s="143">
        <f t="shared" si="65"/>
        <v>-112995.67</v>
      </c>
      <c r="Q115" s="143">
        <f t="shared" si="66"/>
        <v>0</v>
      </c>
      <c r="R115" s="27"/>
      <c r="S115" s="27"/>
      <c r="T115" s="27"/>
      <c r="U115" s="27"/>
      <c r="V115" s="27"/>
      <c r="W115" s="27"/>
      <c r="X115" s="27"/>
      <c r="Y115" s="27"/>
      <c r="Z115" s="27"/>
      <c r="AA115" s="27"/>
      <c r="AB115" s="27"/>
      <c r="AC115" s="27"/>
      <c r="AD115" s="27"/>
      <c r="AE115" s="27"/>
    </row>
    <row r="116" spans="1:31" ht="15.75" customHeight="1" x14ac:dyDescent="0.2">
      <c r="F116" s="133"/>
      <c r="G116" s="133"/>
      <c r="H116" s="133"/>
      <c r="I116" s="133"/>
      <c r="J116" s="133"/>
      <c r="K116" s="133"/>
      <c r="L116" s="134"/>
      <c r="M116" s="139"/>
      <c r="N116" s="139"/>
      <c r="O116" s="139"/>
      <c r="P116" s="139"/>
      <c r="Q116" s="139"/>
    </row>
    <row r="117" spans="1:31" s="144" customFormat="1" ht="15.75" customHeight="1" x14ac:dyDescent="0.2">
      <c r="B117" s="27" t="s">
        <v>114</v>
      </c>
      <c r="D117" s="144">
        <v>0</v>
      </c>
      <c r="F117" s="141"/>
      <c r="G117" s="141">
        <v>8745000</v>
      </c>
      <c r="H117" s="141">
        <v>-8745000</v>
      </c>
      <c r="I117" s="141"/>
      <c r="J117" s="141">
        <v>0</v>
      </c>
      <c r="K117" s="141">
        <f t="shared" ref="K117" si="67">H117+I117+J117</f>
        <v>-8745000</v>
      </c>
      <c r="L117" s="142">
        <f>K117+G117</f>
        <v>0</v>
      </c>
      <c r="M117" s="143">
        <f>'Pages 3.1.5 - 3.1.6'!D116</f>
        <v>1173000</v>
      </c>
      <c r="N117" s="143">
        <f>'Pages 3.1.5 - 3.1.6'!I116</f>
        <v>-1173000</v>
      </c>
      <c r="O117" s="143">
        <f>'Pages 3.1.5 - 3.1.6'!K116</f>
        <v>0</v>
      </c>
      <c r="P117" s="143">
        <f>N117+O117</f>
        <v>-1173000</v>
      </c>
      <c r="Q117" s="143">
        <f>P117+M117</f>
        <v>0</v>
      </c>
      <c r="R117" s="27"/>
      <c r="S117" s="27"/>
      <c r="T117" s="27"/>
      <c r="U117" s="27"/>
      <c r="V117" s="27"/>
      <c r="W117" s="27"/>
      <c r="X117" s="27"/>
      <c r="Y117" s="27"/>
      <c r="Z117" s="27"/>
      <c r="AA117" s="27"/>
      <c r="AB117" s="27"/>
      <c r="AC117" s="27"/>
      <c r="AD117" s="27"/>
      <c r="AE117" s="27"/>
    </row>
    <row r="118" spans="1:31" ht="15.75" customHeight="1" x14ac:dyDescent="0.2">
      <c r="B118" s="156"/>
      <c r="F118" s="137"/>
      <c r="G118" s="137"/>
      <c r="H118" s="137"/>
      <c r="I118" s="137"/>
      <c r="J118" s="137"/>
      <c r="K118" s="137"/>
      <c r="L118" s="138"/>
      <c r="M118" s="139"/>
      <c r="N118" s="139"/>
      <c r="O118" s="139"/>
      <c r="P118" s="139"/>
      <c r="Q118" s="139"/>
    </row>
    <row r="119" spans="1:31" ht="15.75" customHeight="1" x14ac:dyDescent="0.2">
      <c r="B119" s="149" t="s">
        <v>37</v>
      </c>
      <c r="C119" s="150"/>
      <c r="D119" s="151">
        <f t="shared" ref="D119:Q119" si="68">D103+D105+SUM(D107:D117)</f>
        <v>5163.5</v>
      </c>
      <c r="E119" s="151">
        <f t="shared" si="68"/>
        <v>-27.803380409293823</v>
      </c>
      <c r="F119" s="151">
        <f t="shared" si="68"/>
        <v>5135.6966195907062</v>
      </c>
      <c r="G119" s="151">
        <f t="shared" si="68"/>
        <v>167243151</v>
      </c>
      <c r="H119" s="151">
        <f t="shared" si="68"/>
        <v>0</v>
      </c>
      <c r="I119" s="151">
        <f t="shared" si="68"/>
        <v>-76238</v>
      </c>
      <c r="J119" s="151">
        <f t="shared" si="68"/>
        <v>-2371115.1598000005</v>
      </c>
      <c r="K119" s="151">
        <f t="shared" si="68"/>
        <v>-2447353.1598000005</v>
      </c>
      <c r="L119" s="152">
        <f t="shared" si="68"/>
        <v>164795797.84020001</v>
      </c>
      <c r="M119" s="154">
        <f t="shared" si="68"/>
        <v>14276013.060000002</v>
      </c>
      <c r="N119" s="154">
        <f t="shared" si="68"/>
        <v>1099804.6049603941</v>
      </c>
      <c r="O119" s="154">
        <f t="shared" si="68"/>
        <v>0</v>
      </c>
      <c r="P119" s="154">
        <f t="shared" si="68"/>
        <v>1099804.6049603941</v>
      </c>
      <c r="Q119" s="201">
        <f t="shared" si="68"/>
        <v>15375817.664960394</v>
      </c>
    </row>
    <row r="120" spans="1:31" ht="15.75" customHeight="1" x14ac:dyDescent="0.2">
      <c r="B120" s="156"/>
      <c r="F120" s="137"/>
      <c r="G120" s="137"/>
      <c r="H120" s="137"/>
      <c r="I120" s="137"/>
      <c r="J120" s="137"/>
      <c r="K120" s="137"/>
      <c r="L120" s="138"/>
      <c r="M120" s="139"/>
      <c r="N120" s="139"/>
      <c r="O120" s="139"/>
      <c r="P120" s="139"/>
      <c r="Q120" s="139"/>
    </row>
    <row r="121" spans="1:31" ht="15.75" customHeight="1" x14ac:dyDescent="0.2">
      <c r="A121" s="80" t="s">
        <v>134</v>
      </c>
      <c r="B121" s="156"/>
      <c r="F121" s="133"/>
      <c r="G121" s="133"/>
      <c r="H121" s="133"/>
      <c r="I121" s="133"/>
      <c r="J121" s="133"/>
      <c r="K121" s="133"/>
      <c r="L121" s="134"/>
      <c r="M121" s="139"/>
      <c r="N121" s="139"/>
      <c r="O121" s="139"/>
      <c r="P121" s="139"/>
      <c r="Q121" s="139"/>
    </row>
    <row r="122" spans="1:31" ht="15.75" customHeight="1" x14ac:dyDescent="0.2">
      <c r="A122" s="80"/>
      <c r="B122" s="156"/>
      <c r="F122" s="133"/>
      <c r="G122" s="133"/>
      <c r="H122" s="133"/>
      <c r="I122" s="133"/>
      <c r="J122" s="133"/>
      <c r="K122" s="133"/>
      <c r="L122" s="134"/>
      <c r="M122" s="139"/>
      <c r="N122" s="139"/>
      <c r="O122" s="139"/>
      <c r="P122" s="139"/>
      <c r="Q122" s="139"/>
    </row>
    <row r="123" spans="1:31" ht="15.75" customHeight="1" x14ac:dyDescent="0.2">
      <c r="B123" s="156" t="s">
        <v>135</v>
      </c>
      <c r="D123" s="136">
        <v>13.583333333333334</v>
      </c>
      <c r="E123" s="136">
        <f t="shared" ref="E123:E128" si="69">F123-D123</f>
        <v>0.41666666666666607</v>
      </c>
      <c r="F123" s="137">
        <v>14</v>
      </c>
      <c r="G123" s="137">
        <v>141214</v>
      </c>
      <c r="H123" s="137">
        <v>3830.0355841127775</v>
      </c>
      <c r="I123" s="137">
        <v>-353.89471154799463</v>
      </c>
      <c r="J123" s="137">
        <v>0</v>
      </c>
      <c r="K123" s="137">
        <f t="shared" ref="K123:K128" si="70">H123+I123+J123</f>
        <v>3476.140872564783</v>
      </c>
      <c r="L123" s="138">
        <f t="shared" ref="L123:L128" si="71">K123+G123</f>
        <v>144690.14087256478</v>
      </c>
      <c r="M123" s="139">
        <f>'Pages 3.1.5 - 3.1.6'!D122</f>
        <v>30476.03</v>
      </c>
      <c r="N123" s="139">
        <f>'Pages 3.1.5 - 3.1.6'!I122</f>
        <v>415.37213066507155</v>
      </c>
      <c r="O123" s="139">
        <f>'Pages 3.1.5 - 3.1.6'!K122</f>
        <v>0</v>
      </c>
      <c r="P123" s="139">
        <f t="shared" ref="P123:P128" si="72">N123+O123</f>
        <v>415.37213066507155</v>
      </c>
      <c r="Q123" s="139">
        <f t="shared" ref="Q123:Q128" si="73">P123+M123</f>
        <v>30891.402130665072</v>
      </c>
    </row>
    <row r="124" spans="1:31" ht="15.75" customHeight="1" x14ac:dyDescent="0.2">
      <c r="B124" s="156" t="s">
        <v>136</v>
      </c>
      <c r="D124" s="136">
        <v>120</v>
      </c>
      <c r="E124" s="136">
        <f t="shared" si="69"/>
        <v>0.25</v>
      </c>
      <c r="F124" s="137">
        <v>120.25</v>
      </c>
      <c r="G124" s="137">
        <v>2957358</v>
      </c>
      <c r="H124" s="137">
        <v>80210.080976111421</v>
      </c>
      <c r="I124" s="137">
        <v>519.7353539727078</v>
      </c>
      <c r="J124" s="137">
        <v>0</v>
      </c>
      <c r="K124" s="137">
        <f t="shared" si="70"/>
        <v>80729.816330084126</v>
      </c>
      <c r="L124" s="138">
        <f t="shared" si="71"/>
        <v>3038087.8163300841</v>
      </c>
      <c r="M124" s="139">
        <f>'Pages 3.1.5 - 3.1.6'!D123</f>
        <v>213592.21</v>
      </c>
      <c r="N124" s="139">
        <f>'Pages 3.1.5 - 3.1.6'!I123</f>
        <v>4820.200419818877</v>
      </c>
      <c r="O124" s="139">
        <f>'Pages 3.1.5 - 3.1.6'!K123</f>
        <v>0</v>
      </c>
      <c r="P124" s="139">
        <f t="shared" si="72"/>
        <v>4820.200419818877</v>
      </c>
      <c r="Q124" s="139">
        <f t="shared" si="73"/>
        <v>218412.41041981886</v>
      </c>
    </row>
    <row r="125" spans="1:31" ht="15.75" customHeight="1" x14ac:dyDescent="0.2">
      <c r="B125" s="156" t="s">
        <v>137</v>
      </c>
      <c r="D125" s="136">
        <v>112.25</v>
      </c>
      <c r="E125" s="136">
        <f t="shared" si="69"/>
        <v>0.1666666666666714</v>
      </c>
      <c r="F125" s="137">
        <v>112.41666666666667</v>
      </c>
      <c r="G125" s="137">
        <v>738432</v>
      </c>
      <c r="H125" s="137">
        <v>20027.90683960207</v>
      </c>
      <c r="I125" s="137">
        <v>-413</v>
      </c>
      <c r="J125" s="137">
        <v>0</v>
      </c>
      <c r="K125" s="137">
        <f t="shared" si="70"/>
        <v>19614.90683960207</v>
      </c>
      <c r="L125" s="138">
        <f t="shared" si="71"/>
        <v>758046.90683960204</v>
      </c>
      <c r="M125" s="139">
        <f>'Pages 3.1.5 - 3.1.6'!D124</f>
        <v>53026.42</v>
      </c>
      <c r="N125" s="139">
        <f>'Pages 3.1.5 - 3.1.6'!I124</f>
        <v>1050.3807106754291</v>
      </c>
      <c r="O125" s="139">
        <f>'Pages 3.1.5 - 3.1.6'!K124</f>
        <v>0</v>
      </c>
      <c r="P125" s="139">
        <f t="shared" si="72"/>
        <v>1050.3807106754291</v>
      </c>
      <c r="Q125" s="139">
        <f t="shared" si="73"/>
        <v>54076.80071067543</v>
      </c>
    </row>
    <row r="126" spans="1:31" ht="15.75" customHeight="1" x14ac:dyDescent="0.2">
      <c r="B126" s="156" t="s">
        <v>138</v>
      </c>
      <c r="D126" s="136">
        <v>219.75</v>
      </c>
      <c r="E126" s="136">
        <f t="shared" si="69"/>
        <v>24.25</v>
      </c>
      <c r="F126" s="137">
        <v>244</v>
      </c>
      <c r="G126" s="137">
        <v>3588894</v>
      </c>
      <c r="H126" s="137">
        <v>97338.732190921903</v>
      </c>
      <c r="I126" s="137">
        <v>33056.385719038612</v>
      </c>
      <c r="J126" s="137">
        <v>0</v>
      </c>
      <c r="K126" s="137">
        <f t="shared" si="70"/>
        <v>130395.11790996051</v>
      </c>
      <c r="L126" s="138">
        <f t="shared" si="71"/>
        <v>3719289.1179099604</v>
      </c>
      <c r="M126" s="139">
        <f>'Pages 3.1.5 - 3.1.6'!D125</f>
        <v>792436.5</v>
      </c>
      <c r="N126" s="139">
        <f>'Pages 3.1.5 - 3.1.6'!I125</f>
        <v>21803.249110823483</v>
      </c>
      <c r="O126" s="139">
        <f>'Pages 3.1.5 - 3.1.6'!K125</f>
        <v>0</v>
      </c>
      <c r="P126" s="139">
        <f t="shared" si="72"/>
        <v>21803.249110823483</v>
      </c>
      <c r="Q126" s="139">
        <f t="shared" si="73"/>
        <v>814239.7491108235</v>
      </c>
    </row>
    <row r="127" spans="1:31" s="144" customFormat="1" ht="15.75" customHeight="1" x14ac:dyDescent="0.2">
      <c r="B127" s="156" t="s">
        <v>139</v>
      </c>
      <c r="D127" s="136">
        <v>35.166666666666664</v>
      </c>
      <c r="E127" s="136">
        <f t="shared" si="69"/>
        <v>-3</v>
      </c>
      <c r="F127" s="137">
        <v>32.166666666666664</v>
      </c>
      <c r="G127" s="137">
        <v>1459809</v>
      </c>
      <c r="H127" s="137">
        <v>39593.244409251849</v>
      </c>
      <c r="I127" s="137">
        <v>9895.1535796304233</v>
      </c>
      <c r="J127" s="137">
        <v>0</v>
      </c>
      <c r="K127" s="137">
        <f t="shared" si="70"/>
        <v>49488.397988882272</v>
      </c>
      <c r="L127" s="138">
        <f t="shared" si="71"/>
        <v>1509297.3979888824</v>
      </c>
      <c r="M127" s="139">
        <f>'Pages 3.1.5 - 3.1.6'!D126</f>
        <v>190062.82</v>
      </c>
      <c r="N127" s="139">
        <f>'Pages 3.1.5 - 3.1.6'!I126</f>
        <v>4256.8538695347561</v>
      </c>
      <c r="O127" s="139">
        <f>'Pages 3.1.5 - 3.1.6'!K126</f>
        <v>0</v>
      </c>
      <c r="P127" s="139">
        <f t="shared" si="72"/>
        <v>4256.8538695347561</v>
      </c>
      <c r="Q127" s="139">
        <f t="shared" si="73"/>
        <v>194319.67386953477</v>
      </c>
      <c r="R127" s="27"/>
      <c r="S127" s="27"/>
      <c r="T127" s="27"/>
      <c r="U127" s="27"/>
      <c r="V127" s="27"/>
      <c r="W127" s="27"/>
      <c r="X127" s="27"/>
      <c r="Y127" s="27"/>
      <c r="Z127" s="27"/>
      <c r="AA127" s="27"/>
      <c r="AB127" s="27"/>
      <c r="AC127" s="27"/>
      <c r="AD127" s="27"/>
      <c r="AE127" s="27"/>
    </row>
    <row r="128" spans="1:31" s="144" customFormat="1" ht="15.75" customHeight="1" x14ac:dyDescent="0.2">
      <c r="B128" s="156" t="s">
        <v>140</v>
      </c>
      <c r="D128" s="140">
        <v>0</v>
      </c>
      <c r="E128" s="140">
        <f t="shared" si="69"/>
        <v>0</v>
      </c>
      <c r="F128" s="141">
        <v>0</v>
      </c>
      <c r="G128" s="141">
        <v>0</v>
      </c>
      <c r="H128" s="141">
        <v>0</v>
      </c>
      <c r="I128" s="141">
        <v>0</v>
      </c>
      <c r="J128" s="141">
        <v>0</v>
      </c>
      <c r="K128" s="141">
        <f t="shared" si="70"/>
        <v>0</v>
      </c>
      <c r="L128" s="142">
        <f t="shared" si="71"/>
        <v>0</v>
      </c>
      <c r="M128" s="143">
        <f>'Pages 3.1.5 - 3.1.6'!D127</f>
        <v>0</v>
      </c>
      <c r="N128" s="143">
        <f>'Pages 3.1.5 - 3.1.6'!I127</f>
        <v>0</v>
      </c>
      <c r="O128" s="143">
        <f>'Pages 3.1.5 - 3.1.6'!K127</f>
        <v>0</v>
      </c>
      <c r="P128" s="143">
        <f t="shared" si="72"/>
        <v>0</v>
      </c>
      <c r="Q128" s="143">
        <f t="shared" si="73"/>
        <v>0</v>
      </c>
      <c r="R128" s="27"/>
      <c r="S128" s="27"/>
      <c r="T128" s="27"/>
      <c r="U128" s="27"/>
      <c r="V128" s="27"/>
      <c r="W128" s="27"/>
      <c r="X128" s="27"/>
      <c r="Y128" s="27"/>
      <c r="Z128" s="27"/>
      <c r="AA128" s="27"/>
      <c r="AB128" s="27"/>
      <c r="AC128" s="27"/>
      <c r="AD128" s="27"/>
      <c r="AE128" s="27"/>
    </row>
    <row r="129" spans="1:31" ht="15.75" customHeight="1" x14ac:dyDescent="0.2">
      <c r="B129" s="27" t="s">
        <v>141</v>
      </c>
      <c r="D129" s="137">
        <f t="shared" ref="D129:Q129" si="74">SUM(D123:D128)</f>
        <v>500.75000000000006</v>
      </c>
      <c r="E129" s="137">
        <f t="shared" si="74"/>
        <v>22.083333333333336</v>
      </c>
      <c r="F129" s="137">
        <f t="shared" si="74"/>
        <v>522.83333333333337</v>
      </c>
      <c r="G129" s="137">
        <f t="shared" si="74"/>
        <v>8885707</v>
      </c>
      <c r="H129" s="137">
        <f t="shared" si="74"/>
        <v>241000</v>
      </c>
      <c r="I129" s="137">
        <f t="shared" si="74"/>
        <v>42704.37994109375</v>
      </c>
      <c r="J129" s="137">
        <f t="shared" si="74"/>
        <v>0</v>
      </c>
      <c r="K129" s="137">
        <f t="shared" si="74"/>
        <v>283704.37994109374</v>
      </c>
      <c r="L129" s="137">
        <f t="shared" si="74"/>
        <v>9169411.3799410928</v>
      </c>
      <c r="M129" s="139">
        <f t="shared" si="74"/>
        <v>1279593.98</v>
      </c>
      <c r="N129" s="139">
        <f t="shared" si="74"/>
        <v>32346.056241517617</v>
      </c>
      <c r="O129" s="139">
        <f t="shared" si="74"/>
        <v>0</v>
      </c>
      <c r="P129" s="139">
        <f t="shared" si="74"/>
        <v>32346.056241517617</v>
      </c>
      <c r="Q129" s="139">
        <f t="shared" si="74"/>
        <v>1311940.0362415179</v>
      </c>
    </row>
    <row r="130" spans="1:31" ht="15.75" customHeight="1" x14ac:dyDescent="0.2">
      <c r="F130" s="133"/>
      <c r="G130" s="133"/>
      <c r="H130" s="133"/>
      <c r="I130" s="133"/>
      <c r="J130" s="133"/>
      <c r="K130" s="133"/>
      <c r="L130" s="134"/>
      <c r="M130" s="139"/>
      <c r="N130" s="139"/>
      <c r="O130" s="139"/>
      <c r="P130" s="139"/>
      <c r="Q130" s="139"/>
    </row>
    <row r="131" spans="1:31" ht="15.75" customHeight="1" x14ac:dyDescent="0.2">
      <c r="B131" s="156" t="s">
        <v>105</v>
      </c>
      <c r="D131" s="144">
        <v>0</v>
      </c>
      <c r="F131" s="141"/>
      <c r="G131" s="141">
        <v>0</v>
      </c>
      <c r="H131" s="141"/>
      <c r="I131" s="141"/>
      <c r="J131" s="141">
        <v>0</v>
      </c>
      <c r="K131" s="141">
        <f t="shared" ref="K131" si="75">H131+I131+J131</f>
        <v>0</v>
      </c>
      <c r="L131" s="142">
        <f>K131+G131</f>
        <v>0</v>
      </c>
      <c r="M131" s="143">
        <f>'Pages 3.1.5 - 3.1.6'!D130</f>
        <v>90.84</v>
      </c>
      <c r="N131" s="143">
        <f>'Pages 3.1.5 - 3.1.6'!I130</f>
        <v>0</v>
      </c>
      <c r="O131" s="143">
        <f>'Pages 3.1.5 - 3.1.6'!K130</f>
        <v>0</v>
      </c>
      <c r="P131" s="143">
        <f>N131+O131</f>
        <v>0</v>
      </c>
      <c r="Q131" s="143">
        <f>P131+M131</f>
        <v>90.84</v>
      </c>
    </row>
    <row r="132" spans="1:31" ht="15.75" customHeight="1" x14ac:dyDescent="0.2">
      <c r="B132" s="156"/>
      <c r="D132" s="144"/>
      <c r="F132" s="141"/>
      <c r="G132" s="141"/>
      <c r="H132" s="141"/>
      <c r="I132" s="141"/>
      <c r="J132" s="141"/>
      <c r="K132" s="141"/>
      <c r="L132" s="142"/>
      <c r="M132" s="143"/>
      <c r="N132" s="143"/>
      <c r="O132" s="143"/>
      <c r="P132" s="143"/>
      <c r="Q132" s="143"/>
    </row>
    <row r="133" spans="1:31" ht="15.75" customHeight="1" x14ac:dyDescent="0.2">
      <c r="B133" s="27" t="s">
        <v>106</v>
      </c>
      <c r="D133" s="144">
        <v>0</v>
      </c>
      <c r="F133" s="141"/>
      <c r="G133" s="141">
        <v>0</v>
      </c>
      <c r="H133" s="141"/>
      <c r="I133" s="141"/>
      <c r="J133" s="141">
        <v>0</v>
      </c>
      <c r="K133" s="141">
        <f t="shared" ref="K133:K135" si="76">H133+I133+J133</f>
        <v>0</v>
      </c>
      <c r="L133" s="142">
        <f>K133+G133</f>
        <v>0</v>
      </c>
      <c r="M133" s="143">
        <f>'Pages 3.1.5 - 3.1.6'!D132</f>
        <v>0</v>
      </c>
      <c r="N133" s="143">
        <f>'Pages 3.1.5 - 3.1.6'!I132</f>
        <v>0</v>
      </c>
      <c r="O133" s="143">
        <f>'Pages 3.1.5 - 3.1.6'!K132</f>
        <v>0</v>
      </c>
      <c r="P133" s="143">
        <f t="shared" ref="P133:P135" si="77">N133+O133</f>
        <v>0</v>
      </c>
      <c r="Q133" s="143">
        <f>P133+M133</f>
        <v>0</v>
      </c>
    </row>
    <row r="134" spans="1:31" ht="15.75" customHeight="1" x14ac:dyDescent="0.2">
      <c r="B134" s="27" t="s">
        <v>107</v>
      </c>
      <c r="D134" s="144">
        <v>0</v>
      </c>
      <c r="F134" s="141"/>
      <c r="G134" s="141">
        <v>0</v>
      </c>
      <c r="H134" s="141"/>
      <c r="I134" s="141"/>
      <c r="J134" s="141">
        <v>0</v>
      </c>
      <c r="K134" s="141">
        <f t="shared" si="76"/>
        <v>0</v>
      </c>
      <c r="L134" s="142">
        <f>K134+G134</f>
        <v>0</v>
      </c>
      <c r="M134" s="143">
        <f>'Pages 3.1.5 - 3.1.6'!D133</f>
        <v>-57713.93</v>
      </c>
      <c r="N134" s="143">
        <f>'Pages 3.1.5 - 3.1.6'!I133</f>
        <v>57713.93</v>
      </c>
      <c r="O134" s="143">
        <f>'Pages 3.1.5 - 3.1.6'!K133</f>
        <v>0</v>
      </c>
      <c r="P134" s="143">
        <f t="shared" si="77"/>
        <v>57713.93</v>
      </c>
      <c r="Q134" s="143">
        <f>P134+M134</f>
        <v>0</v>
      </c>
    </row>
    <row r="135" spans="1:31" ht="15.75" customHeight="1" x14ac:dyDescent="0.2">
      <c r="B135" s="27" t="s">
        <v>109</v>
      </c>
      <c r="D135" s="144">
        <v>0</v>
      </c>
      <c r="F135" s="141"/>
      <c r="G135" s="141">
        <v>0</v>
      </c>
      <c r="H135" s="141"/>
      <c r="I135" s="141"/>
      <c r="J135" s="141">
        <v>0</v>
      </c>
      <c r="K135" s="141">
        <f t="shared" si="76"/>
        <v>0</v>
      </c>
      <c r="L135" s="142">
        <f>K135+G135</f>
        <v>0</v>
      </c>
      <c r="M135" s="143">
        <f>'Pages 3.1.5 - 3.1.6'!D134</f>
        <v>23415.399999999998</v>
      </c>
      <c r="N135" s="143">
        <f>'Pages 3.1.5 - 3.1.6'!I134</f>
        <v>-23415.399999999998</v>
      </c>
      <c r="O135" s="143">
        <f>'Pages 3.1.5 - 3.1.6'!K134</f>
        <v>0</v>
      </c>
      <c r="P135" s="143">
        <f t="shared" si="77"/>
        <v>-23415.399999999998</v>
      </c>
      <c r="Q135" s="143">
        <f>P135+M135</f>
        <v>0</v>
      </c>
    </row>
    <row r="136" spans="1:31" ht="15.75" customHeight="1" x14ac:dyDescent="0.2">
      <c r="B136" s="144"/>
      <c r="D136" s="144"/>
      <c r="F136" s="133"/>
      <c r="G136" s="133"/>
      <c r="H136" s="133"/>
      <c r="I136" s="133"/>
      <c r="J136" s="133"/>
      <c r="K136" s="133"/>
      <c r="L136" s="134"/>
      <c r="M136" s="139"/>
      <c r="N136" s="155"/>
      <c r="O136" s="155"/>
      <c r="P136" s="155"/>
      <c r="Q136" s="145"/>
    </row>
    <row r="137" spans="1:31" s="144" customFormat="1" ht="15.75" customHeight="1" x14ac:dyDescent="0.2">
      <c r="B137" s="27" t="s">
        <v>114</v>
      </c>
      <c r="D137" s="144">
        <v>0</v>
      </c>
      <c r="F137" s="141"/>
      <c r="G137" s="141">
        <v>241000</v>
      </c>
      <c r="H137" s="141">
        <v>-241000</v>
      </c>
      <c r="I137" s="141"/>
      <c r="J137" s="141">
        <v>0</v>
      </c>
      <c r="K137" s="141">
        <f t="shared" ref="K137" si="78">H137+I137+J137</f>
        <v>-241000</v>
      </c>
      <c r="L137" s="142">
        <f>K137+G137</f>
        <v>0</v>
      </c>
      <c r="M137" s="143">
        <f>'Pages 3.1.5 - 3.1.6'!D136</f>
        <v>20000</v>
      </c>
      <c r="N137" s="143">
        <f>'Pages 3.1.5 - 3.1.6'!I136</f>
        <v>-20000</v>
      </c>
      <c r="O137" s="143">
        <f>'Pages 3.1.5 - 3.1.6'!K136</f>
        <v>0</v>
      </c>
      <c r="P137" s="143">
        <f>N137+O137</f>
        <v>-20000</v>
      </c>
      <c r="Q137" s="143">
        <f>P137+M137</f>
        <v>0</v>
      </c>
      <c r="R137" s="27"/>
      <c r="S137" s="27"/>
      <c r="T137" s="27"/>
      <c r="U137" s="27"/>
      <c r="V137" s="27"/>
      <c r="W137" s="27"/>
      <c r="X137" s="27"/>
      <c r="Y137" s="27"/>
      <c r="Z137" s="27"/>
      <c r="AA137" s="27"/>
      <c r="AB137" s="27"/>
      <c r="AC137" s="27"/>
      <c r="AD137" s="27"/>
      <c r="AE137" s="27"/>
    </row>
    <row r="138" spans="1:31" ht="15.75" customHeight="1" x14ac:dyDescent="0.2">
      <c r="B138" s="144"/>
      <c r="F138" s="133"/>
      <c r="G138" s="133"/>
      <c r="H138" s="133"/>
      <c r="I138" s="133"/>
      <c r="J138" s="133"/>
      <c r="K138" s="133"/>
      <c r="L138" s="134"/>
      <c r="M138" s="139"/>
      <c r="N138" s="155"/>
      <c r="O138" s="155"/>
      <c r="P138" s="155"/>
      <c r="Q138" s="145"/>
    </row>
    <row r="139" spans="1:31" ht="15.75" customHeight="1" x14ac:dyDescent="0.2">
      <c r="B139" s="149" t="s">
        <v>37</v>
      </c>
      <c r="C139" s="150"/>
      <c r="D139" s="151">
        <f t="shared" ref="D139:Q139" si="79">D129+D131+SUM(D133:D137)</f>
        <v>500.75000000000006</v>
      </c>
      <c r="E139" s="151">
        <f t="shared" si="79"/>
        <v>22.083333333333336</v>
      </c>
      <c r="F139" s="151">
        <f t="shared" si="79"/>
        <v>522.83333333333337</v>
      </c>
      <c r="G139" s="151">
        <f t="shared" si="79"/>
        <v>9126707</v>
      </c>
      <c r="H139" s="151">
        <f t="shared" si="79"/>
        <v>0</v>
      </c>
      <c r="I139" s="151">
        <f t="shared" si="79"/>
        <v>42704.37994109375</v>
      </c>
      <c r="J139" s="151">
        <f t="shared" si="79"/>
        <v>0</v>
      </c>
      <c r="K139" s="151">
        <f t="shared" si="79"/>
        <v>42704.379941093735</v>
      </c>
      <c r="L139" s="152">
        <f t="shared" si="79"/>
        <v>9169411.3799410928</v>
      </c>
      <c r="M139" s="154">
        <f t="shared" si="79"/>
        <v>1265386.29</v>
      </c>
      <c r="N139" s="154">
        <f t="shared" si="79"/>
        <v>46644.586241517616</v>
      </c>
      <c r="O139" s="154">
        <f t="shared" si="79"/>
        <v>0</v>
      </c>
      <c r="P139" s="154">
        <f t="shared" si="79"/>
        <v>46644.586241517616</v>
      </c>
      <c r="Q139" s="201">
        <f t="shared" si="79"/>
        <v>1312030.876241518</v>
      </c>
    </row>
    <row r="140" spans="1:31" ht="15.75" customHeight="1" x14ac:dyDescent="0.2">
      <c r="B140" s="130"/>
      <c r="C140" s="130"/>
      <c r="D140" s="130"/>
      <c r="E140" s="130"/>
      <c r="F140" s="133"/>
      <c r="G140" s="133"/>
      <c r="H140" s="133"/>
      <c r="I140" s="133"/>
      <c r="J140" s="133"/>
      <c r="K140" s="133"/>
      <c r="L140" s="134"/>
      <c r="M140" s="139" t="s">
        <v>82</v>
      </c>
      <c r="N140" s="133"/>
      <c r="O140" s="133"/>
      <c r="P140" s="133"/>
      <c r="Q140" s="133"/>
    </row>
    <row r="141" spans="1:31" ht="15.75" customHeight="1" thickBot="1" x14ac:dyDescent="0.25">
      <c r="F141" s="133"/>
      <c r="G141" s="133"/>
      <c r="H141" s="133"/>
      <c r="I141" s="133"/>
      <c r="J141" s="133"/>
      <c r="K141" s="133"/>
      <c r="L141" s="134"/>
      <c r="M141" s="139"/>
      <c r="N141" s="133"/>
      <c r="O141" s="133"/>
      <c r="P141" s="133"/>
      <c r="Q141" s="145" t="s">
        <v>82</v>
      </c>
    </row>
    <row r="142" spans="1:31" s="166" customFormat="1" ht="15.75" customHeight="1" thickTop="1" thickBot="1" x14ac:dyDescent="0.25">
      <c r="A142" s="161"/>
      <c r="B142" s="162" t="s">
        <v>37</v>
      </c>
      <c r="C142" s="163"/>
      <c r="D142" s="164">
        <f t="shared" ref="D142:Q142" si="80">D35+D66+D97+D119+D139</f>
        <v>137161.33333333331</v>
      </c>
      <c r="E142" s="164">
        <f t="shared" si="80"/>
        <v>-291.03402883154052</v>
      </c>
      <c r="F142" s="164">
        <f t="shared" si="80"/>
        <v>136870.29930450182</v>
      </c>
      <c r="G142" s="164">
        <f t="shared" si="80"/>
        <v>4107500610</v>
      </c>
      <c r="H142" s="164">
        <f t="shared" si="80"/>
        <v>0</v>
      </c>
      <c r="I142" s="164">
        <f t="shared" si="80"/>
        <v>734959.03366104281</v>
      </c>
      <c r="J142" s="164">
        <f t="shared" si="80"/>
        <v>-77101942.939099997</v>
      </c>
      <c r="K142" s="164">
        <f t="shared" si="80"/>
        <v>-76366983.905438974</v>
      </c>
      <c r="L142" s="164">
        <f t="shared" si="80"/>
        <v>4031133626.0945611</v>
      </c>
      <c r="M142" s="164">
        <f t="shared" si="80"/>
        <v>322988711.03000003</v>
      </c>
      <c r="N142" s="164">
        <f t="shared" si="80"/>
        <v>26417892.630773373</v>
      </c>
      <c r="O142" s="165">
        <f t="shared" si="80"/>
        <v>0</v>
      </c>
      <c r="P142" s="164">
        <f t="shared" si="80"/>
        <v>26417892.630773373</v>
      </c>
      <c r="Q142" s="219">
        <f t="shared" si="80"/>
        <v>349406603.6607734</v>
      </c>
      <c r="R142" s="27"/>
      <c r="S142" s="27"/>
      <c r="T142" s="27"/>
      <c r="U142" s="27"/>
      <c r="V142" s="27"/>
      <c r="W142" s="27"/>
      <c r="X142" s="27"/>
      <c r="Y142" s="27"/>
      <c r="Z142" s="27"/>
      <c r="AA142" s="27"/>
      <c r="AB142" s="27"/>
      <c r="AC142" s="27"/>
      <c r="AD142" s="27"/>
      <c r="AE142" s="27"/>
    </row>
    <row r="143" spans="1:31" ht="15.75" customHeight="1" thickTop="1" x14ac:dyDescent="0.2">
      <c r="A143" s="130"/>
      <c r="B143" s="130"/>
      <c r="C143" s="130"/>
      <c r="D143" s="130"/>
      <c r="E143" s="130"/>
      <c r="F143" s="130"/>
      <c r="G143" s="130"/>
      <c r="H143" s="130"/>
      <c r="I143" s="130"/>
      <c r="J143" s="130"/>
      <c r="K143" s="130"/>
      <c r="L143" s="167" t="s">
        <v>82</v>
      </c>
      <c r="M143" s="139" t="s">
        <v>82</v>
      </c>
      <c r="N143" s="130" t="s">
        <v>82</v>
      </c>
      <c r="O143" s="130"/>
      <c r="P143" s="130"/>
      <c r="Q143" s="155" t="s">
        <v>82</v>
      </c>
    </row>
    <row r="144" spans="1:31" ht="15.75" customHeight="1" x14ac:dyDescent="0.2">
      <c r="A144" s="130"/>
      <c r="B144" s="130"/>
      <c r="C144" s="130"/>
      <c r="D144" s="130"/>
      <c r="E144" s="130"/>
      <c r="F144" s="130"/>
      <c r="G144" s="137"/>
      <c r="H144" s="137"/>
      <c r="I144" s="137"/>
      <c r="J144" s="130"/>
      <c r="K144" s="130"/>
      <c r="M144" s="139"/>
      <c r="N144" s="139"/>
      <c r="O144" s="130"/>
      <c r="P144" s="137"/>
      <c r="Q144" s="130"/>
    </row>
    <row r="145" spans="1:17" ht="15.75" customHeight="1" x14ac:dyDescent="0.2">
      <c r="A145" s="130"/>
      <c r="B145" s="124" t="s">
        <v>142</v>
      </c>
      <c r="C145" s="130"/>
      <c r="D145" s="130"/>
      <c r="E145" s="130"/>
      <c r="F145" s="130"/>
      <c r="G145" s="137"/>
      <c r="H145" s="137"/>
      <c r="I145" s="137"/>
      <c r="J145" s="130"/>
      <c r="K145" s="130"/>
      <c r="L145" s="130"/>
      <c r="M145" s="139"/>
      <c r="N145" s="130"/>
      <c r="O145" s="130"/>
      <c r="P145" s="139"/>
      <c r="Q145" s="130"/>
    </row>
    <row r="146" spans="1:17" ht="15.75" customHeight="1" x14ac:dyDescent="0.2">
      <c r="A146" s="130"/>
      <c r="B146" s="124" t="s">
        <v>143</v>
      </c>
      <c r="C146" s="130"/>
      <c r="D146" s="130"/>
      <c r="E146" s="130"/>
      <c r="F146" s="130"/>
      <c r="G146" s="130"/>
      <c r="H146" s="130"/>
      <c r="I146" s="130"/>
      <c r="J146" s="130"/>
      <c r="K146" s="130"/>
      <c r="L146" s="130"/>
      <c r="M146" s="130"/>
      <c r="N146" s="130"/>
      <c r="O146" s="130"/>
      <c r="P146" s="130"/>
      <c r="Q146" s="130"/>
    </row>
    <row r="147" spans="1:17" ht="15.75" customHeight="1" x14ac:dyDescent="0.2">
      <c r="B147" s="121" t="s">
        <v>144</v>
      </c>
      <c r="L147" s="130"/>
    </row>
    <row r="148" spans="1:17" ht="15.75" customHeight="1" x14ac:dyDescent="0.2">
      <c r="B148" s="27" t="s">
        <v>145</v>
      </c>
      <c r="L148" s="130"/>
    </row>
    <row r="149" spans="1:17" ht="15.75" customHeight="1" x14ac:dyDescent="0.2">
      <c r="B149" s="121"/>
      <c r="L149" s="130"/>
    </row>
    <row r="150" spans="1:17" ht="14.25" x14ac:dyDescent="0.2">
      <c r="B150" s="121"/>
    </row>
    <row r="158" spans="1:17" x14ac:dyDescent="0.2">
      <c r="M158" s="168"/>
    </row>
    <row r="159" spans="1:17" x14ac:dyDescent="0.2">
      <c r="M159" s="168"/>
    </row>
    <row r="160" spans="1:17" x14ac:dyDescent="0.2">
      <c r="M160" s="168"/>
    </row>
    <row r="161" spans="13:13" x14ac:dyDescent="0.2">
      <c r="M161" s="169"/>
    </row>
    <row r="162" spans="13:13" x14ac:dyDescent="0.2">
      <c r="M162" s="168"/>
    </row>
    <row r="163" spans="13:13" x14ac:dyDescent="0.2">
      <c r="M163" s="168"/>
    </row>
    <row r="164" spans="13:13" x14ac:dyDescent="0.2">
      <c r="M164" s="168"/>
    </row>
    <row r="165" spans="13:13" x14ac:dyDescent="0.2">
      <c r="M165" s="168"/>
    </row>
    <row r="166" spans="13:13" x14ac:dyDescent="0.2">
      <c r="M166" s="168"/>
    </row>
    <row r="167" spans="13:13" x14ac:dyDescent="0.2">
      <c r="M167" s="168"/>
    </row>
    <row r="168" spans="13:13" x14ac:dyDescent="0.2">
      <c r="M168" s="168"/>
    </row>
  </sheetData>
  <printOptions horizontalCentered="1"/>
  <pageMargins left="0.7" right="0.7" top="0.75" bottom="0.75" header="0.3" footer="0.3"/>
  <pageSetup scale="41" firstPageNumber="3" fitToHeight="2" orientation="portrait" useFirstPageNumber="1" r:id="rId1"/>
  <headerFooter>
    <oddFooter>&amp;C&amp;"Arial,Regular"&amp;10Page 3.1.&amp;P</oddFooter>
  </headerFooter>
  <rowBreaks count="1" manualBreakCount="1">
    <brk id="98" max="16" man="1"/>
  </rowBreaks>
  <ignoredErrors>
    <ignoredError sqref="O20 O44 O75 O8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view="pageBreakPreview" zoomScale="75" zoomScaleNormal="80" zoomScaleSheetLayoutView="75" workbookViewId="0">
      <selection activeCell="A4" sqref="A4"/>
    </sheetView>
  </sheetViews>
  <sheetFormatPr defaultRowHeight="12.75" x14ac:dyDescent="0.2"/>
  <cols>
    <col min="1" max="1" width="5.25" style="27" customWidth="1"/>
    <col min="2" max="2" width="19.5" style="27" customWidth="1"/>
    <col min="3" max="3" width="4.375" style="27" customWidth="1"/>
    <col min="4" max="5" width="17.625" style="27" customWidth="1"/>
    <col min="6" max="6" width="20.625" style="27" customWidth="1"/>
    <col min="7" max="7" width="15.625" style="27" customWidth="1"/>
    <col min="8" max="9" width="14.25" style="27" customWidth="1"/>
    <col min="10" max="10" width="15.125" style="27" bestFit="1" customWidth="1"/>
    <col min="11" max="11" width="15.875" style="27" customWidth="1"/>
    <col min="12" max="12" width="20.75" style="27" customWidth="1"/>
    <col min="13" max="13" width="16" style="27" customWidth="1"/>
    <col min="14" max="14" width="20.75" style="27" customWidth="1"/>
    <col min="15" max="15" width="2.75" style="27" customWidth="1"/>
    <col min="16" max="16" width="14.5" style="27" customWidth="1"/>
    <col min="17" max="17" width="14.625" style="27" customWidth="1"/>
    <col min="18" max="18" width="33.375" style="27" customWidth="1"/>
    <col min="19" max="19" width="33.75" style="27" bestFit="1" customWidth="1"/>
    <col min="20" max="20" width="10.875" style="27" bestFit="1" customWidth="1"/>
    <col min="21" max="16384" width="9" style="27"/>
  </cols>
  <sheetData>
    <row r="1" spans="1:20" x14ac:dyDescent="0.2">
      <c r="A1" s="25" t="s">
        <v>0</v>
      </c>
      <c r="J1" s="130"/>
      <c r="L1" s="27" t="s">
        <v>146</v>
      </c>
    </row>
    <row r="2" spans="1:20" x14ac:dyDescent="0.2">
      <c r="A2" s="25" t="s">
        <v>170</v>
      </c>
      <c r="J2" s="130"/>
    </row>
    <row r="3" spans="1:20" x14ac:dyDescent="0.2">
      <c r="A3" s="29" t="s">
        <v>22</v>
      </c>
      <c r="B3" s="170"/>
      <c r="C3" s="170"/>
      <c r="D3" s="170"/>
      <c r="E3" s="170"/>
      <c r="F3" s="170"/>
      <c r="G3" s="170"/>
      <c r="H3" s="170"/>
      <c r="I3" s="170"/>
      <c r="J3" s="170"/>
      <c r="K3" s="170"/>
      <c r="L3" s="170"/>
      <c r="M3" s="170"/>
      <c r="N3" s="170"/>
      <c r="O3" s="170"/>
      <c r="P3" s="170"/>
      <c r="Q3" s="170"/>
      <c r="R3" s="84"/>
    </row>
    <row r="4" spans="1:20" x14ac:dyDescent="0.2">
      <c r="A4" s="81"/>
      <c r="B4" s="30"/>
      <c r="C4" s="30"/>
      <c r="D4" s="30"/>
      <c r="E4" s="30"/>
      <c r="F4" s="84"/>
      <c r="G4" s="84"/>
      <c r="H4" s="84"/>
      <c r="I4" s="84"/>
      <c r="J4" s="127"/>
      <c r="K4" s="129"/>
      <c r="L4" s="129" t="s">
        <v>82</v>
      </c>
      <c r="M4" s="129"/>
      <c r="N4" s="129"/>
      <c r="O4" s="129"/>
      <c r="P4" s="84"/>
      <c r="Q4" s="84"/>
      <c r="R4" s="84"/>
    </row>
    <row r="5" spans="1:20" x14ac:dyDescent="0.2">
      <c r="A5" s="81"/>
      <c r="B5" s="30"/>
      <c r="C5" s="30"/>
      <c r="D5" s="84">
        <v>305</v>
      </c>
      <c r="E5" s="127"/>
      <c r="F5" s="171" t="s">
        <v>38</v>
      </c>
      <c r="G5" s="171"/>
      <c r="H5" s="171"/>
      <c r="I5" s="171"/>
      <c r="J5" s="172"/>
      <c r="K5" s="173"/>
      <c r="L5" s="174"/>
      <c r="M5" s="173"/>
      <c r="N5" s="174"/>
      <c r="O5" s="173"/>
      <c r="P5" s="175"/>
      <c r="Q5" s="176"/>
      <c r="R5" s="84"/>
      <c r="T5" s="177"/>
    </row>
    <row r="6" spans="1:20" x14ac:dyDescent="0.2">
      <c r="A6" s="81"/>
      <c r="B6" s="30"/>
      <c r="C6" s="30"/>
      <c r="D6" s="84"/>
      <c r="E6" s="178" t="s">
        <v>91</v>
      </c>
      <c r="F6" s="179"/>
      <c r="G6" s="180" t="s">
        <v>147</v>
      </c>
      <c r="H6" s="181"/>
      <c r="I6" s="182" t="s">
        <v>148</v>
      </c>
      <c r="J6" s="183" t="s">
        <v>149</v>
      </c>
      <c r="K6" s="184" t="s">
        <v>150</v>
      </c>
      <c r="L6" s="128" t="s">
        <v>151</v>
      </c>
      <c r="M6" s="184" t="s">
        <v>152</v>
      </c>
      <c r="N6" s="128" t="s">
        <v>151</v>
      </c>
      <c r="O6" s="127"/>
      <c r="P6" s="84" t="s">
        <v>40</v>
      </c>
      <c r="Q6" s="183" t="s">
        <v>45</v>
      </c>
      <c r="R6" s="84"/>
      <c r="T6" s="177"/>
    </row>
    <row r="7" spans="1:20" ht="14.25" x14ac:dyDescent="0.2">
      <c r="B7" s="80"/>
      <c r="C7" s="80"/>
      <c r="D7" s="131" t="s">
        <v>153</v>
      </c>
      <c r="E7" s="185" t="s">
        <v>93</v>
      </c>
      <c r="F7" s="131" t="s">
        <v>154</v>
      </c>
      <c r="G7" s="131" t="s">
        <v>93</v>
      </c>
      <c r="H7" s="131" t="s">
        <v>44</v>
      </c>
      <c r="I7" s="131" t="s">
        <v>155</v>
      </c>
      <c r="J7" s="186" t="s">
        <v>156</v>
      </c>
      <c r="K7" s="131" t="s">
        <v>155</v>
      </c>
      <c r="L7" s="186" t="s">
        <v>157</v>
      </c>
      <c r="M7" s="131" t="s">
        <v>155</v>
      </c>
      <c r="N7" s="186" t="s">
        <v>158</v>
      </c>
      <c r="O7" s="175"/>
      <c r="P7" s="131" t="s">
        <v>54</v>
      </c>
      <c r="Q7" s="132" t="s">
        <v>49</v>
      </c>
      <c r="R7" s="84"/>
    </row>
    <row r="8" spans="1:20" x14ac:dyDescent="0.2">
      <c r="A8" s="80" t="s">
        <v>13</v>
      </c>
      <c r="B8" s="80"/>
      <c r="C8" s="80"/>
      <c r="D8" s="187"/>
      <c r="E8" s="130"/>
      <c r="F8" s="188"/>
      <c r="G8" s="188"/>
      <c r="H8" s="188"/>
      <c r="I8" s="188"/>
      <c r="J8" s="189"/>
      <c r="K8" s="188"/>
      <c r="L8" s="190"/>
      <c r="M8" s="191"/>
      <c r="N8" s="190"/>
      <c r="O8" s="191"/>
      <c r="P8" s="188"/>
      <c r="Q8" s="217"/>
      <c r="R8" s="84"/>
    </row>
    <row r="9" spans="1:20" x14ac:dyDescent="0.2">
      <c r="B9" s="27" t="s">
        <v>96</v>
      </c>
      <c r="D9" s="192">
        <v>127643581.39000002</v>
      </c>
      <c r="E9" s="139">
        <v>545022.73549619329</v>
      </c>
      <c r="F9" s="139">
        <v>3990545.956617129</v>
      </c>
      <c r="G9" s="139">
        <v>12303086.66</v>
      </c>
      <c r="H9" s="139">
        <v>-5019966.01</v>
      </c>
      <c r="I9" s="139">
        <v>11818689.342113322</v>
      </c>
      <c r="J9" s="192">
        <f t="shared" ref="J9:J15" si="0">D9+I9</f>
        <v>139462270.73211333</v>
      </c>
      <c r="K9" s="139">
        <v>0</v>
      </c>
      <c r="L9" s="192">
        <f t="shared" ref="L9:L15" si="1">K9+J9</f>
        <v>139462270.73211333</v>
      </c>
      <c r="M9" s="139">
        <v>0</v>
      </c>
      <c r="N9" s="192">
        <f t="shared" ref="N9:N15" si="2">M9+L9</f>
        <v>139462270.73211333</v>
      </c>
      <c r="O9" s="139"/>
      <c r="P9" s="139">
        <f t="shared" ref="P9:P15" si="3">I9+K9+M9</f>
        <v>11818689.342113322</v>
      </c>
      <c r="Q9" s="192">
        <f t="shared" ref="Q9:Q15" si="4">+D9+P9</f>
        <v>139462270.73211333</v>
      </c>
      <c r="R9" s="30"/>
      <c r="T9" s="177"/>
    </row>
    <row r="10" spans="1:20" x14ac:dyDescent="0.2">
      <c r="B10" s="27" t="s">
        <v>97</v>
      </c>
      <c r="D10" s="192">
        <v>6710938.9100000001</v>
      </c>
      <c r="E10" s="139">
        <v>28654.901740030542</v>
      </c>
      <c r="F10" s="139">
        <v>237270.80505699708</v>
      </c>
      <c r="G10" s="139">
        <v>649071.64</v>
      </c>
      <c r="H10" s="139">
        <v>-317228.36000000004</v>
      </c>
      <c r="I10" s="139">
        <v>597768.98679702752</v>
      </c>
      <c r="J10" s="192">
        <f t="shared" si="0"/>
        <v>7308707.8967970274</v>
      </c>
      <c r="K10" s="139">
        <v>0</v>
      </c>
      <c r="L10" s="192">
        <f t="shared" si="1"/>
        <v>7308707.8967970274</v>
      </c>
      <c r="M10" s="139">
        <v>0</v>
      </c>
      <c r="N10" s="192">
        <f t="shared" si="2"/>
        <v>7308707.8967970274</v>
      </c>
      <c r="O10" s="139"/>
      <c r="P10" s="139">
        <f t="shared" si="3"/>
        <v>597768.98679702752</v>
      </c>
      <c r="Q10" s="192">
        <f t="shared" si="4"/>
        <v>7308707.8967970274</v>
      </c>
      <c r="R10" s="30"/>
      <c r="S10" s="194"/>
      <c r="T10" s="195"/>
    </row>
    <row r="11" spans="1:20" x14ac:dyDescent="0.2">
      <c r="B11" s="27" t="s">
        <v>98</v>
      </c>
      <c r="D11" s="192">
        <v>199014.39</v>
      </c>
      <c r="E11" s="139">
        <v>849.76750150481053</v>
      </c>
      <c r="F11" s="139">
        <v>4701.4340837939617</v>
      </c>
      <c r="G11" s="139">
        <v>17258.27</v>
      </c>
      <c r="H11" s="139">
        <v>-7747.1100000000015</v>
      </c>
      <c r="I11" s="139">
        <v>15062.361585298771</v>
      </c>
      <c r="J11" s="192">
        <f t="shared" si="0"/>
        <v>214076.7515852988</v>
      </c>
      <c r="K11" s="139">
        <v>0</v>
      </c>
      <c r="L11" s="192">
        <f t="shared" si="1"/>
        <v>214076.7515852988</v>
      </c>
      <c r="M11" s="139">
        <v>0</v>
      </c>
      <c r="N11" s="192">
        <f t="shared" si="2"/>
        <v>214076.7515852988</v>
      </c>
      <c r="O11" s="139"/>
      <c r="P11" s="139">
        <f t="shared" si="3"/>
        <v>15062.361585298771</v>
      </c>
      <c r="Q11" s="192">
        <f t="shared" si="4"/>
        <v>214076.7515852988</v>
      </c>
      <c r="R11" s="73"/>
    </row>
    <row r="12" spans="1:20" x14ac:dyDescent="0.2">
      <c r="B12" s="130" t="s">
        <v>99</v>
      </c>
      <c r="C12" s="130"/>
      <c r="D12" s="192">
        <v>29742.63</v>
      </c>
      <c r="E12" s="139">
        <v>126.9974517083012</v>
      </c>
      <c r="F12" s="139">
        <v>632.95999999999822</v>
      </c>
      <c r="G12" s="139">
        <v>2617.41</v>
      </c>
      <c r="H12" s="139">
        <v>0</v>
      </c>
      <c r="I12" s="139">
        <v>3377.3674517082991</v>
      </c>
      <c r="J12" s="192">
        <f t="shared" si="0"/>
        <v>33119.997451708303</v>
      </c>
      <c r="K12" s="139">
        <v>0</v>
      </c>
      <c r="L12" s="192">
        <f t="shared" si="1"/>
        <v>33119.997451708303</v>
      </c>
      <c r="M12" s="139">
        <v>0</v>
      </c>
      <c r="N12" s="192">
        <f t="shared" si="2"/>
        <v>33119.997451708303</v>
      </c>
      <c r="O12" s="139"/>
      <c r="P12" s="139">
        <f t="shared" si="3"/>
        <v>3377.3674517082991</v>
      </c>
      <c r="Q12" s="192">
        <f t="shared" si="4"/>
        <v>33119.997451708303</v>
      </c>
      <c r="R12" s="73"/>
      <c r="T12" s="177"/>
    </row>
    <row r="13" spans="1:20" x14ac:dyDescent="0.2">
      <c r="B13" s="130" t="s">
        <v>100</v>
      </c>
      <c r="C13" s="130"/>
      <c r="D13" s="192">
        <v>1117750.58</v>
      </c>
      <c r="E13" s="139">
        <v>4772.6604979275762</v>
      </c>
      <c r="F13" s="139">
        <v>44358.789999999892</v>
      </c>
      <c r="G13" s="139">
        <v>99907.63</v>
      </c>
      <c r="H13" s="139">
        <v>0</v>
      </c>
      <c r="I13" s="139">
        <v>149039.08049792747</v>
      </c>
      <c r="J13" s="192">
        <f t="shared" si="0"/>
        <v>1266789.6604979276</v>
      </c>
      <c r="K13" s="139">
        <v>0</v>
      </c>
      <c r="L13" s="192">
        <f t="shared" si="1"/>
        <v>1266789.6604979276</v>
      </c>
      <c r="M13" s="139">
        <v>0</v>
      </c>
      <c r="N13" s="192">
        <f t="shared" si="2"/>
        <v>1266789.6604979276</v>
      </c>
      <c r="O13" s="139"/>
      <c r="P13" s="139">
        <f t="shared" si="3"/>
        <v>149039.08049792747</v>
      </c>
      <c r="Q13" s="192">
        <f t="shared" si="4"/>
        <v>1266789.6604979276</v>
      </c>
      <c r="R13" s="177"/>
      <c r="T13" s="177"/>
    </row>
    <row r="14" spans="1:20" x14ac:dyDescent="0.2">
      <c r="B14" s="130" t="s">
        <v>101</v>
      </c>
      <c r="C14" s="130"/>
      <c r="D14" s="192">
        <v>2335928.9</v>
      </c>
      <c r="E14" s="139">
        <v>9974.135363005058</v>
      </c>
      <c r="F14" s="139">
        <v>9820.6564399917988</v>
      </c>
      <c r="G14" s="139">
        <v>167571.59999999998</v>
      </c>
      <c r="H14" s="139">
        <v>-19998.239999999998</v>
      </c>
      <c r="I14" s="139">
        <v>167368.15180299684</v>
      </c>
      <c r="J14" s="192">
        <f t="shared" si="0"/>
        <v>2503297.0518029965</v>
      </c>
      <c r="K14" s="139">
        <v>0</v>
      </c>
      <c r="L14" s="192">
        <f t="shared" si="1"/>
        <v>2503297.0518029965</v>
      </c>
      <c r="M14" s="139">
        <v>0</v>
      </c>
      <c r="N14" s="192">
        <f t="shared" si="2"/>
        <v>2503297.0518029965</v>
      </c>
      <c r="O14" s="139"/>
      <c r="P14" s="139">
        <f t="shared" si="3"/>
        <v>167368.15180299684</v>
      </c>
      <c r="Q14" s="192">
        <f t="shared" si="4"/>
        <v>2503297.0518029965</v>
      </c>
      <c r="R14" s="177"/>
    </row>
    <row r="15" spans="1:20" x14ac:dyDescent="0.2">
      <c r="B15" s="130" t="s">
        <v>102</v>
      </c>
      <c r="C15" s="130"/>
      <c r="D15" s="196">
        <v>119191.29</v>
      </c>
      <c r="E15" s="143">
        <v>0</v>
      </c>
      <c r="F15" s="143">
        <v>0</v>
      </c>
      <c r="G15" s="143">
        <v>0</v>
      </c>
      <c r="H15" s="143">
        <v>0</v>
      </c>
      <c r="I15" s="143">
        <v>0</v>
      </c>
      <c r="J15" s="196">
        <f t="shared" si="0"/>
        <v>119191.29</v>
      </c>
      <c r="K15" s="143">
        <v>0</v>
      </c>
      <c r="L15" s="196">
        <f t="shared" si="1"/>
        <v>119191.29</v>
      </c>
      <c r="M15" s="143">
        <v>0</v>
      </c>
      <c r="N15" s="196">
        <f t="shared" si="2"/>
        <v>119191.29</v>
      </c>
      <c r="O15" s="143"/>
      <c r="P15" s="143">
        <f t="shared" si="3"/>
        <v>0</v>
      </c>
      <c r="Q15" s="196">
        <f t="shared" si="4"/>
        <v>119191.29</v>
      </c>
      <c r="R15" s="177"/>
      <c r="S15" s="177"/>
    </row>
    <row r="16" spans="1:20" x14ac:dyDescent="0.2">
      <c r="B16" s="27" t="s">
        <v>103</v>
      </c>
      <c r="D16" s="192">
        <f t="shared" ref="D16:J16" si="5">SUM(D9:D15)</f>
        <v>138156148.09</v>
      </c>
      <c r="E16" s="139">
        <f t="shared" ref="E16" si="6">SUM(E9:E15)</f>
        <v>589401.19805036962</v>
      </c>
      <c r="F16" s="139">
        <f t="shared" si="5"/>
        <v>4287330.6021979116</v>
      </c>
      <c r="G16" s="139">
        <f t="shared" si="5"/>
        <v>13239513.210000001</v>
      </c>
      <c r="H16" s="139">
        <f t="shared" si="5"/>
        <v>-5364939.7200000007</v>
      </c>
      <c r="I16" s="139">
        <f t="shared" si="5"/>
        <v>12751305.29024828</v>
      </c>
      <c r="J16" s="192">
        <f t="shared" si="5"/>
        <v>150907453.38024831</v>
      </c>
      <c r="K16" s="139">
        <f>SUM(K9:K15)</f>
        <v>0</v>
      </c>
      <c r="L16" s="192">
        <f>SUM(L9:L15)</f>
        <v>150907453.38024831</v>
      </c>
      <c r="M16" s="139">
        <f>SUM(M9:M15)</f>
        <v>0</v>
      </c>
      <c r="N16" s="192">
        <f>SUM(N9:N15)</f>
        <v>150907453.38024831</v>
      </c>
      <c r="O16" s="139"/>
      <c r="P16" s="139">
        <f>SUM(P9:P15)</f>
        <v>12751305.29024828</v>
      </c>
      <c r="Q16" s="192">
        <f>SUM(Q9:Q15)</f>
        <v>150907453.38024831</v>
      </c>
      <c r="R16" s="177"/>
      <c r="T16" s="177"/>
    </row>
    <row r="17" spans="1:20" x14ac:dyDescent="0.2">
      <c r="D17" s="192"/>
      <c r="E17" s="139"/>
      <c r="F17" s="139"/>
      <c r="G17" s="139"/>
      <c r="H17" s="139"/>
      <c r="I17" s="139"/>
      <c r="J17" s="192"/>
      <c r="K17" s="139" t="s">
        <v>82</v>
      </c>
      <c r="L17" s="192"/>
      <c r="M17" s="139" t="s">
        <v>82</v>
      </c>
      <c r="N17" s="192"/>
      <c r="O17" s="139"/>
      <c r="P17" s="139"/>
      <c r="Q17" s="192"/>
      <c r="R17" s="177"/>
      <c r="S17" s="194"/>
      <c r="T17" s="195"/>
    </row>
    <row r="18" spans="1:20" x14ac:dyDescent="0.2">
      <c r="A18" s="144"/>
      <c r="B18" s="130" t="s">
        <v>104</v>
      </c>
      <c r="C18" s="130"/>
      <c r="D18" s="196">
        <v>140238.6</v>
      </c>
      <c r="E18" s="143">
        <v>598.80194963053941</v>
      </c>
      <c r="F18" s="143">
        <v>306.04468292813556</v>
      </c>
      <c r="G18" s="143">
        <v>7707.99</v>
      </c>
      <c r="H18" s="143">
        <v>0</v>
      </c>
      <c r="I18" s="143">
        <v>8612.836632558674</v>
      </c>
      <c r="J18" s="196">
        <f>D18+I18</f>
        <v>148851.43663255867</v>
      </c>
      <c r="K18" s="143">
        <v>0</v>
      </c>
      <c r="L18" s="196">
        <f>K18+J18</f>
        <v>148851.43663255867</v>
      </c>
      <c r="M18" s="143">
        <v>0</v>
      </c>
      <c r="N18" s="196">
        <f>M18+L18</f>
        <v>148851.43663255867</v>
      </c>
      <c r="O18" s="143"/>
      <c r="P18" s="143">
        <f>I18+K18+M18</f>
        <v>8612.836632558674</v>
      </c>
      <c r="Q18" s="196">
        <f>+D18+P18</f>
        <v>148851.43663255867</v>
      </c>
      <c r="R18" s="177"/>
      <c r="S18" s="194"/>
      <c r="T18" s="195"/>
    </row>
    <row r="19" spans="1:20" x14ac:dyDescent="0.2">
      <c r="B19" s="27" t="s">
        <v>103</v>
      </c>
      <c r="D19" s="192">
        <f t="shared" ref="D19:J19" si="7">SUM(D18:D18)</f>
        <v>140238.6</v>
      </c>
      <c r="E19" s="139">
        <f t="shared" ref="E19" si="8">SUM(E18:E18)</f>
        <v>598.80194963053941</v>
      </c>
      <c r="F19" s="139">
        <f t="shared" si="7"/>
        <v>306.04468292813556</v>
      </c>
      <c r="G19" s="139">
        <f t="shared" si="7"/>
        <v>7707.99</v>
      </c>
      <c r="H19" s="139">
        <f t="shared" si="7"/>
        <v>0</v>
      </c>
      <c r="I19" s="139">
        <f t="shared" si="7"/>
        <v>8612.836632558674</v>
      </c>
      <c r="J19" s="192">
        <f t="shared" si="7"/>
        <v>148851.43663255867</v>
      </c>
      <c r="K19" s="139">
        <f>SUM(K18:K18)</f>
        <v>0</v>
      </c>
      <c r="L19" s="192">
        <f>SUM(L18:L18)</f>
        <v>148851.43663255867</v>
      </c>
      <c r="M19" s="139">
        <f>SUM(M18:M18)</f>
        <v>0</v>
      </c>
      <c r="N19" s="192">
        <f>SUM(N18:N18)</f>
        <v>148851.43663255867</v>
      </c>
      <c r="O19" s="139"/>
      <c r="P19" s="139">
        <f>SUM(P18:P18)</f>
        <v>8612.836632558674</v>
      </c>
      <c r="Q19" s="192">
        <f>SUM(Q18:Q18)</f>
        <v>148851.43663255867</v>
      </c>
      <c r="R19" s="177"/>
    </row>
    <row r="20" spans="1:20" x14ac:dyDescent="0.2">
      <c r="D20" s="192"/>
      <c r="E20" s="139"/>
      <c r="F20" s="139"/>
      <c r="G20" s="139"/>
      <c r="H20" s="139"/>
      <c r="I20" s="139"/>
      <c r="J20" s="192"/>
      <c r="K20" s="193"/>
      <c r="L20" s="192"/>
      <c r="M20" s="193"/>
      <c r="N20" s="192"/>
      <c r="O20" s="139"/>
      <c r="P20" s="139"/>
      <c r="Q20" s="192"/>
      <c r="R20" s="177"/>
    </row>
    <row r="21" spans="1:20" x14ac:dyDescent="0.2">
      <c r="B21" s="27" t="s">
        <v>105</v>
      </c>
      <c r="D21" s="196">
        <v>1819.5</v>
      </c>
      <c r="E21" s="143"/>
      <c r="F21" s="143">
        <v>0</v>
      </c>
      <c r="G21" s="143">
        <v>0</v>
      </c>
      <c r="H21" s="143">
        <v>0</v>
      </c>
      <c r="I21" s="143">
        <v>0</v>
      </c>
      <c r="J21" s="196">
        <f>D21+I21</f>
        <v>1819.5</v>
      </c>
      <c r="K21" s="143">
        <v>0</v>
      </c>
      <c r="L21" s="196">
        <f>K21+J21</f>
        <v>1819.5</v>
      </c>
      <c r="M21" s="143">
        <v>0</v>
      </c>
      <c r="N21" s="196">
        <f>M21+L21</f>
        <v>1819.5</v>
      </c>
      <c r="O21" s="139"/>
      <c r="P21" s="143">
        <f>I21+K21+M21</f>
        <v>0</v>
      </c>
      <c r="Q21" s="196">
        <f>+D21+P21</f>
        <v>1819.5</v>
      </c>
      <c r="R21" s="177"/>
      <c r="S21" s="177"/>
      <c r="T21" s="145"/>
    </row>
    <row r="22" spans="1:20" s="144" customFormat="1" x14ac:dyDescent="0.2">
      <c r="A22" s="27"/>
      <c r="D22" s="196"/>
      <c r="E22" s="143"/>
      <c r="F22" s="143"/>
      <c r="G22" s="143"/>
      <c r="H22" s="143"/>
      <c r="I22" s="143"/>
      <c r="J22" s="196"/>
      <c r="K22" s="143"/>
      <c r="L22" s="196"/>
      <c r="M22" s="143"/>
      <c r="N22" s="196"/>
      <c r="O22" s="143"/>
      <c r="P22" s="143"/>
      <c r="Q22" s="196"/>
      <c r="R22" s="177"/>
    </row>
    <row r="23" spans="1:20" s="144" customFormat="1" x14ac:dyDescent="0.2">
      <c r="A23" s="27"/>
      <c r="B23" s="27" t="s">
        <v>122</v>
      </c>
      <c r="D23" s="196">
        <v>62654.2</v>
      </c>
      <c r="E23" s="143"/>
      <c r="F23" s="143">
        <v>-62654.2</v>
      </c>
      <c r="G23" s="143">
        <v>0</v>
      </c>
      <c r="H23" s="143">
        <v>0</v>
      </c>
      <c r="I23" s="143">
        <v>-62654.2</v>
      </c>
      <c r="J23" s="196">
        <f t="shared" ref="J23:J30" si="9">D23+I23</f>
        <v>0</v>
      </c>
      <c r="K23" s="143">
        <v>0</v>
      </c>
      <c r="L23" s="196">
        <f t="shared" ref="L23:L30" si="10">K23+J23</f>
        <v>0</v>
      </c>
      <c r="M23" s="143">
        <v>0</v>
      </c>
      <c r="N23" s="196">
        <f t="shared" ref="N23:N30" si="11">M23+L23</f>
        <v>0</v>
      </c>
      <c r="O23" s="143"/>
      <c r="P23" s="143">
        <f t="shared" ref="P23:P30" si="12">I23+K23+M23</f>
        <v>-62654.2</v>
      </c>
      <c r="Q23" s="196">
        <f t="shared" ref="Q23:Q30" si="13">+D23+P23</f>
        <v>0</v>
      </c>
      <c r="R23" s="177"/>
    </row>
    <row r="24" spans="1:20" s="144" customFormat="1" x14ac:dyDescent="0.2">
      <c r="A24" s="27"/>
      <c r="B24" s="27" t="s">
        <v>107</v>
      </c>
      <c r="D24" s="196">
        <v>-8932140.9000000004</v>
      </c>
      <c r="E24" s="143"/>
      <c r="F24" s="143">
        <v>8932140.9000000004</v>
      </c>
      <c r="G24" s="143">
        <v>0</v>
      </c>
      <c r="H24" s="143">
        <v>0</v>
      </c>
      <c r="I24" s="143">
        <v>8932140.9000000004</v>
      </c>
      <c r="J24" s="196">
        <f t="shared" si="9"/>
        <v>0</v>
      </c>
      <c r="K24" s="143">
        <v>0</v>
      </c>
      <c r="L24" s="196">
        <f t="shared" si="10"/>
        <v>0</v>
      </c>
      <c r="M24" s="143">
        <v>0</v>
      </c>
      <c r="N24" s="196">
        <f t="shared" si="11"/>
        <v>0</v>
      </c>
      <c r="O24" s="143"/>
      <c r="P24" s="143">
        <f t="shared" si="12"/>
        <v>8932140.9000000004</v>
      </c>
      <c r="Q24" s="196">
        <f t="shared" si="13"/>
        <v>0</v>
      </c>
      <c r="R24" s="177"/>
    </row>
    <row r="25" spans="1:20" x14ac:dyDescent="0.2">
      <c r="B25" s="27" t="s">
        <v>124</v>
      </c>
      <c r="D25" s="196">
        <v>1597390.06</v>
      </c>
      <c r="E25" s="143"/>
      <c r="F25" s="143">
        <v>-1597390.06</v>
      </c>
      <c r="G25" s="143">
        <v>0</v>
      </c>
      <c r="H25" s="143">
        <v>0</v>
      </c>
      <c r="I25" s="143">
        <v>-1597390.06</v>
      </c>
      <c r="J25" s="196">
        <f t="shared" si="9"/>
        <v>0</v>
      </c>
      <c r="K25" s="143">
        <v>0</v>
      </c>
      <c r="L25" s="196">
        <f t="shared" si="10"/>
        <v>0</v>
      </c>
      <c r="M25" s="143">
        <v>0</v>
      </c>
      <c r="N25" s="196">
        <f t="shared" si="11"/>
        <v>0</v>
      </c>
      <c r="O25" s="143"/>
      <c r="P25" s="143">
        <f t="shared" si="12"/>
        <v>-1597390.06</v>
      </c>
      <c r="Q25" s="196">
        <f t="shared" si="13"/>
        <v>0</v>
      </c>
      <c r="R25" s="177"/>
    </row>
    <row r="26" spans="1:20" x14ac:dyDescent="0.2">
      <c r="B26" s="27" t="s">
        <v>159</v>
      </c>
      <c r="D26" s="196">
        <v>101815.87</v>
      </c>
      <c r="E26" s="143"/>
      <c r="F26" s="143">
        <v>-101815.87</v>
      </c>
      <c r="G26" s="143">
        <v>0</v>
      </c>
      <c r="H26" s="143">
        <v>0</v>
      </c>
      <c r="I26" s="143">
        <v>-101815.87</v>
      </c>
      <c r="J26" s="196">
        <f t="shared" si="9"/>
        <v>0</v>
      </c>
      <c r="K26" s="143">
        <v>0</v>
      </c>
      <c r="L26" s="196">
        <f t="shared" si="10"/>
        <v>0</v>
      </c>
      <c r="M26" s="143">
        <v>0</v>
      </c>
      <c r="N26" s="196">
        <f t="shared" si="11"/>
        <v>0</v>
      </c>
      <c r="O26" s="143"/>
      <c r="P26" s="143">
        <f t="shared" si="12"/>
        <v>-101815.87</v>
      </c>
      <c r="Q26" s="196">
        <f t="shared" si="13"/>
        <v>0</v>
      </c>
      <c r="R26" s="177"/>
      <c r="S26" s="198"/>
    </row>
    <row r="27" spans="1:20" s="144" customFormat="1" x14ac:dyDescent="0.2">
      <c r="B27" s="27" t="s">
        <v>110</v>
      </c>
      <c r="C27" s="27"/>
      <c r="D27" s="196">
        <v>-3.56</v>
      </c>
      <c r="E27" s="143"/>
      <c r="F27" s="143">
        <v>3.56</v>
      </c>
      <c r="G27" s="143">
        <v>0</v>
      </c>
      <c r="H27" s="143">
        <v>0</v>
      </c>
      <c r="I27" s="143">
        <v>3.56</v>
      </c>
      <c r="J27" s="196">
        <f t="shared" si="9"/>
        <v>0</v>
      </c>
      <c r="K27" s="143">
        <v>0</v>
      </c>
      <c r="L27" s="196">
        <f t="shared" si="10"/>
        <v>0</v>
      </c>
      <c r="M27" s="143">
        <v>0</v>
      </c>
      <c r="N27" s="196">
        <f t="shared" si="11"/>
        <v>0</v>
      </c>
      <c r="O27" s="143"/>
      <c r="P27" s="143">
        <f t="shared" si="12"/>
        <v>3.56</v>
      </c>
      <c r="Q27" s="196">
        <f t="shared" si="13"/>
        <v>0</v>
      </c>
      <c r="R27" s="177"/>
    </row>
    <row r="28" spans="1:20" s="144" customFormat="1" x14ac:dyDescent="0.2">
      <c r="B28" s="27" t="s">
        <v>111</v>
      </c>
      <c r="C28" s="27"/>
      <c r="D28" s="196">
        <v>4584004.46</v>
      </c>
      <c r="E28" s="143"/>
      <c r="F28" s="143">
        <v>-4584004.46</v>
      </c>
      <c r="G28" s="143">
        <v>0</v>
      </c>
      <c r="H28" s="143">
        <v>0</v>
      </c>
      <c r="I28" s="143">
        <v>-4584004.46</v>
      </c>
      <c r="J28" s="196">
        <f t="shared" si="9"/>
        <v>0</v>
      </c>
      <c r="K28" s="143">
        <v>0</v>
      </c>
      <c r="L28" s="196">
        <f t="shared" si="10"/>
        <v>0</v>
      </c>
      <c r="M28" s="143">
        <v>0</v>
      </c>
      <c r="N28" s="196">
        <f t="shared" si="11"/>
        <v>0</v>
      </c>
      <c r="O28" s="143"/>
      <c r="P28" s="143">
        <f t="shared" si="12"/>
        <v>-4584004.46</v>
      </c>
      <c r="Q28" s="196">
        <f t="shared" si="13"/>
        <v>0</v>
      </c>
      <c r="R28" s="177"/>
    </row>
    <row r="29" spans="1:20" s="144" customFormat="1" x14ac:dyDescent="0.2">
      <c r="B29" s="27" t="s">
        <v>112</v>
      </c>
      <c r="C29" s="27"/>
      <c r="D29" s="196">
        <v>153646.56</v>
      </c>
      <c r="E29" s="143"/>
      <c r="F29" s="143">
        <v>-153646.56</v>
      </c>
      <c r="G29" s="143">
        <v>0</v>
      </c>
      <c r="H29" s="143">
        <v>0</v>
      </c>
      <c r="I29" s="143">
        <v>-153646.56</v>
      </c>
      <c r="J29" s="196">
        <f t="shared" si="9"/>
        <v>0</v>
      </c>
      <c r="K29" s="143">
        <v>0</v>
      </c>
      <c r="L29" s="196">
        <f t="shared" si="10"/>
        <v>0</v>
      </c>
      <c r="M29" s="143">
        <v>0</v>
      </c>
      <c r="N29" s="196">
        <f t="shared" si="11"/>
        <v>0</v>
      </c>
      <c r="O29" s="143"/>
      <c r="P29" s="143">
        <f t="shared" si="12"/>
        <v>-153646.56</v>
      </c>
      <c r="Q29" s="196">
        <f t="shared" si="13"/>
        <v>0</v>
      </c>
      <c r="R29" s="177"/>
    </row>
    <row r="30" spans="1:20" s="144" customFormat="1" x14ac:dyDescent="0.2">
      <c r="B30" s="27" t="s">
        <v>160</v>
      </c>
      <c r="C30" s="199"/>
      <c r="D30" s="196">
        <v>654601.77</v>
      </c>
      <c r="E30" s="143"/>
      <c r="F30" s="143">
        <v>0</v>
      </c>
      <c r="G30" s="143">
        <v>-654601.77</v>
      </c>
      <c r="H30" s="143">
        <v>0</v>
      </c>
      <c r="I30" s="143">
        <v>-654601.77</v>
      </c>
      <c r="J30" s="196">
        <f t="shared" si="9"/>
        <v>0</v>
      </c>
      <c r="K30" s="143">
        <v>0</v>
      </c>
      <c r="L30" s="196">
        <f t="shared" si="10"/>
        <v>0</v>
      </c>
      <c r="M30" s="143">
        <v>0</v>
      </c>
      <c r="N30" s="196">
        <f t="shared" si="11"/>
        <v>0</v>
      </c>
      <c r="O30" s="143"/>
      <c r="P30" s="143">
        <f t="shared" si="12"/>
        <v>-654601.77</v>
      </c>
      <c r="Q30" s="196">
        <f t="shared" si="13"/>
        <v>0</v>
      </c>
      <c r="R30" s="177"/>
    </row>
    <row r="31" spans="1:20" s="144" customFormat="1" x14ac:dyDescent="0.2">
      <c r="A31" s="27"/>
      <c r="D31" s="196"/>
      <c r="E31" s="143"/>
      <c r="F31" s="143"/>
      <c r="G31" s="143"/>
      <c r="H31" s="143"/>
      <c r="I31" s="143"/>
      <c r="J31" s="196"/>
      <c r="K31" s="143"/>
      <c r="L31" s="196"/>
      <c r="M31" s="143"/>
      <c r="N31" s="196"/>
      <c r="O31" s="143"/>
      <c r="P31" s="143"/>
      <c r="Q31" s="196"/>
      <c r="R31" s="200"/>
      <c r="S31" s="200"/>
    </row>
    <row r="32" spans="1:20" s="144" customFormat="1" x14ac:dyDescent="0.2">
      <c r="B32" s="27" t="s">
        <v>161</v>
      </c>
      <c r="C32" s="27"/>
      <c r="D32" s="196">
        <v>590000</v>
      </c>
      <c r="E32" s="143">
        <v>-590000</v>
      </c>
      <c r="F32" s="143">
        <v>0</v>
      </c>
      <c r="G32" s="143">
        <v>0</v>
      </c>
      <c r="H32" s="143">
        <v>0</v>
      </c>
      <c r="I32" s="143">
        <v>-590000</v>
      </c>
      <c r="J32" s="196">
        <f>D32+I32</f>
        <v>0</v>
      </c>
      <c r="K32" s="143">
        <v>0</v>
      </c>
      <c r="L32" s="196">
        <f>K32+J32</f>
        <v>0</v>
      </c>
      <c r="M32" s="143">
        <v>0</v>
      </c>
      <c r="N32" s="196">
        <f>M32+L32</f>
        <v>0</v>
      </c>
      <c r="O32" s="143"/>
      <c r="P32" s="143">
        <f>I32+K32+M32</f>
        <v>-590000</v>
      </c>
      <c r="Q32" s="196">
        <f>+D32+P32</f>
        <v>0</v>
      </c>
      <c r="R32" s="200"/>
      <c r="S32" s="200"/>
    </row>
    <row r="33" spans="1:18" s="144" customFormat="1" x14ac:dyDescent="0.2">
      <c r="A33" s="27"/>
      <c r="D33" s="196"/>
      <c r="E33" s="143"/>
      <c r="F33" s="143"/>
      <c r="G33" s="143"/>
      <c r="H33" s="143"/>
      <c r="I33" s="143"/>
      <c r="J33" s="196"/>
      <c r="K33" s="197"/>
      <c r="L33" s="196"/>
      <c r="M33" s="197"/>
      <c r="N33" s="196"/>
      <c r="O33" s="143"/>
      <c r="P33" s="143"/>
      <c r="Q33" s="196"/>
      <c r="R33" s="200"/>
    </row>
    <row r="34" spans="1:18" s="144" customFormat="1" x14ac:dyDescent="0.2">
      <c r="A34" s="27"/>
      <c r="B34" s="149" t="s">
        <v>37</v>
      </c>
      <c r="C34" s="150"/>
      <c r="D34" s="201">
        <f>+D16+D19+D21+SUM(D23:D32)</f>
        <v>137110174.65000001</v>
      </c>
      <c r="E34" s="154">
        <f t="shared" ref="E34:Q34" si="14">+E16+E19+E21+SUM(E23:E32)</f>
        <v>0</v>
      </c>
      <c r="F34" s="154">
        <f t="shared" si="14"/>
        <v>6720269.9568808395</v>
      </c>
      <c r="G34" s="154">
        <f t="shared" si="14"/>
        <v>12592619.430000002</v>
      </c>
      <c r="H34" s="154">
        <f t="shared" si="14"/>
        <v>-5364939.7200000007</v>
      </c>
      <c r="I34" s="154">
        <f t="shared" si="14"/>
        <v>13947949.666880839</v>
      </c>
      <c r="J34" s="201">
        <f t="shared" si="14"/>
        <v>151058124.31688085</v>
      </c>
      <c r="K34" s="154">
        <f t="shared" si="14"/>
        <v>0</v>
      </c>
      <c r="L34" s="201">
        <f t="shared" si="14"/>
        <v>151058124.31688085</v>
      </c>
      <c r="M34" s="154">
        <f t="shared" si="14"/>
        <v>0</v>
      </c>
      <c r="N34" s="201">
        <f t="shared" si="14"/>
        <v>151058124.31688085</v>
      </c>
      <c r="O34" s="154"/>
      <c r="P34" s="154">
        <f t="shared" si="14"/>
        <v>13947949.666880839</v>
      </c>
      <c r="Q34" s="201">
        <f t="shared" si="14"/>
        <v>151058124.31688085</v>
      </c>
      <c r="R34" s="200"/>
    </row>
    <row r="35" spans="1:18" s="144" customFormat="1" x14ac:dyDescent="0.2">
      <c r="A35" s="27"/>
      <c r="B35" s="27"/>
      <c r="C35" s="27"/>
      <c r="D35" s="192"/>
      <c r="E35" s="139"/>
      <c r="F35" s="139"/>
      <c r="G35" s="139"/>
      <c r="H35" s="139"/>
      <c r="I35" s="139"/>
      <c r="J35" s="192"/>
      <c r="K35" s="139"/>
      <c r="L35" s="192"/>
      <c r="M35" s="139"/>
      <c r="N35" s="192"/>
      <c r="O35" s="139"/>
      <c r="P35" s="133"/>
      <c r="Q35" s="192"/>
      <c r="R35" s="200"/>
    </row>
    <row r="36" spans="1:18" s="144" customFormat="1" x14ac:dyDescent="0.2">
      <c r="A36" s="80" t="s">
        <v>17</v>
      </c>
      <c r="B36" s="80"/>
      <c r="C36" s="80"/>
      <c r="D36" s="192"/>
      <c r="E36" s="139"/>
      <c r="F36" s="139"/>
      <c r="G36" s="139"/>
      <c r="H36" s="139"/>
      <c r="I36" s="139"/>
      <c r="J36" s="192"/>
      <c r="K36" s="139"/>
      <c r="L36" s="192"/>
      <c r="M36" s="139"/>
      <c r="N36" s="192"/>
      <c r="O36" s="139"/>
      <c r="P36" s="133"/>
      <c r="Q36" s="192"/>
      <c r="R36" s="200"/>
    </row>
    <row r="37" spans="1:18" s="144" customFormat="1" x14ac:dyDescent="0.2">
      <c r="A37" s="27"/>
      <c r="B37" s="156" t="s">
        <v>115</v>
      </c>
      <c r="C37" s="156"/>
      <c r="D37" s="192">
        <v>47177392.560000002</v>
      </c>
      <c r="E37" s="139">
        <v>624428.93111745664</v>
      </c>
      <c r="F37" s="139">
        <v>585088.69061725202</v>
      </c>
      <c r="G37" s="139">
        <v>233270.69</v>
      </c>
      <c r="H37" s="139">
        <v>-414717.95</v>
      </c>
      <c r="I37" s="139">
        <v>1028070.3617347085</v>
      </c>
      <c r="J37" s="192">
        <f>D37+I37</f>
        <v>48205462.921734713</v>
      </c>
      <c r="K37" s="139">
        <v>0</v>
      </c>
      <c r="L37" s="192">
        <f>K37+J37</f>
        <v>48205462.921734713</v>
      </c>
      <c r="M37" s="139">
        <v>0</v>
      </c>
      <c r="N37" s="192">
        <f>M37+L37</f>
        <v>48205462.921734713</v>
      </c>
      <c r="O37" s="139"/>
      <c r="P37" s="139">
        <f>I37+K37+M37</f>
        <v>1028070.3617347085</v>
      </c>
      <c r="Q37" s="192">
        <f>+D37+P37</f>
        <v>48205462.921734713</v>
      </c>
      <c r="R37" s="200"/>
    </row>
    <row r="38" spans="1:18" x14ac:dyDescent="0.2">
      <c r="A38" s="144"/>
      <c r="B38" s="156" t="s">
        <v>116</v>
      </c>
      <c r="C38" s="156"/>
      <c r="D38" s="192">
        <v>168997.77000000002</v>
      </c>
      <c r="E38" s="139">
        <v>2236.8149479250023</v>
      </c>
      <c r="F38" s="139">
        <v>1602.149999999976</v>
      </c>
      <c r="G38" s="139">
        <v>7.08</v>
      </c>
      <c r="H38" s="139">
        <v>0</v>
      </c>
      <c r="I38" s="139">
        <v>3846.0449479249783</v>
      </c>
      <c r="J38" s="192">
        <f>D38+I38</f>
        <v>172843.81494792498</v>
      </c>
      <c r="K38" s="139">
        <v>0</v>
      </c>
      <c r="L38" s="192">
        <f>K38+J38</f>
        <v>172843.81494792498</v>
      </c>
      <c r="M38" s="139">
        <v>0</v>
      </c>
      <c r="N38" s="192">
        <f>M38+L38</f>
        <v>172843.81494792498</v>
      </c>
      <c r="O38" s="139"/>
      <c r="P38" s="139">
        <f>I38+K38+M38</f>
        <v>3846.0449479249783</v>
      </c>
      <c r="Q38" s="192">
        <f>+D38+P38</f>
        <v>172843.81494792498</v>
      </c>
      <c r="R38" s="145"/>
    </row>
    <row r="39" spans="1:18" x14ac:dyDescent="0.2">
      <c r="B39" s="156" t="s">
        <v>117</v>
      </c>
      <c r="C39" s="156"/>
      <c r="D39" s="196">
        <v>68383.239999999991</v>
      </c>
      <c r="E39" s="143">
        <v>905.10456688004172</v>
      </c>
      <c r="F39" s="143">
        <v>57.440000000001731</v>
      </c>
      <c r="G39" s="143">
        <v>1028.32</v>
      </c>
      <c r="H39" s="143">
        <v>0</v>
      </c>
      <c r="I39" s="143">
        <v>1990.8645668800434</v>
      </c>
      <c r="J39" s="196">
        <f>D39+I39</f>
        <v>70374.104566880036</v>
      </c>
      <c r="K39" s="143">
        <v>0</v>
      </c>
      <c r="L39" s="196">
        <f>K39+J39</f>
        <v>70374.104566880036</v>
      </c>
      <c r="M39" s="143">
        <v>0</v>
      </c>
      <c r="N39" s="196">
        <f>M39+L39</f>
        <v>70374.104566880036</v>
      </c>
      <c r="O39" s="143"/>
      <c r="P39" s="143">
        <f>I39+K39+M39</f>
        <v>1990.8645668800434</v>
      </c>
      <c r="Q39" s="196">
        <f>+D39+P39</f>
        <v>70374.104566880036</v>
      </c>
      <c r="R39" s="145"/>
    </row>
    <row r="40" spans="1:18" x14ac:dyDescent="0.2">
      <c r="B40" s="27" t="s">
        <v>103</v>
      </c>
      <c r="D40" s="192">
        <f t="shared" ref="D40:J40" si="15">SUM(D37:D39)</f>
        <v>47414773.570000008</v>
      </c>
      <c r="E40" s="139">
        <f t="shared" si="15"/>
        <v>627570.85063226172</v>
      </c>
      <c r="F40" s="139">
        <f t="shared" si="15"/>
        <v>586748.28061725199</v>
      </c>
      <c r="G40" s="139">
        <f t="shared" si="15"/>
        <v>234306.09</v>
      </c>
      <c r="H40" s="139">
        <f t="shared" si="15"/>
        <v>-414717.95</v>
      </c>
      <c r="I40" s="139">
        <f t="shared" si="15"/>
        <v>1033907.2712495136</v>
      </c>
      <c r="J40" s="192">
        <f t="shared" si="15"/>
        <v>48448680.841249518</v>
      </c>
      <c r="K40" s="139">
        <f>SUM(K37:K39)</f>
        <v>0</v>
      </c>
      <c r="L40" s="192">
        <f>SUM(L37:L39)</f>
        <v>48448680.841249518</v>
      </c>
      <c r="M40" s="139">
        <f>SUM(M37:M39)</f>
        <v>0</v>
      </c>
      <c r="N40" s="192">
        <f>SUM(N37:N39)</f>
        <v>48448680.841249518</v>
      </c>
      <c r="O40" s="139"/>
      <c r="P40" s="139">
        <f>SUM(P37:P39)</f>
        <v>1033907.2712495136</v>
      </c>
      <c r="Q40" s="192">
        <f>SUM(Q37:Q39)</f>
        <v>48448680.841249518</v>
      </c>
      <c r="R40" s="145"/>
    </row>
    <row r="41" spans="1:18" x14ac:dyDescent="0.2">
      <c r="D41" s="192"/>
      <c r="E41" s="139"/>
      <c r="F41" s="139"/>
      <c r="G41" s="139"/>
      <c r="H41" s="139"/>
      <c r="I41" s="139"/>
      <c r="J41" s="192"/>
      <c r="K41" s="139"/>
      <c r="L41" s="192"/>
      <c r="M41" s="139"/>
      <c r="N41" s="192"/>
      <c r="O41" s="139"/>
      <c r="P41" s="139"/>
      <c r="Q41" s="192"/>
      <c r="R41" s="145"/>
    </row>
    <row r="42" spans="1:18" s="144" customFormat="1" x14ac:dyDescent="0.2">
      <c r="A42" s="27"/>
      <c r="B42" s="156" t="s">
        <v>118</v>
      </c>
      <c r="C42" s="156"/>
      <c r="D42" s="196">
        <v>65916319.790000007</v>
      </c>
      <c r="E42" s="143">
        <v>874030.57612896967</v>
      </c>
      <c r="F42" s="143">
        <v>805991.2877259003</v>
      </c>
      <c r="G42" s="143">
        <v>454619.76</v>
      </c>
      <c r="H42" s="143">
        <v>-432004.13</v>
      </c>
      <c r="I42" s="143">
        <v>1702637.4938548701</v>
      </c>
      <c r="J42" s="196">
        <f>D42+I42</f>
        <v>67618957.283854872</v>
      </c>
      <c r="K42" s="143">
        <v>0</v>
      </c>
      <c r="L42" s="196">
        <f>K42+J42</f>
        <v>67618957.283854872</v>
      </c>
      <c r="M42" s="143">
        <v>0</v>
      </c>
      <c r="N42" s="196">
        <f>M42+L42</f>
        <v>67618957.283854872</v>
      </c>
      <c r="O42" s="143"/>
      <c r="P42" s="143">
        <f>I42+K42+M42</f>
        <v>1702637.4938548701</v>
      </c>
      <c r="Q42" s="196">
        <f>+D42+P42</f>
        <v>67618957.283854872</v>
      </c>
      <c r="R42" s="200"/>
    </row>
    <row r="43" spans="1:18" x14ac:dyDescent="0.2">
      <c r="B43" s="27" t="s">
        <v>103</v>
      </c>
      <c r="D43" s="192">
        <f t="shared" ref="D43:J43" si="16">SUM(D42:D42)</f>
        <v>65916319.790000007</v>
      </c>
      <c r="E43" s="139">
        <f t="shared" si="16"/>
        <v>874030.57612896967</v>
      </c>
      <c r="F43" s="139">
        <f t="shared" si="16"/>
        <v>805991.2877259003</v>
      </c>
      <c r="G43" s="139">
        <f t="shared" si="16"/>
        <v>454619.76</v>
      </c>
      <c r="H43" s="139">
        <f t="shared" si="16"/>
        <v>-432004.13</v>
      </c>
      <c r="I43" s="139">
        <f t="shared" si="16"/>
        <v>1702637.4938548701</v>
      </c>
      <c r="J43" s="192">
        <f t="shared" si="16"/>
        <v>67618957.283854872</v>
      </c>
      <c r="K43" s="139">
        <f>SUM(K42:K42)</f>
        <v>0</v>
      </c>
      <c r="L43" s="192">
        <f>SUM(L42:L42)</f>
        <v>67618957.283854872</v>
      </c>
      <c r="M43" s="139">
        <f>SUM(M42:M42)</f>
        <v>0</v>
      </c>
      <c r="N43" s="192">
        <f>SUM(N42:N42)</f>
        <v>67618957.283854872</v>
      </c>
      <c r="O43" s="139"/>
      <c r="P43" s="139">
        <f>SUM(P42:P42)</f>
        <v>1702637.4938548701</v>
      </c>
      <c r="Q43" s="192">
        <f>SUM(Q42:Q42)</f>
        <v>67618957.283854872</v>
      </c>
      <c r="R43" s="145"/>
    </row>
    <row r="44" spans="1:18" x14ac:dyDescent="0.2">
      <c r="B44" s="156"/>
      <c r="C44" s="156"/>
      <c r="D44" s="192"/>
      <c r="E44" s="139"/>
      <c r="F44" s="139"/>
      <c r="G44" s="139"/>
      <c r="H44" s="139"/>
      <c r="I44" s="139"/>
      <c r="J44" s="192"/>
      <c r="K44" s="139"/>
      <c r="L44" s="192"/>
      <c r="M44" s="139"/>
      <c r="N44" s="192"/>
      <c r="O44" s="139"/>
      <c r="P44" s="139"/>
      <c r="Q44" s="192"/>
      <c r="R44" s="145"/>
    </row>
    <row r="45" spans="1:18" x14ac:dyDescent="0.2">
      <c r="A45" s="144"/>
      <c r="B45" s="156" t="s">
        <v>119</v>
      </c>
      <c r="C45" s="156"/>
      <c r="D45" s="196">
        <v>14223219.33</v>
      </c>
      <c r="E45" s="143">
        <v>188255.20363351441</v>
      </c>
      <c r="F45" s="143">
        <v>95720.379989289562</v>
      </c>
      <c r="G45" s="143">
        <v>0</v>
      </c>
      <c r="H45" s="143">
        <v>-81541.709999999992</v>
      </c>
      <c r="I45" s="143">
        <v>202433.87362280398</v>
      </c>
      <c r="J45" s="196">
        <f>D45+I45</f>
        <v>14425653.203622805</v>
      </c>
      <c r="K45" s="143">
        <v>0</v>
      </c>
      <c r="L45" s="196">
        <f>K45+J45</f>
        <v>14425653.203622805</v>
      </c>
      <c r="M45" s="143">
        <v>0</v>
      </c>
      <c r="N45" s="196">
        <f>M45+L45</f>
        <v>14425653.203622805</v>
      </c>
      <c r="O45" s="143"/>
      <c r="P45" s="143">
        <f>I45+K45+M45</f>
        <v>202433.87362280398</v>
      </c>
      <c r="Q45" s="196">
        <f>+D45+P45</f>
        <v>14425653.203622805</v>
      </c>
      <c r="R45" s="145"/>
    </row>
    <row r="46" spans="1:18" x14ac:dyDescent="0.2">
      <c r="B46" s="27" t="s">
        <v>103</v>
      </c>
      <c r="D46" s="192">
        <f t="shared" ref="D46:J46" si="17">SUM(D45)</f>
        <v>14223219.33</v>
      </c>
      <c r="E46" s="139">
        <f t="shared" si="17"/>
        <v>188255.20363351441</v>
      </c>
      <c r="F46" s="139">
        <f t="shared" si="17"/>
        <v>95720.379989289562</v>
      </c>
      <c r="G46" s="139">
        <f t="shared" si="17"/>
        <v>0</v>
      </c>
      <c r="H46" s="139">
        <f t="shared" si="17"/>
        <v>-81541.709999999992</v>
      </c>
      <c r="I46" s="139">
        <f t="shared" si="17"/>
        <v>202433.87362280398</v>
      </c>
      <c r="J46" s="192">
        <f t="shared" si="17"/>
        <v>14425653.203622805</v>
      </c>
      <c r="K46" s="139">
        <f>SUM(K45)</f>
        <v>0</v>
      </c>
      <c r="L46" s="192">
        <f>SUM(L45)</f>
        <v>14425653.203622805</v>
      </c>
      <c r="M46" s="139">
        <f>SUM(M45)</f>
        <v>0</v>
      </c>
      <c r="N46" s="192">
        <f>SUM(N45)</f>
        <v>14425653.203622805</v>
      </c>
      <c r="O46" s="139"/>
      <c r="P46" s="139">
        <f>SUM(P45)</f>
        <v>202433.87362280398</v>
      </c>
      <c r="Q46" s="192">
        <f>SUM(Q45)</f>
        <v>14425653.203622805</v>
      </c>
      <c r="R46" s="145"/>
    </row>
    <row r="47" spans="1:18" x14ac:dyDescent="0.2">
      <c r="D47" s="192"/>
      <c r="E47" s="139"/>
      <c r="F47" s="139"/>
      <c r="G47" s="139"/>
      <c r="H47" s="139"/>
      <c r="I47" s="139"/>
      <c r="J47" s="192" t="s">
        <v>82</v>
      </c>
      <c r="K47" s="139"/>
      <c r="L47" s="192"/>
      <c r="M47" s="139"/>
      <c r="N47" s="192"/>
      <c r="O47" s="139"/>
      <c r="P47" s="139"/>
      <c r="Q47" s="192"/>
      <c r="R47" s="145"/>
    </row>
    <row r="48" spans="1:18" x14ac:dyDescent="0.2">
      <c r="B48" s="156" t="s">
        <v>120</v>
      </c>
      <c r="C48" s="156"/>
      <c r="D48" s="192">
        <v>286985.58</v>
      </c>
      <c r="E48" s="139">
        <v>3798.4739986978916</v>
      </c>
      <c r="F48" s="139">
        <v>1034.018783879369</v>
      </c>
      <c r="G48" s="139">
        <v>4163.45</v>
      </c>
      <c r="H48" s="139">
        <v>0</v>
      </c>
      <c r="I48" s="139">
        <v>8995.9427825772618</v>
      </c>
      <c r="J48" s="192">
        <f>D48+I48</f>
        <v>295981.52278257726</v>
      </c>
      <c r="K48" s="139">
        <v>0</v>
      </c>
      <c r="L48" s="192">
        <f>K48+J48</f>
        <v>295981.52278257726</v>
      </c>
      <c r="M48" s="139">
        <v>0</v>
      </c>
      <c r="N48" s="192">
        <f>M48+L48</f>
        <v>295981.52278257726</v>
      </c>
      <c r="O48" s="139"/>
      <c r="P48" s="139">
        <f>I48+K48+M48</f>
        <v>8995.9427825772618</v>
      </c>
      <c r="Q48" s="192">
        <f>+D48+P48</f>
        <v>295981.52278257726</v>
      </c>
      <c r="R48" s="145"/>
    </row>
    <row r="49" spans="1:18" s="144" customFormat="1" x14ac:dyDescent="0.2">
      <c r="A49" s="27"/>
      <c r="B49" s="156" t="s">
        <v>121</v>
      </c>
      <c r="C49" s="156"/>
      <c r="D49" s="196">
        <v>26057.85</v>
      </c>
      <c r="E49" s="143">
        <v>344.89560655615463</v>
      </c>
      <c r="F49" s="143">
        <v>26.150000000003118</v>
      </c>
      <c r="G49" s="143">
        <v>0</v>
      </c>
      <c r="H49" s="143">
        <v>0</v>
      </c>
      <c r="I49" s="143">
        <v>371.04560655615774</v>
      </c>
      <c r="J49" s="196">
        <f>D49+I49</f>
        <v>26428.895606556158</v>
      </c>
      <c r="K49" s="143">
        <v>0</v>
      </c>
      <c r="L49" s="196">
        <f>K49+J49</f>
        <v>26428.895606556158</v>
      </c>
      <c r="M49" s="143">
        <v>0</v>
      </c>
      <c r="N49" s="196">
        <f>M49+L49</f>
        <v>26428.895606556158</v>
      </c>
      <c r="O49" s="143"/>
      <c r="P49" s="143">
        <f>I49+K49+M49</f>
        <v>371.04560655615774</v>
      </c>
      <c r="Q49" s="196">
        <f>+D49+P49</f>
        <v>26428.895606556158</v>
      </c>
      <c r="R49" s="200"/>
    </row>
    <row r="50" spans="1:18" x14ac:dyDescent="0.2">
      <c r="B50" s="27" t="s">
        <v>103</v>
      </c>
      <c r="D50" s="192">
        <f t="shared" ref="D50:J50" si="18">SUM(D48:D49)</f>
        <v>313043.43</v>
      </c>
      <c r="E50" s="139">
        <f t="shared" si="18"/>
        <v>4143.3696052540463</v>
      </c>
      <c r="F50" s="139">
        <f t="shared" si="18"/>
        <v>1060.1687838793721</v>
      </c>
      <c r="G50" s="139">
        <f t="shared" si="18"/>
        <v>4163.45</v>
      </c>
      <c r="H50" s="139">
        <f t="shared" si="18"/>
        <v>0</v>
      </c>
      <c r="I50" s="139">
        <f t="shared" si="18"/>
        <v>9366.9883891334193</v>
      </c>
      <c r="J50" s="192">
        <f t="shared" si="18"/>
        <v>322410.41838913341</v>
      </c>
      <c r="K50" s="139">
        <f>SUM(K48:K49)</f>
        <v>0</v>
      </c>
      <c r="L50" s="192">
        <f>SUM(L48:L49)</f>
        <v>322410.41838913341</v>
      </c>
      <c r="M50" s="139">
        <f>SUM(M48:M49)</f>
        <v>0</v>
      </c>
      <c r="N50" s="192">
        <f>SUM(N48:N49)</f>
        <v>322410.41838913341</v>
      </c>
      <c r="O50" s="139"/>
      <c r="P50" s="139">
        <f>SUM(P48:P49)</f>
        <v>9366.9883891334193</v>
      </c>
      <c r="Q50" s="192">
        <f>SUM(Q48:Q49)</f>
        <v>322410.41838913341</v>
      </c>
      <c r="R50" s="145"/>
    </row>
    <row r="51" spans="1:18" x14ac:dyDescent="0.2">
      <c r="D51" s="192"/>
      <c r="E51" s="139"/>
      <c r="F51" s="139"/>
      <c r="G51" s="139"/>
      <c r="H51" s="139"/>
      <c r="I51" s="139"/>
      <c r="J51" s="192"/>
      <c r="K51" s="139"/>
      <c r="L51" s="192"/>
      <c r="M51" s="139"/>
      <c r="N51" s="192"/>
      <c r="O51" s="139"/>
      <c r="P51" s="139"/>
      <c r="Q51" s="192"/>
    </row>
    <row r="52" spans="1:18" x14ac:dyDescent="0.2">
      <c r="B52" s="27" t="s">
        <v>105</v>
      </c>
      <c r="D52" s="196">
        <v>481432.67999999993</v>
      </c>
      <c r="E52" s="143"/>
      <c r="F52" s="143">
        <v>0</v>
      </c>
      <c r="G52" s="143">
        <v>0</v>
      </c>
      <c r="H52" s="143">
        <v>0</v>
      </c>
      <c r="I52" s="143">
        <v>0</v>
      </c>
      <c r="J52" s="196">
        <f>D52+I52</f>
        <v>481432.67999999993</v>
      </c>
      <c r="K52" s="143">
        <v>0</v>
      </c>
      <c r="L52" s="192">
        <f>K52+J52</f>
        <v>481432.67999999993</v>
      </c>
      <c r="M52" s="143">
        <v>0</v>
      </c>
      <c r="N52" s="192">
        <f>M52+L52</f>
        <v>481432.67999999993</v>
      </c>
      <c r="O52" s="143"/>
      <c r="P52" s="143">
        <f>I52+K52+M52</f>
        <v>0</v>
      </c>
      <c r="Q52" s="196">
        <f>+D52+P52</f>
        <v>481432.67999999993</v>
      </c>
      <c r="R52" s="145"/>
    </row>
    <row r="53" spans="1:18" x14ac:dyDescent="0.2">
      <c r="D53" s="192"/>
      <c r="E53" s="139"/>
      <c r="F53" s="143"/>
      <c r="G53" s="139"/>
      <c r="H53" s="139"/>
      <c r="I53" s="139"/>
      <c r="J53" s="192"/>
      <c r="K53" s="143"/>
      <c r="L53" s="192"/>
      <c r="M53" s="143"/>
      <c r="N53" s="192"/>
      <c r="O53" s="139"/>
      <c r="P53" s="139"/>
      <c r="Q53" s="192"/>
      <c r="R53" s="145"/>
    </row>
    <row r="54" spans="1:18" x14ac:dyDescent="0.2">
      <c r="B54" s="27" t="s">
        <v>122</v>
      </c>
      <c r="D54" s="196">
        <v>60444.92</v>
      </c>
      <c r="E54" s="139"/>
      <c r="F54" s="143">
        <v>-60444.92</v>
      </c>
      <c r="G54" s="143">
        <v>0</v>
      </c>
      <c r="H54" s="143">
        <v>0</v>
      </c>
      <c r="I54" s="143">
        <v>-60444.92</v>
      </c>
      <c r="J54" s="196">
        <f t="shared" ref="J54:J60" si="19">D54+I54</f>
        <v>0</v>
      </c>
      <c r="K54" s="143">
        <v>0</v>
      </c>
      <c r="L54" s="196">
        <f t="shared" ref="L54:L61" si="20">K54+J54</f>
        <v>0</v>
      </c>
      <c r="M54" s="143">
        <v>0</v>
      </c>
      <c r="N54" s="196">
        <f t="shared" ref="N54:N61" si="21">M54+L54</f>
        <v>0</v>
      </c>
      <c r="O54" s="143"/>
      <c r="P54" s="143">
        <f t="shared" ref="P54:P61" si="22">I54+K54+M54</f>
        <v>-60444.92</v>
      </c>
      <c r="Q54" s="196">
        <f t="shared" ref="Q54:Q61" si="23">+D54+P54</f>
        <v>0</v>
      </c>
      <c r="R54" s="145"/>
    </row>
    <row r="55" spans="1:18" x14ac:dyDescent="0.2">
      <c r="B55" s="27" t="s">
        <v>107</v>
      </c>
      <c r="D55" s="196">
        <v>-9069190.5299999993</v>
      </c>
      <c r="E55" s="143"/>
      <c r="F55" s="143">
        <v>9069190.5299999993</v>
      </c>
      <c r="G55" s="143">
        <v>0</v>
      </c>
      <c r="H55" s="143">
        <v>0</v>
      </c>
      <c r="I55" s="143">
        <v>9069190.5299999993</v>
      </c>
      <c r="J55" s="196">
        <f t="shared" si="19"/>
        <v>0</v>
      </c>
      <c r="K55" s="143">
        <v>0</v>
      </c>
      <c r="L55" s="196">
        <f t="shared" si="20"/>
        <v>0</v>
      </c>
      <c r="M55" s="143">
        <v>0</v>
      </c>
      <c r="N55" s="196">
        <f t="shared" si="21"/>
        <v>0</v>
      </c>
      <c r="O55" s="143"/>
      <c r="P55" s="143">
        <f t="shared" si="22"/>
        <v>9069190.5299999993</v>
      </c>
      <c r="Q55" s="196">
        <f t="shared" si="23"/>
        <v>0</v>
      </c>
      <c r="R55" s="145"/>
    </row>
    <row r="56" spans="1:18" x14ac:dyDescent="0.2">
      <c r="B56" s="27" t="s">
        <v>162</v>
      </c>
      <c r="D56" s="196">
        <v>0</v>
      </c>
      <c r="E56" s="143"/>
      <c r="F56" s="143">
        <v>0</v>
      </c>
      <c r="G56" s="143">
        <v>0</v>
      </c>
      <c r="H56" s="143">
        <v>0</v>
      </c>
      <c r="I56" s="143">
        <v>0</v>
      </c>
      <c r="J56" s="196">
        <f t="shared" si="19"/>
        <v>0</v>
      </c>
      <c r="K56" s="143">
        <v>0</v>
      </c>
      <c r="L56" s="196">
        <f t="shared" si="20"/>
        <v>0</v>
      </c>
      <c r="M56" s="143">
        <v>0</v>
      </c>
      <c r="N56" s="196">
        <f t="shared" si="21"/>
        <v>0</v>
      </c>
      <c r="O56" s="143"/>
      <c r="P56" s="143">
        <f t="shared" si="22"/>
        <v>0</v>
      </c>
      <c r="Q56" s="196">
        <f t="shared" si="23"/>
        <v>0</v>
      </c>
      <c r="R56" s="145"/>
    </row>
    <row r="57" spans="1:18" x14ac:dyDescent="0.2">
      <c r="B57" s="27" t="s">
        <v>111</v>
      </c>
      <c r="D57" s="196">
        <v>3814919.4</v>
      </c>
      <c r="E57" s="143"/>
      <c r="F57" s="143">
        <v>-3814919.4</v>
      </c>
      <c r="G57" s="143">
        <v>0</v>
      </c>
      <c r="H57" s="143">
        <v>0</v>
      </c>
      <c r="I57" s="143">
        <v>-3814919.4</v>
      </c>
      <c r="J57" s="196">
        <f t="shared" si="19"/>
        <v>0</v>
      </c>
      <c r="K57" s="143">
        <v>0</v>
      </c>
      <c r="L57" s="196">
        <f t="shared" si="20"/>
        <v>0</v>
      </c>
      <c r="M57" s="143">
        <v>0</v>
      </c>
      <c r="N57" s="196">
        <f t="shared" si="21"/>
        <v>0</v>
      </c>
      <c r="O57" s="143"/>
      <c r="P57" s="143">
        <f t="shared" si="22"/>
        <v>-3814919.4</v>
      </c>
      <c r="Q57" s="196">
        <f t="shared" si="23"/>
        <v>0</v>
      </c>
    </row>
    <row r="58" spans="1:18" s="144" customFormat="1" x14ac:dyDescent="0.2">
      <c r="A58" s="27"/>
      <c r="B58" s="27" t="s">
        <v>112</v>
      </c>
      <c r="C58" s="27"/>
      <c r="D58" s="196">
        <v>15727.42</v>
      </c>
      <c r="E58" s="143"/>
      <c r="F58" s="143">
        <v>-15727.42</v>
      </c>
      <c r="G58" s="143">
        <v>0</v>
      </c>
      <c r="H58" s="143">
        <v>0</v>
      </c>
      <c r="I58" s="143">
        <v>-15727.42</v>
      </c>
      <c r="J58" s="196">
        <f t="shared" si="19"/>
        <v>0</v>
      </c>
      <c r="K58" s="143">
        <v>0</v>
      </c>
      <c r="L58" s="196">
        <f t="shared" si="20"/>
        <v>0</v>
      </c>
      <c r="M58" s="143">
        <v>0</v>
      </c>
      <c r="N58" s="196">
        <f t="shared" si="21"/>
        <v>0</v>
      </c>
      <c r="O58" s="143"/>
      <c r="P58" s="143">
        <f t="shared" si="22"/>
        <v>-15727.42</v>
      </c>
      <c r="Q58" s="196">
        <f t="shared" si="23"/>
        <v>0</v>
      </c>
      <c r="R58" s="200"/>
    </row>
    <row r="59" spans="1:18" s="144" customFormat="1" x14ac:dyDescent="0.2">
      <c r="A59" s="27"/>
      <c r="B59" s="27" t="s">
        <v>123</v>
      </c>
      <c r="C59" s="27"/>
      <c r="D59" s="196">
        <v>19092.09</v>
      </c>
      <c r="E59" s="143"/>
      <c r="F59" s="143">
        <v>0</v>
      </c>
      <c r="G59" s="143">
        <v>-19092.09</v>
      </c>
      <c r="H59" s="143">
        <v>0</v>
      </c>
      <c r="I59" s="143">
        <v>-19092.09</v>
      </c>
      <c r="J59" s="196">
        <f t="shared" si="19"/>
        <v>0</v>
      </c>
      <c r="K59" s="143">
        <v>0</v>
      </c>
      <c r="L59" s="196">
        <f t="shared" si="20"/>
        <v>0</v>
      </c>
      <c r="M59" s="143">
        <v>0</v>
      </c>
      <c r="N59" s="196">
        <f t="shared" si="21"/>
        <v>0</v>
      </c>
      <c r="O59" s="143"/>
      <c r="P59" s="143">
        <f t="shared" si="22"/>
        <v>-19092.09</v>
      </c>
      <c r="Q59" s="196">
        <f t="shared" si="23"/>
        <v>0</v>
      </c>
      <c r="R59" s="200"/>
    </row>
    <row r="60" spans="1:18" s="144" customFormat="1" x14ac:dyDescent="0.2">
      <c r="A60" s="27"/>
      <c r="B60" s="27" t="s">
        <v>124</v>
      </c>
      <c r="C60" s="27"/>
      <c r="D60" s="196">
        <v>-967039.15</v>
      </c>
      <c r="E60" s="143"/>
      <c r="F60" s="143">
        <v>967039.15</v>
      </c>
      <c r="G60" s="143">
        <v>0</v>
      </c>
      <c r="H60" s="143">
        <v>0</v>
      </c>
      <c r="I60" s="143">
        <v>967039.15</v>
      </c>
      <c r="J60" s="196">
        <f t="shared" si="19"/>
        <v>0</v>
      </c>
      <c r="K60" s="143">
        <v>0</v>
      </c>
      <c r="L60" s="196">
        <f t="shared" si="20"/>
        <v>0</v>
      </c>
      <c r="M60" s="143">
        <v>0</v>
      </c>
      <c r="N60" s="196">
        <f t="shared" si="21"/>
        <v>0</v>
      </c>
      <c r="O60" s="143"/>
      <c r="P60" s="143">
        <f t="shared" si="22"/>
        <v>967039.15</v>
      </c>
      <c r="Q60" s="196">
        <f t="shared" si="23"/>
        <v>0</v>
      </c>
      <c r="R60" s="200"/>
    </row>
    <row r="61" spans="1:18" s="144" customFormat="1" x14ac:dyDescent="0.2">
      <c r="A61" s="27"/>
      <c r="B61" s="27" t="s">
        <v>159</v>
      </c>
      <c r="C61" s="27"/>
      <c r="D61" s="196">
        <v>93091.33</v>
      </c>
      <c r="E61" s="143"/>
      <c r="F61" s="143">
        <v>-93091.33</v>
      </c>
      <c r="G61" s="143">
        <v>0</v>
      </c>
      <c r="H61" s="143">
        <v>0</v>
      </c>
      <c r="I61" s="143">
        <v>-93091.33</v>
      </c>
      <c r="J61" s="196">
        <f>D61+I61</f>
        <v>0</v>
      </c>
      <c r="K61" s="143">
        <v>0</v>
      </c>
      <c r="L61" s="196">
        <f t="shared" si="20"/>
        <v>0</v>
      </c>
      <c r="M61" s="143">
        <v>0</v>
      </c>
      <c r="N61" s="196">
        <f t="shared" si="21"/>
        <v>0</v>
      </c>
      <c r="O61" s="143"/>
      <c r="P61" s="143">
        <f t="shared" si="22"/>
        <v>-93091.33</v>
      </c>
      <c r="Q61" s="196">
        <f t="shared" si="23"/>
        <v>0</v>
      </c>
      <c r="R61" s="200"/>
    </row>
    <row r="62" spans="1:18" s="144" customFormat="1" x14ac:dyDescent="0.2">
      <c r="A62" s="27"/>
      <c r="D62" s="202"/>
      <c r="E62" s="203"/>
      <c r="F62" s="143"/>
      <c r="G62" s="139"/>
      <c r="H62" s="139"/>
      <c r="I62" s="139" t="s">
        <v>82</v>
      </c>
      <c r="J62" s="192"/>
      <c r="K62" s="143"/>
      <c r="L62" s="196"/>
      <c r="M62" s="143"/>
      <c r="N62" s="196"/>
      <c r="O62" s="143"/>
      <c r="P62" s="139"/>
      <c r="Q62" s="192"/>
      <c r="R62" s="200"/>
    </row>
    <row r="63" spans="1:18" s="144" customFormat="1" x14ac:dyDescent="0.2">
      <c r="A63" s="27"/>
      <c r="B63" s="27" t="s">
        <v>163</v>
      </c>
      <c r="C63" s="27"/>
      <c r="D63" s="196">
        <v>1694000</v>
      </c>
      <c r="E63" s="143">
        <v>-1694000</v>
      </c>
      <c r="F63" s="143">
        <v>0</v>
      </c>
      <c r="G63" s="143">
        <v>0</v>
      </c>
      <c r="H63" s="143">
        <v>0</v>
      </c>
      <c r="I63" s="143">
        <v>-1694000</v>
      </c>
      <c r="J63" s="196">
        <f>D63+I63</f>
        <v>0</v>
      </c>
      <c r="K63" s="143">
        <v>0</v>
      </c>
      <c r="L63" s="196">
        <f>K63+J63</f>
        <v>0</v>
      </c>
      <c r="M63" s="143">
        <v>0</v>
      </c>
      <c r="N63" s="196">
        <f>M63+L63</f>
        <v>0</v>
      </c>
      <c r="O63" s="143"/>
      <c r="P63" s="143">
        <f>I63+K63+M63</f>
        <v>-1694000</v>
      </c>
      <c r="Q63" s="196">
        <f>+D63+P63</f>
        <v>0</v>
      </c>
      <c r="R63" s="200"/>
    </row>
    <row r="64" spans="1:18" s="144" customFormat="1" x14ac:dyDescent="0.2">
      <c r="A64" s="27"/>
      <c r="D64" s="192"/>
      <c r="E64" s="139"/>
      <c r="F64" s="143"/>
      <c r="G64" s="139"/>
      <c r="H64" s="139"/>
      <c r="I64" s="139"/>
      <c r="J64" s="192"/>
      <c r="K64" s="143"/>
      <c r="L64" s="192"/>
      <c r="M64" s="143"/>
      <c r="N64" s="192"/>
      <c r="O64" s="139"/>
      <c r="P64" s="139"/>
      <c r="Q64" s="192"/>
      <c r="R64" s="200"/>
    </row>
    <row r="65" spans="1:18" s="144" customFormat="1" x14ac:dyDescent="0.2">
      <c r="A65" s="27"/>
      <c r="B65" s="149" t="s">
        <v>37</v>
      </c>
      <c r="C65" s="150"/>
      <c r="D65" s="201">
        <f>+D40+D43+D46+D50+D52+SUM(D54:D63)</f>
        <v>124009834.28000003</v>
      </c>
      <c r="E65" s="154">
        <f t="shared" ref="E65:Q65" si="24">+E40+E43+E46+E50+E52+SUM(E54:E63)</f>
        <v>0</v>
      </c>
      <c r="F65" s="154">
        <f t="shared" si="24"/>
        <v>7541566.7271163203</v>
      </c>
      <c r="G65" s="154">
        <f t="shared" si="24"/>
        <v>673997.21</v>
      </c>
      <c r="H65" s="154">
        <f t="shared" si="24"/>
        <v>-928263.79</v>
      </c>
      <c r="I65" s="154">
        <f t="shared" si="24"/>
        <v>7287300.1471163202</v>
      </c>
      <c r="J65" s="201">
        <f t="shared" si="24"/>
        <v>131297134.42711633</v>
      </c>
      <c r="K65" s="154">
        <f t="shared" si="24"/>
        <v>0</v>
      </c>
      <c r="L65" s="201">
        <f t="shared" si="24"/>
        <v>131297134.42711633</v>
      </c>
      <c r="M65" s="154">
        <f t="shared" si="24"/>
        <v>0</v>
      </c>
      <c r="N65" s="201">
        <f t="shared" si="24"/>
        <v>131297134.42711633</v>
      </c>
      <c r="O65" s="154"/>
      <c r="P65" s="154">
        <f t="shared" si="24"/>
        <v>7287300.1471163202</v>
      </c>
      <c r="Q65" s="201">
        <f t="shared" si="24"/>
        <v>131297134.42711633</v>
      </c>
      <c r="R65" s="200"/>
    </row>
    <row r="66" spans="1:18" s="144" customFormat="1" x14ac:dyDescent="0.2">
      <c r="A66" s="27"/>
      <c r="B66" s="27"/>
      <c r="C66" s="27"/>
      <c r="D66" s="192"/>
      <c r="E66" s="139"/>
      <c r="F66" s="139" t="s">
        <v>82</v>
      </c>
      <c r="G66" s="139"/>
      <c r="H66" s="139"/>
      <c r="I66" s="139"/>
      <c r="J66" s="192" t="s">
        <v>82</v>
      </c>
      <c r="K66" s="139" t="s">
        <v>82</v>
      </c>
      <c r="L66" s="192"/>
      <c r="M66" s="139" t="s">
        <v>82</v>
      </c>
      <c r="N66" s="192"/>
      <c r="O66" s="139"/>
      <c r="P66" s="139"/>
      <c r="Q66" s="192"/>
      <c r="R66" s="200"/>
    </row>
    <row r="67" spans="1:18" s="144" customFormat="1" x14ac:dyDescent="0.2">
      <c r="A67" s="80" t="s">
        <v>58</v>
      </c>
      <c r="B67" s="80"/>
      <c r="C67" s="80"/>
      <c r="D67" s="192"/>
      <c r="E67" s="139"/>
      <c r="F67" s="139"/>
      <c r="G67" s="139"/>
      <c r="H67" s="139"/>
      <c r="I67" s="139"/>
      <c r="J67" s="192" t="s">
        <v>82</v>
      </c>
      <c r="K67" s="139"/>
      <c r="L67" s="192"/>
      <c r="M67" s="139"/>
      <c r="N67" s="192"/>
      <c r="O67" s="139"/>
      <c r="P67" s="139"/>
      <c r="Q67" s="192"/>
      <c r="R67" s="200"/>
    </row>
    <row r="68" spans="1:18" s="144" customFormat="1" x14ac:dyDescent="0.2">
      <c r="A68" s="27"/>
      <c r="B68" s="156" t="s">
        <v>115</v>
      </c>
      <c r="C68" s="156"/>
      <c r="D68" s="192">
        <v>1500754.0499999998</v>
      </c>
      <c r="E68" s="139">
        <v>9128.2704464299368</v>
      </c>
      <c r="F68" s="139">
        <v>20688.400000000031</v>
      </c>
      <c r="G68" s="139">
        <v>8195.5499999999993</v>
      </c>
      <c r="H68" s="139">
        <v>0</v>
      </c>
      <c r="I68" s="139">
        <v>38012.220446429972</v>
      </c>
      <c r="J68" s="192">
        <f>D68+I68</f>
        <v>1538766.2704464297</v>
      </c>
      <c r="K68" s="139">
        <v>0</v>
      </c>
      <c r="L68" s="192">
        <f>K68+J68</f>
        <v>1538766.2704464297</v>
      </c>
      <c r="M68" s="139">
        <v>0</v>
      </c>
      <c r="N68" s="192">
        <f>M68+L68</f>
        <v>1538766.2704464297</v>
      </c>
      <c r="O68" s="139"/>
      <c r="P68" s="139">
        <f>I68+K68+M68</f>
        <v>38012.220446429972</v>
      </c>
      <c r="Q68" s="192">
        <f>+D68+P68</f>
        <v>1538766.2704464297</v>
      </c>
      <c r="R68" s="200"/>
    </row>
    <row r="69" spans="1:18" x14ac:dyDescent="0.2">
      <c r="A69" s="144"/>
      <c r="B69" s="156" t="s">
        <v>116</v>
      </c>
      <c r="C69" s="156"/>
      <c r="D69" s="192">
        <v>8734.49</v>
      </c>
      <c r="E69" s="139">
        <v>53.127150935649873</v>
      </c>
      <c r="F69" s="139">
        <v>44.510000000001739</v>
      </c>
      <c r="G69" s="139">
        <v>0</v>
      </c>
      <c r="H69" s="139">
        <v>0</v>
      </c>
      <c r="I69" s="139">
        <v>97.637150935651619</v>
      </c>
      <c r="J69" s="192">
        <f>D69+I69</f>
        <v>8832.127150935652</v>
      </c>
      <c r="K69" s="139">
        <v>0</v>
      </c>
      <c r="L69" s="192">
        <f>K69+J69</f>
        <v>8832.127150935652</v>
      </c>
      <c r="M69" s="139">
        <v>0</v>
      </c>
      <c r="N69" s="192">
        <f>M69+L69</f>
        <v>8832.127150935652</v>
      </c>
      <c r="O69" s="139"/>
      <c r="P69" s="139">
        <f>I69+K69+M69</f>
        <v>97.637150935651619</v>
      </c>
      <c r="Q69" s="192">
        <f>+D69+P69</f>
        <v>8832.127150935652</v>
      </c>
    </row>
    <row r="70" spans="1:18" x14ac:dyDescent="0.2">
      <c r="B70" s="156" t="s">
        <v>117</v>
      </c>
      <c r="C70" s="156"/>
      <c r="D70" s="196">
        <v>1449.3400000000001</v>
      </c>
      <c r="E70" s="143">
        <v>8.8155467505343523</v>
      </c>
      <c r="F70" s="143">
        <v>-6.180000000000236</v>
      </c>
      <c r="G70" s="143">
        <v>35.840000000000003</v>
      </c>
      <c r="H70" s="143">
        <v>0</v>
      </c>
      <c r="I70" s="143">
        <v>38.475546750534122</v>
      </c>
      <c r="J70" s="196">
        <f>D70+I70</f>
        <v>1487.8155467505342</v>
      </c>
      <c r="K70" s="143">
        <v>0</v>
      </c>
      <c r="L70" s="196">
        <f>K70+J70</f>
        <v>1487.8155467505342</v>
      </c>
      <c r="M70" s="143">
        <v>0</v>
      </c>
      <c r="N70" s="196">
        <f>M70+L70</f>
        <v>1487.8155467505342</v>
      </c>
      <c r="O70" s="143"/>
      <c r="P70" s="143">
        <f>I70+K70+M70</f>
        <v>38.475546750534122</v>
      </c>
      <c r="Q70" s="196">
        <f>+D70+P70</f>
        <v>1487.8155467505342</v>
      </c>
    </row>
    <row r="71" spans="1:18" x14ac:dyDescent="0.2">
      <c r="B71" s="27" t="s">
        <v>103</v>
      </c>
      <c r="D71" s="192">
        <f t="shared" ref="D71:J71" si="25">SUM(D68:D70)</f>
        <v>1510937.88</v>
      </c>
      <c r="E71" s="139">
        <f t="shared" si="25"/>
        <v>9190.2131441161218</v>
      </c>
      <c r="F71" s="139">
        <f t="shared" si="25"/>
        <v>20726.730000000032</v>
      </c>
      <c r="G71" s="139">
        <f t="shared" si="25"/>
        <v>8231.39</v>
      </c>
      <c r="H71" s="139">
        <f t="shared" si="25"/>
        <v>0</v>
      </c>
      <c r="I71" s="139">
        <f t="shared" si="25"/>
        <v>38148.333144116157</v>
      </c>
      <c r="J71" s="192">
        <f t="shared" si="25"/>
        <v>1549086.2131441159</v>
      </c>
      <c r="K71" s="139">
        <f>SUM(K68:K70)</f>
        <v>0</v>
      </c>
      <c r="L71" s="192">
        <f>SUM(L68:L70)</f>
        <v>1549086.2131441159</v>
      </c>
      <c r="M71" s="139">
        <f>SUM(M68:M70)</f>
        <v>0</v>
      </c>
      <c r="N71" s="192">
        <f>SUM(N68:N70)</f>
        <v>1549086.2131441159</v>
      </c>
      <c r="O71" s="139"/>
      <c r="P71" s="139">
        <f>SUM(P68:P70)</f>
        <v>38148.333144116157</v>
      </c>
      <c r="Q71" s="192">
        <f>SUM(Q68:Q70)</f>
        <v>1549086.2131441159</v>
      </c>
    </row>
    <row r="72" spans="1:18" x14ac:dyDescent="0.2">
      <c r="D72" s="192"/>
      <c r="E72" s="139"/>
      <c r="F72" s="139"/>
      <c r="G72" s="139"/>
      <c r="H72" s="139"/>
      <c r="I72" s="139"/>
      <c r="J72" s="192"/>
      <c r="K72" s="139"/>
      <c r="L72" s="192"/>
      <c r="M72" s="139"/>
      <c r="N72" s="192"/>
      <c r="O72" s="139"/>
      <c r="P72" s="139"/>
      <c r="Q72" s="192"/>
      <c r="R72" s="145"/>
    </row>
    <row r="73" spans="1:18" s="144" customFormat="1" x14ac:dyDescent="0.2">
      <c r="A73" s="27"/>
      <c r="B73" s="156" t="s">
        <v>118</v>
      </c>
      <c r="C73" s="156"/>
      <c r="D73" s="196">
        <v>8286102.8799999999</v>
      </c>
      <c r="E73" s="143">
        <v>50399.856016102043</v>
      </c>
      <c r="F73" s="143">
        <v>163050.830000002</v>
      </c>
      <c r="G73" s="143">
        <v>9928.2900000000009</v>
      </c>
      <c r="H73" s="143">
        <v>0</v>
      </c>
      <c r="I73" s="143">
        <v>223378.97601610405</v>
      </c>
      <c r="J73" s="196">
        <f>D73+I73</f>
        <v>8509481.8560161032</v>
      </c>
      <c r="K73" s="143">
        <v>0</v>
      </c>
      <c r="L73" s="196">
        <f>K73+J73</f>
        <v>8509481.8560161032</v>
      </c>
      <c r="M73" s="143">
        <v>0</v>
      </c>
      <c r="N73" s="196">
        <f>M73+L73</f>
        <v>8509481.8560161032</v>
      </c>
      <c r="O73" s="143"/>
      <c r="P73" s="143">
        <f>I73+K73+M73</f>
        <v>223378.97601610405</v>
      </c>
      <c r="Q73" s="196">
        <f>+D73+P73</f>
        <v>8509481.8560161032</v>
      </c>
      <c r="R73" s="200"/>
    </row>
    <row r="74" spans="1:18" x14ac:dyDescent="0.2">
      <c r="B74" s="27" t="s">
        <v>103</v>
      </c>
      <c r="D74" s="192">
        <f t="shared" ref="D74:J74" si="26">SUM(D73:D73)</f>
        <v>8286102.8799999999</v>
      </c>
      <c r="E74" s="139">
        <f t="shared" si="26"/>
        <v>50399.856016102043</v>
      </c>
      <c r="F74" s="139">
        <f t="shared" si="26"/>
        <v>163050.830000002</v>
      </c>
      <c r="G74" s="139">
        <f t="shared" si="26"/>
        <v>9928.2900000000009</v>
      </c>
      <c r="H74" s="139">
        <f t="shared" si="26"/>
        <v>0</v>
      </c>
      <c r="I74" s="139">
        <f t="shared" si="26"/>
        <v>223378.97601610405</v>
      </c>
      <c r="J74" s="192">
        <f t="shared" si="26"/>
        <v>8509481.8560161032</v>
      </c>
      <c r="K74" s="139">
        <f>SUM(K73:K73)</f>
        <v>0</v>
      </c>
      <c r="L74" s="192">
        <f>SUM(L73:L73)</f>
        <v>8509481.8560161032</v>
      </c>
      <c r="M74" s="139">
        <f>SUM(M73:M73)</f>
        <v>0</v>
      </c>
      <c r="N74" s="192">
        <f>SUM(N73:N73)</f>
        <v>8509481.8560161032</v>
      </c>
      <c r="O74" s="139"/>
      <c r="P74" s="139">
        <f>SUM(P73:P73)</f>
        <v>223378.97601610405</v>
      </c>
      <c r="Q74" s="192">
        <f>SUM(Q73:Q73)</f>
        <v>8509481.8560161032</v>
      </c>
      <c r="R74" s="145"/>
    </row>
    <row r="75" spans="1:18" x14ac:dyDescent="0.2">
      <c r="D75" s="192"/>
      <c r="E75" s="139"/>
      <c r="F75" s="139"/>
      <c r="G75" s="139"/>
      <c r="H75" s="139"/>
      <c r="I75" s="139"/>
      <c r="J75" s="192"/>
      <c r="K75" s="139" t="s">
        <v>82</v>
      </c>
      <c r="L75" s="192"/>
      <c r="M75" s="139" t="s">
        <v>82</v>
      </c>
      <c r="N75" s="192"/>
      <c r="O75" s="139"/>
      <c r="P75" s="139"/>
      <c r="Q75" s="192"/>
      <c r="R75" s="145"/>
    </row>
    <row r="76" spans="1:18" x14ac:dyDescent="0.2">
      <c r="A76" s="144"/>
      <c r="B76" s="156" t="s">
        <v>126</v>
      </c>
      <c r="C76" s="156"/>
      <c r="D76" s="192">
        <v>380222.11</v>
      </c>
      <c r="E76" s="139">
        <v>2312.6842468239438</v>
      </c>
      <c r="F76" s="139">
        <v>2466.8900000000435</v>
      </c>
      <c r="G76" s="139">
        <v>0</v>
      </c>
      <c r="H76" s="139">
        <v>0</v>
      </c>
      <c r="I76" s="139">
        <v>4779.5742468239878</v>
      </c>
      <c r="J76" s="192">
        <f>D76+I76</f>
        <v>385001.68424682395</v>
      </c>
      <c r="K76" s="139">
        <v>0</v>
      </c>
      <c r="L76" s="192">
        <f>K76+J76</f>
        <v>385001.68424682395</v>
      </c>
      <c r="M76" s="139">
        <v>0</v>
      </c>
      <c r="N76" s="192">
        <f>M76+L76</f>
        <v>385001.68424682395</v>
      </c>
      <c r="O76" s="139"/>
      <c r="P76" s="139">
        <f>I76+K76+M76</f>
        <v>4779.5742468239878</v>
      </c>
      <c r="Q76" s="192">
        <f>+D76+P76</f>
        <v>385001.68424682395</v>
      </c>
    </row>
    <row r="77" spans="1:18" x14ac:dyDescent="0.2">
      <c r="A77" s="144"/>
      <c r="B77" s="156" t="s">
        <v>127</v>
      </c>
      <c r="C77" s="156"/>
      <c r="D77" s="192">
        <v>14588579.530000001</v>
      </c>
      <c r="E77" s="139">
        <v>88734.392806797216</v>
      </c>
      <c r="F77" s="139">
        <v>62549.469999997484</v>
      </c>
      <c r="G77" s="139">
        <v>0</v>
      </c>
      <c r="H77" s="139">
        <v>0</v>
      </c>
      <c r="I77" s="139">
        <v>151283.8628067947</v>
      </c>
      <c r="J77" s="192">
        <f>D77+I77</f>
        <v>14739863.392806796</v>
      </c>
      <c r="K77" s="139">
        <v>0</v>
      </c>
      <c r="L77" s="192">
        <f>K77+J77</f>
        <v>14739863.392806796</v>
      </c>
      <c r="M77" s="139">
        <v>0</v>
      </c>
      <c r="N77" s="192">
        <f>M77+L77</f>
        <v>14739863.392806796</v>
      </c>
      <c r="O77" s="139"/>
      <c r="P77" s="139">
        <f>I77+K77+M77</f>
        <v>151283.8628067947</v>
      </c>
      <c r="Q77" s="192">
        <f>+D77+P77</f>
        <v>14739863.392806796</v>
      </c>
      <c r="R77" s="145"/>
    </row>
    <row r="78" spans="1:18" ht="15" x14ac:dyDescent="0.35">
      <c r="A78" s="144"/>
      <c r="B78" s="156" t="s">
        <v>119</v>
      </c>
      <c r="C78" s="156"/>
      <c r="D78" s="196">
        <v>24703958.579999998</v>
      </c>
      <c r="E78" s="143">
        <v>150260.74060279451</v>
      </c>
      <c r="F78" s="143">
        <v>275187.42000000179</v>
      </c>
      <c r="G78" s="143">
        <v>0</v>
      </c>
      <c r="H78" s="148">
        <v>0</v>
      </c>
      <c r="I78" s="143">
        <v>425448.1606027963</v>
      </c>
      <c r="J78" s="196">
        <f>D78+I78</f>
        <v>25129406.740602795</v>
      </c>
      <c r="K78" s="143">
        <v>0</v>
      </c>
      <c r="L78" s="196">
        <f>K78+J78</f>
        <v>25129406.740602795</v>
      </c>
      <c r="M78" s="143">
        <v>0</v>
      </c>
      <c r="N78" s="196">
        <f>M78+L78</f>
        <v>25129406.740602795</v>
      </c>
      <c r="O78" s="143"/>
      <c r="P78" s="143">
        <f>I78+K78+M78</f>
        <v>425448.1606027963</v>
      </c>
      <c r="Q78" s="196">
        <f>+D78+P78</f>
        <v>25129406.740602795</v>
      </c>
      <c r="R78" s="145"/>
    </row>
    <row r="79" spans="1:18" x14ac:dyDescent="0.2">
      <c r="B79" s="27" t="s">
        <v>103</v>
      </c>
      <c r="D79" s="192">
        <f t="shared" ref="D79:J79" si="27">SUM(D76:D78)</f>
        <v>39672760.219999999</v>
      </c>
      <c r="E79" s="139">
        <f t="shared" si="27"/>
        <v>241307.81765641569</v>
      </c>
      <c r="F79" s="139">
        <f t="shared" si="27"/>
        <v>340203.77999999933</v>
      </c>
      <c r="G79" s="139">
        <f t="shared" si="27"/>
        <v>0</v>
      </c>
      <c r="H79" s="139">
        <f t="shared" si="27"/>
        <v>0</v>
      </c>
      <c r="I79" s="139">
        <f t="shared" si="27"/>
        <v>581511.59765641496</v>
      </c>
      <c r="J79" s="192">
        <f t="shared" si="27"/>
        <v>40254271.817656413</v>
      </c>
      <c r="K79" s="139">
        <f>SUM(K76:K78)</f>
        <v>0</v>
      </c>
      <c r="L79" s="192">
        <f>SUM(L76:L78)</f>
        <v>40254271.817656413</v>
      </c>
      <c r="M79" s="139">
        <f>SUM(M76:M78)</f>
        <v>0</v>
      </c>
      <c r="N79" s="192">
        <f>SUM(N76:N78)</f>
        <v>40254271.817656413</v>
      </c>
      <c r="O79" s="139"/>
      <c r="P79" s="139">
        <f>SUM(P76:P78)</f>
        <v>581511.59765641496</v>
      </c>
      <c r="Q79" s="192">
        <f>SUM(Q76:Q78)</f>
        <v>40254271.817656413</v>
      </c>
    </row>
    <row r="80" spans="1:18" s="144" customFormat="1" x14ac:dyDescent="0.2">
      <c r="A80" s="27"/>
      <c r="B80" s="27"/>
      <c r="C80" s="27"/>
      <c r="D80" s="192"/>
      <c r="E80" s="139"/>
      <c r="F80" s="139"/>
      <c r="G80" s="139"/>
      <c r="H80" s="139"/>
      <c r="I80" s="139"/>
      <c r="J80" s="192"/>
      <c r="K80" s="139" t="s">
        <v>82</v>
      </c>
      <c r="L80" s="192"/>
      <c r="M80" s="139" t="s">
        <v>82</v>
      </c>
      <c r="N80" s="192"/>
      <c r="O80" s="139"/>
      <c r="P80" s="139"/>
      <c r="Q80" s="192"/>
      <c r="R80" s="200"/>
    </row>
    <row r="81" spans="1:18" s="144" customFormat="1" x14ac:dyDescent="0.2">
      <c r="A81" s="27"/>
      <c r="B81" s="156" t="s">
        <v>120</v>
      </c>
      <c r="C81" s="156"/>
      <c r="D81" s="196">
        <v>16788.149999999998</v>
      </c>
      <c r="E81" s="143">
        <v>102.11318336621031</v>
      </c>
      <c r="F81" s="143">
        <v>58.635574302940825</v>
      </c>
      <c r="G81" s="143">
        <v>217.18</v>
      </c>
      <c r="H81" s="143">
        <v>0</v>
      </c>
      <c r="I81" s="143">
        <v>377.92875766915114</v>
      </c>
      <c r="J81" s="196">
        <f>D81+I81</f>
        <v>17166.078757669147</v>
      </c>
      <c r="K81" s="143">
        <v>0</v>
      </c>
      <c r="L81" s="196">
        <f>K81+J81</f>
        <v>17166.078757669147</v>
      </c>
      <c r="M81" s="143">
        <v>0</v>
      </c>
      <c r="N81" s="196">
        <f>M81+L81</f>
        <v>17166.078757669147</v>
      </c>
      <c r="O81" s="143"/>
      <c r="P81" s="143">
        <f>I81+K81+M81</f>
        <v>377.92875766915114</v>
      </c>
      <c r="Q81" s="196">
        <f>+D81+P81</f>
        <v>17166.078757669147</v>
      </c>
      <c r="R81" s="200"/>
    </row>
    <row r="82" spans="1:18" s="144" customFormat="1" x14ac:dyDescent="0.2">
      <c r="A82" s="27"/>
      <c r="B82" s="27" t="s">
        <v>103</v>
      </c>
      <c r="C82" s="27"/>
      <c r="D82" s="192">
        <f t="shared" ref="D82:J82" si="28">SUM(D81:D81)</f>
        <v>16788.149999999998</v>
      </c>
      <c r="E82" s="139">
        <f t="shared" si="28"/>
        <v>102.11318336621031</v>
      </c>
      <c r="F82" s="139">
        <f t="shared" si="28"/>
        <v>58.635574302940825</v>
      </c>
      <c r="G82" s="139">
        <f t="shared" si="28"/>
        <v>217.18</v>
      </c>
      <c r="H82" s="139">
        <f t="shared" si="28"/>
        <v>0</v>
      </c>
      <c r="I82" s="139">
        <f t="shared" si="28"/>
        <v>377.92875766915114</v>
      </c>
      <c r="J82" s="192">
        <f t="shared" si="28"/>
        <v>17166.078757669147</v>
      </c>
      <c r="K82" s="139">
        <f>SUM(K81:K81)</f>
        <v>0</v>
      </c>
      <c r="L82" s="192">
        <f>SUM(L81:L81)</f>
        <v>17166.078757669147</v>
      </c>
      <c r="M82" s="139">
        <f>SUM(M81:M81)</f>
        <v>0</v>
      </c>
      <c r="N82" s="192">
        <f>SUM(N81:N81)</f>
        <v>17166.078757669147</v>
      </c>
      <c r="O82" s="139"/>
      <c r="P82" s="139">
        <f>SUM(P81:P81)</f>
        <v>377.92875766915114</v>
      </c>
      <c r="Q82" s="192">
        <f>SUM(Q81:Q81)</f>
        <v>17166.078757669147</v>
      </c>
      <c r="R82" s="200"/>
    </row>
    <row r="83" spans="1:18" x14ac:dyDescent="0.2">
      <c r="D83" s="192"/>
      <c r="E83" s="139"/>
      <c r="F83" s="139"/>
      <c r="G83" s="139"/>
      <c r="H83" s="139"/>
      <c r="I83" s="139"/>
      <c r="J83" s="192"/>
      <c r="K83" s="139"/>
      <c r="L83" s="192"/>
      <c r="M83" s="139"/>
      <c r="N83" s="192"/>
      <c r="O83" s="139"/>
      <c r="P83" s="139"/>
      <c r="Q83" s="192"/>
      <c r="R83" s="145"/>
    </row>
    <row r="84" spans="1:18" x14ac:dyDescent="0.2">
      <c r="A84" s="144"/>
      <c r="B84" s="27" t="s">
        <v>105</v>
      </c>
      <c r="D84" s="196">
        <v>33490.409999999996</v>
      </c>
      <c r="E84" s="143"/>
      <c r="F84" s="143">
        <v>0</v>
      </c>
      <c r="G84" s="143">
        <v>0</v>
      </c>
      <c r="H84" s="143">
        <v>0</v>
      </c>
      <c r="I84" s="143">
        <v>0</v>
      </c>
      <c r="J84" s="196">
        <f>D84+I84</f>
        <v>33490.409999999996</v>
      </c>
      <c r="K84" s="143">
        <v>0</v>
      </c>
      <c r="L84" s="196">
        <f>K84+J84</f>
        <v>33490.409999999996</v>
      </c>
      <c r="M84" s="143">
        <v>0</v>
      </c>
      <c r="N84" s="196">
        <f>M84+L84</f>
        <v>33490.409999999996</v>
      </c>
      <c r="O84" s="143"/>
      <c r="P84" s="143">
        <f>I84+K84+M84</f>
        <v>0</v>
      </c>
      <c r="Q84" s="196">
        <f>+D84+P84</f>
        <v>33490.409999999996</v>
      </c>
    </row>
    <row r="85" spans="1:18" x14ac:dyDescent="0.2">
      <c r="A85" s="144"/>
      <c r="D85" s="192"/>
      <c r="E85" s="139"/>
      <c r="F85" s="143"/>
      <c r="G85" s="143"/>
      <c r="H85" s="143"/>
      <c r="I85" s="143"/>
      <c r="J85" s="196"/>
      <c r="K85" s="143"/>
      <c r="L85" s="196"/>
      <c r="M85" s="143"/>
      <c r="N85" s="196"/>
      <c r="O85" s="143"/>
      <c r="P85" s="143"/>
      <c r="Q85" s="196"/>
      <c r="R85" s="145"/>
    </row>
    <row r="86" spans="1:18" x14ac:dyDescent="0.2">
      <c r="A86" s="144"/>
      <c r="B86" s="27" t="s">
        <v>122</v>
      </c>
      <c r="D86" s="196">
        <v>0</v>
      </c>
      <c r="E86" s="139"/>
      <c r="F86" s="143">
        <v>0</v>
      </c>
      <c r="G86" s="143">
        <v>0</v>
      </c>
      <c r="H86" s="143">
        <v>0</v>
      </c>
      <c r="I86" s="143">
        <v>0</v>
      </c>
      <c r="J86" s="196">
        <f t="shared" ref="J86:J92" si="29">D86+I86</f>
        <v>0</v>
      </c>
      <c r="K86" s="143">
        <v>0</v>
      </c>
      <c r="L86" s="196">
        <f t="shared" ref="L86:L92" si="30">K86+J86</f>
        <v>0</v>
      </c>
      <c r="M86" s="143">
        <v>0</v>
      </c>
      <c r="N86" s="196">
        <f t="shared" ref="N86:N92" si="31">M86+L86</f>
        <v>0</v>
      </c>
      <c r="O86" s="143"/>
      <c r="P86" s="143">
        <f t="shared" ref="P86:P92" si="32">I86+K86+M86</f>
        <v>0</v>
      </c>
      <c r="Q86" s="196">
        <f t="shared" ref="Q86:Q92" si="33">+D86+P86</f>
        <v>0</v>
      </c>
      <c r="R86" s="145"/>
    </row>
    <row r="87" spans="1:18" x14ac:dyDescent="0.2">
      <c r="A87" s="144"/>
      <c r="B87" s="27" t="s">
        <v>107</v>
      </c>
      <c r="D87" s="196">
        <v>-3494192.64</v>
      </c>
      <c r="E87" s="143"/>
      <c r="F87" s="143">
        <v>3494192.64</v>
      </c>
      <c r="G87" s="143">
        <v>0</v>
      </c>
      <c r="H87" s="143">
        <v>0</v>
      </c>
      <c r="I87" s="143">
        <v>3494192.64</v>
      </c>
      <c r="J87" s="196">
        <f t="shared" si="29"/>
        <v>0</v>
      </c>
      <c r="K87" s="143">
        <v>0</v>
      </c>
      <c r="L87" s="196">
        <f t="shared" si="30"/>
        <v>0</v>
      </c>
      <c r="M87" s="143">
        <v>0</v>
      </c>
      <c r="N87" s="196">
        <f t="shared" si="31"/>
        <v>0</v>
      </c>
      <c r="O87" s="143"/>
      <c r="P87" s="143">
        <f t="shared" si="32"/>
        <v>3494192.64</v>
      </c>
      <c r="Q87" s="196">
        <f t="shared" si="33"/>
        <v>0</v>
      </c>
      <c r="R87" s="145"/>
    </row>
    <row r="88" spans="1:18" x14ac:dyDescent="0.2">
      <c r="B88" s="27" t="s">
        <v>111</v>
      </c>
      <c r="D88" s="196">
        <v>1387644.67</v>
      </c>
      <c r="E88" s="143"/>
      <c r="F88" s="143">
        <v>-1387644.67</v>
      </c>
      <c r="G88" s="143">
        <v>0</v>
      </c>
      <c r="H88" s="143">
        <v>0</v>
      </c>
      <c r="I88" s="143">
        <v>-1387644.67</v>
      </c>
      <c r="J88" s="196">
        <f t="shared" si="29"/>
        <v>0</v>
      </c>
      <c r="K88" s="143">
        <v>0</v>
      </c>
      <c r="L88" s="196">
        <f t="shared" si="30"/>
        <v>0</v>
      </c>
      <c r="M88" s="143">
        <v>0</v>
      </c>
      <c r="N88" s="196">
        <f t="shared" si="31"/>
        <v>0</v>
      </c>
      <c r="O88" s="143"/>
      <c r="P88" s="143">
        <f t="shared" si="32"/>
        <v>-1387644.67</v>
      </c>
      <c r="Q88" s="196">
        <f t="shared" si="33"/>
        <v>0</v>
      </c>
    </row>
    <row r="89" spans="1:18" s="144" customFormat="1" x14ac:dyDescent="0.2">
      <c r="B89" s="27" t="s">
        <v>112</v>
      </c>
      <c r="C89" s="27"/>
      <c r="D89" s="196">
        <v>20.78</v>
      </c>
      <c r="E89" s="143"/>
      <c r="F89" s="143">
        <v>-20.78</v>
      </c>
      <c r="G89" s="143">
        <v>0</v>
      </c>
      <c r="H89" s="143">
        <v>0</v>
      </c>
      <c r="I89" s="143">
        <v>-20.78</v>
      </c>
      <c r="J89" s="196">
        <f t="shared" si="29"/>
        <v>0</v>
      </c>
      <c r="K89" s="143">
        <v>0</v>
      </c>
      <c r="L89" s="196">
        <f t="shared" si="30"/>
        <v>0</v>
      </c>
      <c r="M89" s="143">
        <v>0</v>
      </c>
      <c r="N89" s="196">
        <f t="shared" si="31"/>
        <v>0</v>
      </c>
      <c r="O89" s="143"/>
      <c r="P89" s="143">
        <f t="shared" si="32"/>
        <v>-20.78</v>
      </c>
      <c r="Q89" s="196">
        <f t="shared" si="33"/>
        <v>0</v>
      </c>
      <c r="R89" s="200"/>
    </row>
    <row r="90" spans="1:18" s="144" customFormat="1" x14ac:dyDescent="0.2">
      <c r="B90" s="27" t="s">
        <v>128</v>
      </c>
      <c r="C90" s="27"/>
      <c r="D90" s="196">
        <v>-175.71</v>
      </c>
      <c r="E90" s="143"/>
      <c r="F90" s="143">
        <v>0</v>
      </c>
      <c r="G90" s="143">
        <v>175.71</v>
      </c>
      <c r="H90" s="143">
        <v>0</v>
      </c>
      <c r="I90" s="143">
        <v>175.71</v>
      </c>
      <c r="J90" s="196">
        <f t="shared" si="29"/>
        <v>0</v>
      </c>
      <c r="K90" s="143">
        <v>0</v>
      </c>
      <c r="L90" s="196">
        <f t="shared" si="30"/>
        <v>0</v>
      </c>
      <c r="M90" s="143">
        <v>0</v>
      </c>
      <c r="N90" s="196">
        <f t="shared" si="31"/>
        <v>0</v>
      </c>
      <c r="O90" s="143"/>
      <c r="P90" s="143">
        <f t="shared" si="32"/>
        <v>175.71</v>
      </c>
      <c r="Q90" s="196">
        <f t="shared" si="33"/>
        <v>0</v>
      </c>
      <c r="R90" s="200"/>
    </row>
    <row r="91" spans="1:18" s="144" customFormat="1" x14ac:dyDescent="0.2">
      <c r="B91" s="27" t="s">
        <v>124</v>
      </c>
      <c r="C91" s="27"/>
      <c r="D91" s="196">
        <v>-1435848.99</v>
      </c>
      <c r="E91" s="143"/>
      <c r="F91" s="143">
        <v>1435848.99</v>
      </c>
      <c r="G91" s="143">
        <v>0</v>
      </c>
      <c r="H91" s="143">
        <v>0</v>
      </c>
      <c r="I91" s="143">
        <v>1435848.99</v>
      </c>
      <c r="J91" s="196">
        <f>D91+I91</f>
        <v>0</v>
      </c>
      <c r="K91" s="143">
        <v>0</v>
      </c>
      <c r="L91" s="196">
        <f t="shared" si="30"/>
        <v>0</v>
      </c>
      <c r="M91" s="143">
        <v>0</v>
      </c>
      <c r="N91" s="196">
        <f t="shared" si="31"/>
        <v>0</v>
      </c>
      <c r="O91" s="143"/>
      <c r="P91" s="143">
        <f t="shared" si="32"/>
        <v>1435848.99</v>
      </c>
      <c r="Q91" s="196">
        <f t="shared" si="33"/>
        <v>0</v>
      </c>
      <c r="R91" s="200"/>
    </row>
    <row r="92" spans="1:18" s="144" customFormat="1" x14ac:dyDescent="0.2">
      <c r="B92" s="27" t="s">
        <v>159</v>
      </c>
      <c r="C92" s="27"/>
      <c r="D92" s="196">
        <v>48775.1</v>
      </c>
      <c r="E92" s="143"/>
      <c r="F92" s="143">
        <v>-48775.1</v>
      </c>
      <c r="G92" s="143">
        <v>0</v>
      </c>
      <c r="H92" s="143">
        <v>0</v>
      </c>
      <c r="I92" s="143">
        <v>-48775.1</v>
      </c>
      <c r="J92" s="196">
        <f t="shared" si="29"/>
        <v>0</v>
      </c>
      <c r="K92" s="143">
        <v>0</v>
      </c>
      <c r="L92" s="196">
        <f t="shared" si="30"/>
        <v>0</v>
      </c>
      <c r="M92" s="143">
        <v>0</v>
      </c>
      <c r="N92" s="196">
        <f t="shared" si="31"/>
        <v>0</v>
      </c>
      <c r="O92" s="143"/>
      <c r="P92" s="143">
        <f t="shared" si="32"/>
        <v>-48775.1</v>
      </c>
      <c r="Q92" s="196">
        <f t="shared" si="33"/>
        <v>0</v>
      </c>
      <c r="R92" s="200"/>
    </row>
    <row r="93" spans="1:18" s="144" customFormat="1" x14ac:dyDescent="0.2">
      <c r="A93" s="27"/>
      <c r="D93" s="192"/>
      <c r="E93" s="139"/>
      <c r="F93" s="139"/>
      <c r="G93" s="139"/>
      <c r="H93" s="139"/>
      <c r="I93" s="139"/>
      <c r="J93" s="192"/>
      <c r="K93" s="139"/>
      <c r="L93" s="196"/>
      <c r="M93" s="139"/>
      <c r="N93" s="196"/>
      <c r="O93" s="143"/>
      <c r="P93" s="143"/>
      <c r="Q93" s="192"/>
      <c r="R93" s="200"/>
    </row>
    <row r="94" spans="1:18" s="144" customFormat="1" x14ac:dyDescent="0.2">
      <c r="B94" s="27" t="s">
        <v>163</v>
      </c>
      <c r="C94" s="27"/>
      <c r="D94" s="196">
        <v>301000</v>
      </c>
      <c r="E94" s="143">
        <v>-301000</v>
      </c>
      <c r="F94" s="143">
        <v>0</v>
      </c>
      <c r="G94" s="143">
        <v>0</v>
      </c>
      <c r="H94" s="143">
        <v>0</v>
      </c>
      <c r="I94" s="143">
        <v>-301000</v>
      </c>
      <c r="J94" s="196">
        <f>D94+I94</f>
        <v>0</v>
      </c>
      <c r="K94" s="143">
        <v>0</v>
      </c>
      <c r="L94" s="196">
        <f>K94+J94</f>
        <v>0</v>
      </c>
      <c r="M94" s="143">
        <v>0</v>
      </c>
      <c r="N94" s="196">
        <f>M94+L94</f>
        <v>0</v>
      </c>
      <c r="O94" s="143"/>
      <c r="P94" s="143">
        <f>I94+K94+M94</f>
        <v>-301000</v>
      </c>
      <c r="Q94" s="196">
        <f>+D94+P94</f>
        <v>0</v>
      </c>
      <c r="R94" s="200"/>
    </row>
    <row r="95" spans="1:18" s="144" customFormat="1" x14ac:dyDescent="0.2">
      <c r="A95" s="27"/>
      <c r="D95" s="196"/>
      <c r="E95" s="143"/>
      <c r="F95" s="143"/>
      <c r="G95" s="143"/>
      <c r="H95" s="143"/>
      <c r="I95" s="143"/>
      <c r="J95" s="196"/>
      <c r="K95" s="143"/>
      <c r="L95" s="196"/>
      <c r="M95" s="143"/>
      <c r="N95" s="196"/>
      <c r="O95" s="143"/>
      <c r="P95" s="143"/>
      <c r="Q95" s="196"/>
      <c r="R95" s="200"/>
    </row>
    <row r="96" spans="1:18" s="144" customFormat="1" x14ac:dyDescent="0.2">
      <c r="A96" s="27"/>
      <c r="B96" s="149" t="s">
        <v>37</v>
      </c>
      <c r="C96" s="150"/>
      <c r="D96" s="201">
        <f>+D71+D74+D79+D82+D84+SUM(D86:D94)</f>
        <v>46327302.749999993</v>
      </c>
      <c r="E96" s="154">
        <f t="shared" ref="E96:Q96" si="34">+E71+E74+E79+E82+E84+SUM(E86:E94)</f>
        <v>0</v>
      </c>
      <c r="F96" s="154">
        <f t="shared" si="34"/>
        <v>4017641.0555743049</v>
      </c>
      <c r="G96" s="154">
        <f t="shared" si="34"/>
        <v>18552.57</v>
      </c>
      <c r="H96" s="154">
        <f t="shared" si="34"/>
        <v>0</v>
      </c>
      <c r="I96" s="154">
        <f t="shared" si="34"/>
        <v>4036193.6255743047</v>
      </c>
      <c r="J96" s="201">
        <f t="shared" si="34"/>
        <v>50363496.375574298</v>
      </c>
      <c r="K96" s="154">
        <f t="shared" si="34"/>
        <v>0</v>
      </c>
      <c r="L96" s="201">
        <f t="shared" si="34"/>
        <v>50363496.375574298</v>
      </c>
      <c r="M96" s="154">
        <f t="shared" si="34"/>
        <v>0</v>
      </c>
      <c r="N96" s="201">
        <f t="shared" si="34"/>
        <v>50363496.375574298</v>
      </c>
      <c r="O96" s="154"/>
      <c r="P96" s="154">
        <f t="shared" si="34"/>
        <v>4036193.6255743047</v>
      </c>
      <c r="Q96" s="201">
        <f t="shared" si="34"/>
        <v>50363496.375574298</v>
      </c>
      <c r="R96" s="200"/>
    </row>
    <row r="97" spans="1:18" s="144" customFormat="1" x14ac:dyDescent="0.2">
      <c r="A97" s="27"/>
      <c r="B97" s="27"/>
      <c r="C97" s="27"/>
      <c r="D97" s="192"/>
      <c r="E97" s="139"/>
      <c r="F97" s="139"/>
      <c r="G97" s="139"/>
      <c r="H97" s="139"/>
      <c r="I97" s="139"/>
      <c r="J97" s="192" t="s">
        <v>82</v>
      </c>
      <c r="K97" s="139"/>
      <c r="L97" s="192" t="s">
        <v>82</v>
      </c>
      <c r="M97" s="139"/>
      <c r="N97" s="192" t="s">
        <v>82</v>
      </c>
      <c r="O97" s="139"/>
      <c r="P97" s="139"/>
      <c r="Q97" s="192"/>
      <c r="R97" s="200"/>
    </row>
    <row r="98" spans="1:18" s="144" customFormat="1" x14ac:dyDescent="0.2">
      <c r="A98" s="27"/>
      <c r="B98" s="80"/>
      <c r="C98" s="80"/>
      <c r="D98" s="192"/>
      <c r="E98" s="139"/>
      <c r="F98" s="139"/>
      <c r="G98" s="139"/>
      <c r="H98" s="139"/>
      <c r="I98" s="139"/>
      <c r="J98" s="192" t="s">
        <v>82</v>
      </c>
      <c r="K98" s="139"/>
      <c r="L98" s="192"/>
      <c r="M98" s="139"/>
      <c r="N98" s="192"/>
      <c r="O98" s="139"/>
      <c r="P98" s="139"/>
      <c r="Q98" s="192"/>
      <c r="R98" s="200"/>
    </row>
    <row r="99" spans="1:18" s="144" customFormat="1" x14ac:dyDescent="0.2">
      <c r="A99" s="80" t="s">
        <v>59</v>
      </c>
      <c r="B99" s="80"/>
      <c r="C99" s="80"/>
      <c r="D99" s="192"/>
      <c r="E99" s="139"/>
      <c r="F99" s="139"/>
      <c r="G99" s="139"/>
      <c r="H99" s="139"/>
      <c r="I99" s="139"/>
      <c r="J99" s="192"/>
      <c r="K99" s="139"/>
      <c r="L99" s="192"/>
      <c r="M99" s="139"/>
      <c r="N99" s="192"/>
      <c r="O99" s="139"/>
      <c r="P99" s="139"/>
      <c r="Q99" s="192"/>
      <c r="R99" s="200"/>
    </row>
    <row r="100" spans="1:18" x14ac:dyDescent="0.2">
      <c r="B100" s="156" t="s">
        <v>129</v>
      </c>
      <c r="C100" s="156"/>
      <c r="D100" s="192">
        <v>8446189.7500000019</v>
      </c>
      <c r="E100" s="139">
        <v>710400.5754126875</v>
      </c>
      <c r="F100" s="139">
        <v>-469793.53503960639</v>
      </c>
      <c r="G100" s="139">
        <v>808348.21</v>
      </c>
      <c r="H100" s="139">
        <v>-170791.43</v>
      </c>
      <c r="I100" s="139">
        <v>878163.82037308114</v>
      </c>
      <c r="J100" s="192">
        <f>D100+I100</f>
        <v>9324353.5703730825</v>
      </c>
      <c r="K100" s="139">
        <v>0</v>
      </c>
      <c r="L100" s="192">
        <f>K100+J100</f>
        <v>9324353.5703730825</v>
      </c>
      <c r="M100" s="139">
        <v>0</v>
      </c>
      <c r="N100" s="192">
        <f>M100+L100</f>
        <v>9324353.5703730825</v>
      </c>
      <c r="O100" s="139"/>
      <c r="P100" s="139">
        <f>I100+K100+M100</f>
        <v>878163.82037308114</v>
      </c>
      <c r="Q100" s="192">
        <f>+D100+P100</f>
        <v>9324353.5703730825</v>
      </c>
      <c r="R100" s="145"/>
    </row>
    <row r="101" spans="1:18" ht="15" x14ac:dyDescent="0.35">
      <c r="B101" s="156" t="s">
        <v>130</v>
      </c>
      <c r="C101" s="156"/>
      <c r="D101" s="196">
        <v>5499999.0899999999</v>
      </c>
      <c r="E101" s="143">
        <v>462599.42458731245</v>
      </c>
      <c r="F101" s="143">
        <v>-122103.08999999975</v>
      </c>
      <c r="G101" s="143">
        <v>0</v>
      </c>
      <c r="H101" s="148">
        <v>0</v>
      </c>
      <c r="I101" s="143">
        <v>340496.33458731271</v>
      </c>
      <c r="J101" s="196">
        <f>D101+I101</f>
        <v>5840495.4245873122</v>
      </c>
      <c r="K101" s="143">
        <v>0</v>
      </c>
      <c r="L101" s="196">
        <f>K101+J101</f>
        <v>5840495.4245873122</v>
      </c>
      <c r="M101" s="143">
        <v>0</v>
      </c>
      <c r="N101" s="196">
        <f>M101+L101</f>
        <v>5840495.4245873122</v>
      </c>
      <c r="O101" s="143"/>
      <c r="P101" s="143">
        <f>I101+K101+M101</f>
        <v>340496.33458731271</v>
      </c>
      <c r="Q101" s="196">
        <f>+D101+P101</f>
        <v>5840495.4245873122</v>
      </c>
      <c r="R101" s="216"/>
    </row>
    <row r="102" spans="1:18" x14ac:dyDescent="0.2">
      <c r="B102" s="27" t="s">
        <v>103</v>
      </c>
      <c r="D102" s="192">
        <f t="shared" ref="D102:J102" si="35">SUM(D100:D101)</f>
        <v>13946188.840000002</v>
      </c>
      <c r="E102" s="139">
        <f t="shared" si="35"/>
        <v>1173000</v>
      </c>
      <c r="F102" s="139">
        <f t="shared" si="35"/>
        <v>-591896.62503960612</v>
      </c>
      <c r="G102" s="139">
        <f t="shared" si="35"/>
        <v>808348.21</v>
      </c>
      <c r="H102" s="139">
        <f t="shared" si="35"/>
        <v>-170791.43</v>
      </c>
      <c r="I102" s="139">
        <f t="shared" si="35"/>
        <v>1218660.1549603939</v>
      </c>
      <c r="J102" s="192">
        <f t="shared" si="35"/>
        <v>15164848.994960394</v>
      </c>
      <c r="K102" s="139">
        <f>SUM(K100:K101)</f>
        <v>0</v>
      </c>
      <c r="L102" s="192">
        <f>SUM(L100:L101)</f>
        <v>15164848.994960394</v>
      </c>
      <c r="M102" s="139">
        <f>SUM(M100:M101)</f>
        <v>0</v>
      </c>
      <c r="N102" s="192">
        <f>SUM(N100:N101)</f>
        <v>15164848.994960394</v>
      </c>
      <c r="O102" s="139"/>
      <c r="P102" s="139">
        <f>SUM(P100:P101)</f>
        <v>1218660.1549603939</v>
      </c>
      <c r="Q102" s="192">
        <f>SUM(Q100:Q101)</f>
        <v>15164848.994960394</v>
      </c>
    </row>
    <row r="103" spans="1:18" x14ac:dyDescent="0.2">
      <c r="D103" s="192"/>
      <c r="E103" s="139"/>
      <c r="F103" s="139"/>
      <c r="G103" s="139"/>
      <c r="H103" s="139"/>
      <c r="I103" s="139"/>
      <c r="J103" s="192"/>
      <c r="K103" s="139"/>
      <c r="L103" s="192"/>
      <c r="M103" s="139"/>
      <c r="N103" s="192"/>
      <c r="O103" s="139"/>
      <c r="P103" s="139"/>
      <c r="Q103" s="192"/>
    </row>
    <row r="104" spans="1:18" x14ac:dyDescent="0.2">
      <c r="A104" s="144"/>
      <c r="B104" s="27" t="s">
        <v>105</v>
      </c>
      <c r="D104" s="196">
        <v>210968.67</v>
      </c>
      <c r="E104" s="143"/>
      <c r="F104" s="143">
        <v>0</v>
      </c>
      <c r="G104" s="143">
        <v>0</v>
      </c>
      <c r="H104" s="143">
        <v>0</v>
      </c>
      <c r="I104" s="143">
        <v>0</v>
      </c>
      <c r="J104" s="196">
        <f>D104+I104</f>
        <v>210968.67</v>
      </c>
      <c r="K104" s="143">
        <v>0</v>
      </c>
      <c r="L104" s="196">
        <f>K104+J104</f>
        <v>210968.67</v>
      </c>
      <c r="M104" s="143">
        <v>0</v>
      </c>
      <c r="N104" s="196">
        <f>M104+L104</f>
        <v>210968.67</v>
      </c>
      <c r="O104" s="143"/>
      <c r="P104" s="143">
        <f>I104+K104+M104</f>
        <v>0</v>
      </c>
      <c r="Q104" s="196">
        <f>+D104+P104</f>
        <v>210968.67</v>
      </c>
      <c r="R104" s="145"/>
    </row>
    <row r="105" spans="1:18" x14ac:dyDescent="0.2">
      <c r="A105" s="144"/>
      <c r="D105" s="192"/>
      <c r="E105" s="139"/>
      <c r="F105" s="143"/>
      <c r="G105" s="143"/>
      <c r="H105" s="143"/>
      <c r="I105" s="143"/>
      <c r="J105" s="196"/>
      <c r="K105" s="143"/>
      <c r="L105" s="196"/>
      <c r="M105" s="143"/>
      <c r="N105" s="196"/>
      <c r="O105" s="143"/>
      <c r="P105" s="143"/>
      <c r="Q105" s="196"/>
      <c r="R105" s="145"/>
    </row>
    <row r="106" spans="1:18" x14ac:dyDescent="0.2">
      <c r="A106" s="144"/>
      <c r="B106" s="27" t="s">
        <v>131</v>
      </c>
      <c r="D106" s="196">
        <v>122000</v>
      </c>
      <c r="E106" s="143"/>
      <c r="F106" s="143">
        <v>-122000</v>
      </c>
      <c r="G106" s="143">
        <v>0</v>
      </c>
      <c r="H106" s="143">
        <v>0</v>
      </c>
      <c r="I106" s="143">
        <v>-122000</v>
      </c>
      <c r="J106" s="196">
        <f t="shared" ref="J106:J114" si="36">D106+I106</f>
        <v>0</v>
      </c>
      <c r="K106" s="143">
        <v>0</v>
      </c>
      <c r="L106" s="196">
        <f t="shared" ref="L106:L114" si="37">K106+J106</f>
        <v>0</v>
      </c>
      <c r="M106" s="143">
        <v>0</v>
      </c>
      <c r="N106" s="196">
        <f t="shared" ref="N106:N114" si="38">M106+L106</f>
        <v>0</v>
      </c>
      <c r="O106" s="143"/>
      <c r="P106" s="143">
        <f t="shared" ref="P106:P114" si="39">I106+K106+M106</f>
        <v>-122000</v>
      </c>
      <c r="Q106" s="196">
        <f t="shared" ref="Q106:Q114" si="40">+D106+P106</f>
        <v>0</v>
      </c>
      <c r="R106" s="145"/>
    </row>
    <row r="107" spans="1:18" x14ac:dyDescent="0.2">
      <c r="A107" s="144"/>
      <c r="B107" s="27" t="s">
        <v>122</v>
      </c>
      <c r="D107" s="196">
        <v>6120.75</v>
      </c>
      <c r="E107" s="143"/>
      <c r="F107" s="143">
        <v>-6120.75</v>
      </c>
      <c r="G107" s="143">
        <v>0</v>
      </c>
      <c r="H107" s="143">
        <v>0</v>
      </c>
      <c r="I107" s="143">
        <v>-6120.75</v>
      </c>
      <c r="J107" s="196">
        <f t="shared" si="36"/>
        <v>0</v>
      </c>
      <c r="K107" s="143">
        <v>0</v>
      </c>
      <c r="L107" s="196">
        <f t="shared" si="37"/>
        <v>0</v>
      </c>
      <c r="M107" s="143">
        <v>0</v>
      </c>
      <c r="N107" s="196">
        <f t="shared" si="38"/>
        <v>0</v>
      </c>
      <c r="O107" s="143"/>
      <c r="P107" s="143">
        <f t="shared" si="39"/>
        <v>-6120.75</v>
      </c>
      <c r="Q107" s="196">
        <f t="shared" si="40"/>
        <v>0</v>
      </c>
      <c r="R107" s="145"/>
    </row>
    <row r="108" spans="1:18" s="144" customFormat="1" x14ac:dyDescent="0.2">
      <c r="B108" s="27" t="s">
        <v>107</v>
      </c>
      <c r="C108" s="27"/>
      <c r="D108" s="196">
        <v>-1087001.44</v>
      </c>
      <c r="E108" s="143"/>
      <c r="F108" s="143">
        <v>1087001.44</v>
      </c>
      <c r="G108" s="143">
        <v>0</v>
      </c>
      <c r="H108" s="143">
        <v>0</v>
      </c>
      <c r="I108" s="143">
        <v>1087001.44</v>
      </c>
      <c r="J108" s="196">
        <f t="shared" si="36"/>
        <v>0</v>
      </c>
      <c r="K108" s="143">
        <v>0</v>
      </c>
      <c r="L108" s="196">
        <f t="shared" si="37"/>
        <v>0</v>
      </c>
      <c r="M108" s="143">
        <v>0</v>
      </c>
      <c r="N108" s="196">
        <f t="shared" si="38"/>
        <v>0</v>
      </c>
      <c r="O108" s="143"/>
      <c r="P108" s="143">
        <f t="shared" si="39"/>
        <v>1087001.44</v>
      </c>
      <c r="Q108" s="196">
        <f t="shared" si="40"/>
        <v>0</v>
      </c>
      <c r="R108" s="200"/>
    </row>
    <row r="109" spans="1:18" s="144" customFormat="1" x14ac:dyDescent="0.2">
      <c r="A109" s="27"/>
      <c r="B109" s="27" t="s">
        <v>111</v>
      </c>
      <c r="C109" s="27"/>
      <c r="D109" s="196">
        <v>459273.54</v>
      </c>
      <c r="E109" s="143"/>
      <c r="F109" s="143">
        <v>-459273.54</v>
      </c>
      <c r="G109" s="139">
        <v>0</v>
      </c>
      <c r="H109" s="143">
        <v>0</v>
      </c>
      <c r="I109" s="143">
        <v>-459273.54</v>
      </c>
      <c r="J109" s="196">
        <f t="shared" si="36"/>
        <v>0</v>
      </c>
      <c r="K109" s="143">
        <v>0</v>
      </c>
      <c r="L109" s="196">
        <f t="shared" si="37"/>
        <v>0</v>
      </c>
      <c r="M109" s="143">
        <v>0</v>
      </c>
      <c r="N109" s="196">
        <f t="shared" si="38"/>
        <v>0</v>
      </c>
      <c r="O109" s="143"/>
      <c r="P109" s="143">
        <f t="shared" si="39"/>
        <v>-459273.54</v>
      </c>
      <c r="Q109" s="196">
        <f t="shared" si="40"/>
        <v>0</v>
      </c>
      <c r="R109" s="200"/>
    </row>
    <row r="110" spans="1:18" s="144" customFormat="1" x14ac:dyDescent="0.2">
      <c r="B110" s="27" t="s">
        <v>112</v>
      </c>
      <c r="C110" s="27"/>
      <c r="D110" s="196">
        <v>273.93</v>
      </c>
      <c r="E110" s="143"/>
      <c r="F110" s="143">
        <v>-273.93</v>
      </c>
      <c r="G110" s="143">
        <v>0</v>
      </c>
      <c r="H110" s="143">
        <v>0</v>
      </c>
      <c r="I110" s="143">
        <v>-273.93</v>
      </c>
      <c r="J110" s="196">
        <f t="shared" si="36"/>
        <v>0</v>
      </c>
      <c r="K110" s="143">
        <v>0</v>
      </c>
      <c r="L110" s="196">
        <f t="shared" si="37"/>
        <v>0</v>
      </c>
      <c r="M110" s="143">
        <v>0</v>
      </c>
      <c r="N110" s="196">
        <f t="shared" si="38"/>
        <v>0</v>
      </c>
      <c r="O110" s="143"/>
      <c r="P110" s="143">
        <f t="shared" si="39"/>
        <v>-273.93</v>
      </c>
      <c r="Q110" s="196">
        <f t="shared" si="40"/>
        <v>0</v>
      </c>
      <c r="R110" s="200"/>
    </row>
    <row r="111" spans="1:18" s="144" customFormat="1" x14ac:dyDescent="0.2">
      <c r="B111" s="27" t="s">
        <v>128</v>
      </c>
      <c r="C111" s="27"/>
      <c r="D111" s="196">
        <v>-18799.510000000002</v>
      </c>
      <c r="E111" s="143"/>
      <c r="F111" s="143">
        <v>0</v>
      </c>
      <c r="G111" s="143">
        <v>18799.510000000002</v>
      </c>
      <c r="H111" s="143">
        <v>0</v>
      </c>
      <c r="I111" s="143">
        <v>18799.510000000002</v>
      </c>
      <c r="J111" s="196">
        <f t="shared" si="36"/>
        <v>0</v>
      </c>
      <c r="K111" s="143">
        <v>0</v>
      </c>
      <c r="L111" s="196">
        <f t="shared" si="37"/>
        <v>0</v>
      </c>
      <c r="M111" s="143">
        <v>0</v>
      </c>
      <c r="N111" s="196">
        <f t="shared" si="38"/>
        <v>0</v>
      </c>
      <c r="O111" s="143"/>
      <c r="P111" s="143">
        <f t="shared" si="39"/>
        <v>18799.510000000002</v>
      </c>
      <c r="Q111" s="196">
        <f t="shared" si="40"/>
        <v>0</v>
      </c>
      <c r="R111" s="200"/>
    </row>
    <row r="112" spans="1:18" s="144" customFormat="1" x14ac:dyDescent="0.2">
      <c r="B112" s="27" t="s">
        <v>159</v>
      </c>
      <c r="C112" s="27"/>
      <c r="D112" s="196">
        <v>8521.43</v>
      </c>
      <c r="E112" s="143"/>
      <c r="F112" s="143">
        <v>-8521.43</v>
      </c>
      <c r="G112" s="143">
        <v>0</v>
      </c>
      <c r="H112" s="143">
        <v>0</v>
      </c>
      <c r="I112" s="143">
        <v>-8521.43</v>
      </c>
      <c r="J112" s="196">
        <f>D112+I112</f>
        <v>0</v>
      </c>
      <c r="K112" s="143">
        <v>0</v>
      </c>
      <c r="L112" s="196">
        <f t="shared" si="37"/>
        <v>0</v>
      </c>
      <c r="M112" s="143">
        <v>0</v>
      </c>
      <c r="N112" s="196">
        <f t="shared" si="38"/>
        <v>0</v>
      </c>
      <c r="O112" s="143"/>
      <c r="P112" s="143">
        <f t="shared" si="39"/>
        <v>-8521.43</v>
      </c>
      <c r="Q112" s="196">
        <f t="shared" si="40"/>
        <v>0</v>
      </c>
      <c r="R112" s="200"/>
    </row>
    <row r="113" spans="1:18" x14ac:dyDescent="0.2">
      <c r="A113" s="144"/>
      <c r="B113" s="27" t="s">
        <v>124</v>
      </c>
      <c r="D113" s="196">
        <v>-657528.82000000007</v>
      </c>
      <c r="E113" s="143"/>
      <c r="F113" s="143">
        <v>657528.82000000007</v>
      </c>
      <c r="G113" s="143">
        <v>0</v>
      </c>
      <c r="H113" s="143">
        <v>0</v>
      </c>
      <c r="I113" s="143">
        <v>657528.82000000007</v>
      </c>
      <c r="J113" s="196">
        <f>D113+I113</f>
        <v>0</v>
      </c>
      <c r="K113" s="143">
        <v>0</v>
      </c>
      <c r="L113" s="196">
        <f t="shared" si="37"/>
        <v>0</v>
      </c>
      <c r="M113" s="143">
        <v>0</v>
      </c>
      <c r="N113" s="196">
        <f t="shared" si="38"/>
        <v>0</v>
      </c>
      <c r="O113" s="143"/>
      <c r="P113" s="143">
        <f t="shared" si="39"/>
        <v>657528.82000000007</v>
      </c>
      <c r="Q113" s="196">
        <f t="shared" si="40"/>
        <v>0</v>
      </c>
    </row>
    <row r="114" spans="1:18" s="144" customFormat="1" x14ac:dyDescent="0.2">
      <c r="B114" s="27" t="s">
        <v>133</v>
      </c>
      <c r="C114" s="27"/>
      <c r="D114" s="196">
        <v>112995.67</v>
      </c>
      <c r="E114" s="143"/>
      <c r="F114" s="143">
        <v>0</v>
      </c>
      <c r="G114" s="143">
        <v>-112995.67</v>
      </c>
      <c r="H114" s="143">
        <v>0</v>
      </c>
      <c r="I114" s="143">
        <v>-112995.67</v>
      </c>
      <c r="J114" s="196">
        <f t="shared" si="36"/>
        <v>0</v>
      </c>
      <c r="K114" s="143">
        <v>0</v>
      </c>
      <c r="L114" s="196">
        <f t="shared" si="37"/>
        <v>0</v>
      </c>
      <c r="M114" s="143">
        <v>0</v>
      </c>
      <c r="N114" s="196">
        <f t="shared" si="38"/>
        <v>0</v>
      </c>
      <c r="O114" s="143"/>
      <c r="P114" s="143">
        <f t="shared" si="39"/>
        <v>-112995.67</v>
      </c>
      <c r="Q114" s="196">
        <f t="shared" si="40"/>
        <v>0</v>
      </c>
      <c r="R114" s="200"/>
    </row>
    <row r="115" spans="1:18" s="144" customFormat="1" x14ac:dyDescent="0.2">
      <c r="B115" s="27"/>
      <c r="C115" s="27"/>
      <c r="D115" s="196"/>
      <c r="E115" s="143"/>
      <c r="F115" s="143"/>
      <c r="G115" s="143"/>
      <c r="H115" s="143"/>
      <c r="I115" s="143"/>
      <c r="J115" s="196"/>
      <c r="K115" s="143"/>
      <c r="L115" s="196"/>
      <c r="M115" s="143"/>
      <c r="N115" s="196"/>
      <c r="O115" s="143"/>
      <c r="P115" s="143"/>
      <c r="Q115" s="196"/>
      <c r="R115" s="200"/>
    </row>
    <row r="116" spans="1:18" s="144" customFormat="1" x14ac:dyDescent="0.2">
      <c r="B116" s="27" t="s">
        <v>163</v>
      </c>
      <c r="C116" s="27"/>
      <c r="D116" s="196">
        <v>1173000</v>
      </c>
      <c r="E116" s="143">
        <v>-1173000</v>
      </c>
      <c r="F116" s="143">
        <v>0</v>
      </c>
      <c r="G116" s="143">
        <v>0</v>
      </c>
      <c r="H116" s="143">
        <v>0</v>
      </c>
      <c r="I116" s="143">
        <v>-1173000</v>
      </c>
      <c r="J116" s="196">
        <f>D116+I116</f>
        <v>0</v>
      </c>
      <c r="K116" s="143">
        <v>0</v>
      </c>
      <c r="L116" s="196">
        <f>K116+J116</f>
        <v>0</v>
      </c>
      <c r="M116" s="143">
        <v>0</v>
      </c>
      <c r="N116" s="196">
        <f>M116+L116</f>
        <v>0</v>
      </c>
      <c r="O116" s="143"/>
      <c r="P116" s="143">
        <f>I116+K116+M116</f>
        <v>-1173000</v>
      </c>
      <c r="Q116" s="196">
        <f>+D116+P116</f>
        <v>0</v>
      </c>
      <c r="R116" s="200"/>
    </row>
    <row r="117" spans="1:18" s="144" customFormat="1" x14ac:dyDescent="0.2">
      <c r="A117" s="27"/>
      <c r="D117" s="196"/>
      <c r="E117" s="143"/>
      <c r="F117" s="143"/>
      <c r="G117" s="143"/>
      <c r="H117" s="143"/>
      <c r="I117" s="143"/>
      <c r="J117" s="196"/>
      <c r="K117" s="143"/>
      <c r="L117" s="196"/>
      <c r="M117" s="143"/>
      <c r="N117" s="196"/>
      <c r="O117" s="143"/>
      <c r="P117" s="143"/>
      <c r="Q117" s="196"/>
      <c r="R117" s="200"/>
    </row>
    <row r="118" spans="1:18" s="144" customFormat="1" x14ac:dyDescent="0.2">
      <c r="A118" s="27"/>
      <c r="B118" s="149" t="s">
        <v>37</v>
      </c>
      <c r="C118" s="150"/>
      <c r="D118" s="201">
        <f>D102+D104+SUM(D106:D116)</f>
        <v>14276013.060000002</v>
      </c>
      <c r="E118" s="154">
        <f t="shared" ref="E118:Q118" si="41">E102+E104+SUM(E106:E116)</f>
        <v>0</v>
      </c>
      <c r="F118" s="154">
        <f t="shared" si="41"/>
        <v>556443.98496039398</v>
      </c>
      <c r="G118" s="154">
        <f t="shared" si="41"/>
        <v>714152.04999999993</v>
      </c>
      <c r="H118" s="154">
        <f t="shared" si="41"/>
        <v>-170791.43</v>
      </c>
      <c r="I118" s="154">
        <f t="shared" si="41"/>
        <v>1099804.6049603941</v>
      </c>
      <c r="J118" s="201">
        <f t="shared" si="41"/>
        <v>15375817.664960394</v>
      </c>
      <c r="K118" s="154">
        <f t="shared" si="41"/>
        <v>0</v>
      </c>
      <c r="L118" s="201">
        <f t="shared" si="41"/>
        <v>15375817.664960394</v>
      </c>
      <c r="M118" s="154">
        <f t="shared" si="41"/>
        <v>0</v>
      </c>
      <c r="N118" s="201">
        <f t="shared" si="41"/>
        <v>15375817.664960394</v>
      </c>
      <c r="O118" s="154"/>
      <c r="P118" s="154">
        <f t="shared" si="41"/>
        <v>1099804.6049603941</v>
      </c>
      <c r="Q118" s="201">
        <f t="shared" si="41"/>
        <v>15375817.664960394</v>
      </c>
      <c r="R118" s="200"/>
    </row>
    <row r="119" spans="1:18" s="144" customFormat="1" x14ac:dyDescent="0.2">
      <c r="A119" s="27"/>
      <c r="B119" s="27"/>
      <c r="C119" s="27"/>
      <c r="D119" s="192"/>
      <c r="E119" s="139"/>
      <c r="F119" s="139" t="s">
        <v>82</v>
      </c>
      <c r="G119" s="139"/>
      <c r="H119" s="139"/>
      <c r="I119" s="139"/>
      <c r="J119" s="192"/>
      <c r="K119" s="139"/>
      <c r="L119" s="192"/>
      <c r="M119" s="139"/>
      <c r="N119" s="192"/>
      <c r="O119" s="139"/>
      <c r="P119" s="139"/>
      <c r="Q119" s="192"/>
      <c r="R119" s="200"/>
    </row>
    <row r="120" spans="1:18" s="144" customFormat="1" x14ac:dyDescent="0.2">
      <c r="A120" s="27"/>
      <c r="B120" s="80"/>
      <c r="C120" s="80"/>
      <c r="D120" s="192"/>
      <c r="E120" s="139"/>
      <c r="F120" s="139"/>
      <c r="G120" s="139"/>
      <c r="H120" s="139"/>
      <c r="I120" s="139"/>
      <c r="J120" s="192"/>
      <c r="K120" s="139"/>
      <c r="L120" s="192"/>
      <c r="M120" s="139"/>
      <c r="N120" s="192"/>
      <c r="O120" s="139"/>
      <c r="P120" s="139"/>
      <c r="Q120" s="192"/>
      <c r="R120" s="200"/>
    </row>
    <row r="121" spans="1:18" s="144" customFormat="1" x14ac:dyDescent="0.2">
      <c r="A121" s="80" t="s">
        <v>134</v>
      </c>
      <c r="B121" s="27"/>
      <c r="C121" s="27"/>
      <c r="D121" s="204"/>
      <c r="E121" s="130"/>
      <c r="F121" s="130"/>
      <c r="G121" s="130"/>
      <c r="H121" s="130"/>
      <c r="I121" s="27"/>
      <c r="J121" s="204"/>
      <c r="K121" s="130"/>
      <c r="L121" s="192"/>
      <c r="M121" s="130"/>
      <c r="N121" s="192"/>
      <c r="O121" s="139"/>
      <c r="P121" s="27"/>
      <c r="Q121" s="204"/>
      <c r="R121" s="200"/>
    </row>
    <row r="122" spans="1:18" x14ac:dyDescent="0.2">
      <c r="B122" s="156" t="s">
        <v>135</v>
      </c>
      <c r="C122" s="156"/>
      <c r="D122" s="192">
        <v>30476.03</v>
      </c>
      <c r="E122" s="139">
        <v>476.33906498997436</v>
      </c>
      <c r="F122" s="139">
        <v>-60.966934324902809</v>
      </c>
      <c r="G122" s="139">
        <v>0</v>
      </c>
      <c r="H122" s="139">
        <v>0</v>
      </c>
      <c r="I122" s="139">
        <v>415.37213066507155</v>
      </c>
      <c r="J122" s="192">
        <f t="shared" ref="J122:J127" si="42">D122+I122</f>
        <v>30891.402130665072</v>
      </c>
      <c r="K122" s="139">
        <v>0</v>
      </c>
      <c r="L122" s="192">
        <f t="shared" ref="L122:L127" si="43">K122+J122</f>
        <v>30891.402130665072</v>
      </c>
      <c r="M122" s="139">
        <v>0</v>
      </c>
      <c r="N122" s="192">
        <f t="shared" ref="N122:N127" si="44">M122+L122</f>
        <v>30891.402130665072</v>
      </c>
      <c r="O122" s="139"/>
      <c r="P122" s="139">
        <f t="shared" ref="P122:P127" si="45">I122+K122+M122</f>
        <v>415.37213066507155</v>
      </c>
      <c r="Q122" s="192">
        <f t="shared" ref="Q122:Q127" si="46">+D122+P122</f>
        <v>30891.402130665072</v>
      </c>
      <c r="R122" s="145"/>
    </row>
    <row r="123" spans="1:18" x14ac:dyDescent="0.2">
      <c r="B123" s="156" t="s">
        <v>136</v>
      </c>
      <c r="C123" s="156"/>
      <c r="D123" s="192">
        <v>213592.21</v>
      </c>
      <c r="E123" s="139">
        <v>3338.4372439764056</v>
      </c>
      <c r="F123" s="139">
        <v>1481.7631758424714</v>
      </c>
      <c r="G123" s="139">
        <v>0</v>
      </c>
      <c r="H123" s="139">
        <v>0</v>
      </c>
      <c r="I123" s="139">
        <v>4820.200419818877</v>
      </c>
      <c r="J123" s="192">
        <f t="shared" si="42"/>
        <v>218412.41041981886</v>
      </c>
      <c r="K123" s="139">
        <v>0</v>
      </c>
      <c r="L123" s="192">
        <f t="shared" si="43"/>
        <v>218412.41041981886</v>
      </c>
      <c r="M123" s="139">
        <v>0</v>
      </c>
      <c r="N123" s="192">
        <f t="shared" si="44"/>
        <v>218412.41041981886</v>
      </c>
      <c r="O123" s="139"/>
      <c r="P123" s="139">
        <f t="shared" si="45"/>
        <v>4820.200419818877</v>
      </c>
      <c r="Q123" s="192">
        <f t="shared" si="46"/>
        <v>218412.41041981886</v>
      </c>
    </row>
    <row r="124" spans="1:18" x14ac:dyDescent="0.2">
      <c r="B124" s="156" t="s">
        <v>137</v>
      </c>
      <c r="C124" s="156"/>
      <c r="D124" s="192">
        <v>53026.42</v>
      </c>
      <c r="E124" s="139">
        <v>828.80071067542849</v>
      </c>
      <c r="F124" s="139">
        <v>221.58000000000061</v>
      </c>
      <c r="G124" s="139">
        <v>0</v>
      </c>
      <c r="H124" s="139">
        <v>0</v>
      </c>
      <c r="I124" s="139">
        <v>1050.3807106754291</v>
      </c>
      <c r="J124" s="192">
        <f t="shared" si="42"/>
        <v>54076.80071067543</v>
      </c>
      <c r="K124" s="139">
        <v>0</v>
      </c>
      <c r="L124" s="192">
        <f t="shared" si="43"/>
        <v>54076.80071067543</v>
      </c>
      <c r="M124" s="139">
        <v>0</v>
      </c>
      <c r="N124" s="192">
        <f t="shared" si="44"/>
        <v>54076.80071067543</v>
      </c>
      <c r="O124" s="139"/>
      <c r="P124" s="139">
        <f t="shared" si="45"/>
        <v>1050.3807106754291</v>
      </c>
      <c r="Q124" s="192">
        <f t="shared" si="46"/>
        <v>54076.80071067543</v>
      </c>
    </row>
    <row r="125" spans="1:18" x14ac:dyDescent="0.2">
      <c r="B125" s="156" t="s">
        <v>138</v>
      </c>
      <c r="C125" s="156"/>
      <c r="D125" s="192">
        <v>792436.5</v>
      </c>
      <c r="E125" s="139">
        <v>12385.749110823419</v>
      </c>
      <c r="F125" s="139">
        <v>9417.5000000000618</v>
      </c>
      <c r="G125" s="139">
        <v>0</v>
      </c>
      <c r="H125" s="139">
        <v>0</v>
      </c>
      <c r="I125" s="139">
        <v>21803.249110823483</v>
      </c>
      <c r="J125" s="192">
        <f t="shared" si="42"/>
        <v>814239.7491108235</v>
      </c>
      <c r="K125" s="139">
        <v>0</v>
      </c>
      <c r="L125" s="192">
        <f t="shared" si="43"/>
        <v>814239.7491108235</v>
      </c>
      <c r="M125" s="139">
        <v>0</v>
      </c>
      <c r="N125" s="192">
        <f t="shared" si="44"/>
        <v>814239.7491108235</v>
      </c>
      <c r="O125" s="139"/>
      <c r="P125" s="139">
        <f t="shared" si="45"/>
        <v>21803.249110823483</v>
      </c>
      <c r="Q125" s="192">
        <f t="shared" si="46"/>
        <v>814239.7491108235</v>
      </c>
      <c r="R125" s="205"/>
    </row>
    <row r="126" spans="1:18" x14ac:dyDescent="0.2">
      <c r="A126" s="144"/>
      <c r="B126" s="156" t="s">
        <v>139</v>
      </c>
      <c r="C126" s="156"/>
      <c r="D126" s="192">
        <v>190062.82</v>
      </c>
      <c r="E126" s="139">
        <v>2970.6738695347722</v>
      </c>
      <c r="F126" s="139">
        <v>1286.1799999999844</v>
      </c>
      <c r="G126" s="139">
        <v>0</v>
      </c>
      <c r="H126" s="139">
        <v>0</v>
      </c>
      <c r="I126" s="139">
        <v>4256.8538695347561</v>
      </c>
      <c r="J126" s="192">
        <f t="shared" si="42"/>
        <v>194319.67386953477</v>
      </c>
      <c r="K126" s="139">
        <v>0</v>
      </c>
      <c r="L126" s="192">
        <f t="shared" si="43"/>
        <v>194319.67386953477</v>
      </c>
      <c r="M126" s="139">
        <v>0</v>
      </c>
      <c r="N126" s="192">
        <f t="shared" si="44"/>
        <v>194319.67386953477</v>
      </c>
      <c r="O126" s="139"/>
      <c r="P126" s="139">
        <f t="shared" si="45"/>
        <v>4256.8538695347561</v>
      </c>
      <c r="Q126" s="192">
        <f t="shared" si="46"/>
        <v>194319.67386953477</v>
      </c>
      <c r="R126" s="145"/>
    </row>
    <row r="127" spans="1:18" x14ac:dyDescent="0.2">
      <c r="A127" s="144"/>
      <c r="B127" s="156" t="s">
        <v>140</v>
      </c>
      <c r="C127" s="156"/>
      <c r="D127" s="196">
        <v>0</v>
      </c>
      <c r="E127" s="143">
        <v>0</v>
      </c>
      <c r="F127" s="143">
        <v>0</v>
      </c>
      <c r="G127" s="143">
        <v>0</v>
      </c>
      <c r="H127" s="143">
        <v>0</v>
      </c>
      <c r="I127" s="143">
        <v>0</v>
      </c>
      <c r="J127" s="196">
        <f t="shared" si="42"/>
        <v>0</v>
      </c>
      <c r="K127" s="143">
        <v>0</v>
      </c>
      <c r="L127" s="196">
        <f t="shared" si="43"/>
        <v>0</v>
      </c>
      <c r="M127" s="143">
        <v>0</v>
      </c>
      <c r="N127" s="196">
        <f t="shared" si="44"/>
        <v>0</v>
      </c>
      <c r="O127" s="143"/>
      <c r="P127" s="143">
        <f t="shared" si="45"/>
        <v>0</v>
      </c>
      <c r="Q127" s="196">
        <f t="shared" si="46"/>
        <v>0</v>
      </c>
      <c r="R127" s="145"/>
    </row>
    <row r="128" spans="1:18" x14ac:dyDescent="0.2">
      <c r="B128" s="27" t="s">
        <v>141</v>
      </c>
      <c r="D128" s="192">
        <f>SUM(D122:D127)</f>
        <v>1279593.98</v>
      </c>
      <c r="E128" s="139">
        <f>SUM(E122:E127)</f>
        <v>20000</v>
      </c>
      <c r="F128" s="139">
        <f>SUM(F122:F127)</f>
        <v>12346.056241517615</v>
      </c>
      <c r="G128" s="139">
        <f>SUM(G122:G127)</f>
        <v>0</v>
      </c>
      <c r="H128" s="139">
        <f>SUM(H122:H126)</f>
        <v>0</v>
      </c>
      <c r="I128" s="139">
        <f>SUM(I122:I126)</f>
        <v>32346.056241517617</v>
      </c>
      <c r="J128" s="192">
        <f>SUM(J122:J127)</f>
        <v>1311940.0362415179</v>
      </c>
      <c r="K128" s="139">
        <f>SUM(K122:K127)</f>
        <v>0</v>
      </c>
      <c r="L128" s="192">
        <f>SUM(L122:L127)</f>
        <v>1311940.0362415179</v>
      </c>
      <c r="M128" s="139">
        <f>SUM(M122:M127)</f>
        <v>0</v>
      </c>
      <c r="N128" s="192">
        <f>SUM(N122:N127)</f>
        <v>1311940.0362415179</v>
      </c>
      <c r="O128" s="139"/>
      <c r="P128" s="139">
        <f>SUM(P122:P127)</f>
        <v>32346.056241517617</v>
      </c>
      <c r="Q128" s="192">
        <f>SUM(Q122:Q127)</f>
        <v>1311940.0362415179</v>
      </c>
      <c r="R128" s="145"/>
    </row>
    <row r="129" spans="1:18" x14ac:dyDescent="0.2">
      <c r="D129" s="192"/>
      <c r="E129" s="139"/>
      <c r="F129" s="139"/>
      <c r="G129" s="139"/>
      <c r="H129" s="139"/>
      <c r="I129" s="139"/>
      <c r="J129" s="192"/>
      <c r="K129" s="139"/>
      <c r="L129" s="192"/>
      <c r="M129" s="139"/>
      <c r="N129" s="192"/>
      <c r="O129" s="139"/>
      <c r="P129" s="139"/>
      <c r="Q129" s="192"/>
      <c r="R129" s="145"/>
    </row>
    <row r="130" spans="1:18" s="144" customFormat="1" x14ac:dyDescent="0.2">
      <c r="A130" s="27"/>
      <c r="B130" s="156" t="s">
        <v>105</v>
      </c>
      <c r="C130" s="156"/>
      <c r="D130" s="196">
        <v>90.84</v>
      </c>
      <c r="E130" s="143"/>
      <c r="F130" s="143">
        <v>0</v>
      </c>
      <c r="G130" s="143">
        <v>0</v>
      </c>
      <c r="H130" s="143">
        <v>0</v>
      </c>
      <c r="I130" s="143">
        <v>0</v>
      </c>
      <c r="J130" s="196">
        <f>D130+I130</f>
        <v>90.84</v>
      </c>
      <c r="K130" s="143">
        <v>0</v>
      </c>
      <c r="L130" s="196">
        <f>K130+J130</f>
        <v>90.84</v>
      </c>
      <c r="M130" s="143">
        <v>0</v>
      </c>
      <c r="N130" s="196">
        <f>M130+L130</f>
        <v>90.84</v>
      </c>
      <c r="O130" s="143"/>
      <c r="P130" s="143">
        <f>I130+K130+M130</f>
        <v>0</v>
      </c>
      <c r="Q130" s="196">
        <f>+D130+P130</f>
        <v>90.84</v>
      </c>
      <c r="R130" s="200"/>
    </row>
    <row r="131" spans="1:18" s="144" customFormat="1" x14ac:dyDescent="0.2">
      <c r="A131" s="27"/>
      <c r="B131" s="156"/>
      <c r="C131" s="156"/>
      <c r="D131" s="192"/>
      <c r="E131" s="139"/>
      <c r="F131" s="143"/>
      <c r="G131" s="143"/>
      <c r="H131" s="143"/>
      <c r="I131" s="143"/>
      <c r="J131" s="196"/>
      <c r="K131" s="143"/>
      <c r="L131" s="196"/>
      <c r="M131" s="143"/>
      <c r="N131" s="196"/>
      <c r="O131" s="143"/>
      <c r="P131" s="143"/>
      <c r="Q131" s="196"/>
      <c r="R131" s="200"/>
    </row>
    <row r="132" spans="1:18" x14ac:dyDescent="0.2">
      <c r="A132" s="144"/>
      <c r="B132" s="27" t="s">
        <v>122</v>
      </c>
      <c r="D132" s="196">
        <v>0</v>
      </c>
      <c r="E132" s="143"/>
      <c r="F132" s="143">
        <v>0</v>
      </c>
      <c r="G132" s="143">
        <v>0</v>
      </c>
      <c r="H132" s="143">
        <v>0</v>
      </c>
      <c r="I132" s="143">
        <v>0</v>
      </c>
      <c r="J132" s="196">
        <f>D132+I132</f>
        <v>0</v>
      </c>
      <c r="K132" s="143">
        <v>0</v>
      </c>
      <c r="L132" s="196">
        <f>K132+J132</f>
        <v>0</v>
      </c>
      <c r="M132" s="143">
        <v>0</v>
      </c>
      <c r="N132" s="196">
        <f>M132+L132</f>
        <v>0</v>
      </c>
      <c r="O132" s="143"/>
      <c r="P132" s="143">
        <f>I132+K132+M132</f>
        <v>0</v>
      </c>
      <c r="Q132" s="196">
        <f>+D132+P132</f>
        <v>0</v>
      </c>
      <c r="R132" s="205"/>
    </row>
    <row r="133" spans="1:18" x14ac:dyDescent="0.2">
      <c r="B133" s="27" t="s">
        <v>107</v>
      </c>
      <c r="D133" s="196">
        <v>-57713.93</v>
      </c>
      <c r="E133" s="143"/>
      <c r="F133" s="143">
        <v>57713.93</v>
      </c>
      <c r="G133" s="143">
        <v>0</v>
      </c>
      <c r="H133" s="143">
        <v>0</v>
      </c>
      <c r="I133" s="143">
        <v>57713.93</v>
      </c>
      <c r="J133" s="196">
        <f>D133+I133</f>
        <v>0</v>
      </c>
      <c r="K133" s="143">
        <v>0</v>
      </c>
      <c r="L133" s="196">
        <f>K133+J133</f>
        <v>0</v>
      </c>
      <c r="M133" s="143">
        <v>0</v>
      </c>
      <c r="N133" s="196">
        <f>M133+L133</f>
        <v>0</v>
      </c>
      <c r="O133" s="143"/>
      <c r="P133" s="143">
        <f>I133+K133+M133</f>
        <v>57713.93</v>
      </c>
      <c r="Q133" s="196">
        <f>+D133+P133</f>
        <v>0</v>
      </c>
      <c r="R133" s="145"/>
    </row>
    <row r="134" spans="1:18" x14ac:dyDescent="0.2">
      <c r="B134" s="27" t="s">
        <v>111</v>
      </c>
      <c r="D134" s="196">
        <v>23415.399999999998</v>
      </c>
      <c r="E134" s="143"/>
      <c r="F134" s="143">
        <v>-23415.399999999998</v>
      </c>
      <c r="G134" s="143">
        <v>0</v>
      </c>
      <c r="H134" s="143">
        <v>0</v>
      </c>
      <c r="I134" s="143">
        <v>-23415.399999999998</v>
      </c>
      <c r="J134" s="196">
        <f>D134+I134</f>
        <v>0</v>
      </c>
      <c r="K134" s="143">
        <v>0</v>
      </c>
      <c r="L134" s="196">
        <f>K134+J134</f>
        <v>0</v>
      </c>
      <c r="M134" s="143">
        <v>0</v>
      </c>
      <c r="N134" s="196">
        <f>M134+L134</f>
        <v>0</v>
      </c>
      <c r="O134" s="143"/>
      <c r="P134" s="143">
        <f>I134+K134+M134</f>
        <v>-23415.399999999998</v>
      </c>
      <c r="Q134" s="196">
        <f>+D134+P134</f>
        <v>0</v>
      </c>
      <c r="R134" s="145"/>
    </row>
    <row r="135" spans="1:18" x14ac:dyDescent="0.2">
      <c r="A135" s="144"/>
      <c r="D135" s="196"/>
      <c r="E135" s="143"/>
      <c r="F135" s="143"/>
      <c r="G135" s="143"/>
      <c r="H135" s="143"/>
      <c r="I135" s="143"/>
      <c r="J135" s="196"/>
      <c r="K135" s="143"/>
      <c r="L135" s="196"/>
      <c r="M135" s="143"/>
      <c r="N135" s="196"/>
      <c r="O135" s="143"/>
      <c r="P135" s="143"/>
      <c r="Q135" s="196"/>
      <c r="R135" s="205"/>
    </row>
    <row r="136" spans="1:18" x14ac:dyDescent="0.2">
      <c r="A136" s="144"/>
      <c r="B136" s="27" t="s">
        <v>163</v>
      </c>
      <c r="D136" s="196">
        <v>20000</v>
      </c>
      <c r="E136" s="143">
        <v>-20000</v>
      </c>
      <c r="F136" s="143">
        <v>0</v>
      </c>
      <c r="G136" s="143">
        <v>0</v>
      </c>
      <c r="H136" s="143">
        <v>0</v>
      </c>
      <c r="I136" s="143">
        <v>-20000</v>
      </c>
      <c r="J136" s="196">
        <f>D136+I136</f>
        <v>0</v>
      </c>
      <c r="K136" s="143">
        <v>0</v>
      </c>
      <c r="L136" s="196">
        <f>K136+J136</f>
        <v>0</v>
      </c>
      <c r="M136" s="143">
        <v>0</v>
      </c>
      <c r="N136" s="196">
        <f>M136+L136</f>
        <v>0</v>
      </c>
      <c r="O136" s="143"/>
      <c r="P136" s="143">
        <f>I136+K136+M136</f>
        <v>-20000</v>
      </c>
      <c r="Q136" s="196">
        <f>+D136+P136</f>
        <v>0</v>
      </c>
      <c r="R136" s="205"/>
    </row>
    <row r="137" spans="1:18" x14ac:dyDescent="0.2">
      <c r="B137" s="144"/>
      <c r="C137" s="144"/>
      <c r="D137" s="196"/>
      <c r="E137" s="143"/>
      <c r="F137" s="143"/>
      <c r="G137" s="143"/>
      <c r="H137" s="143"/>
      <c r="I137" s="143"/>
      <c r="J137" s="196"/>
      <c r="K137" s="143"/>
      <c r="L137" s="196"/>
      <c r="M137" s="143"/>
      <c r="N137" s="196"/>
      <c r="O137" s="143"/>
      <c r="P137" s="143"/>
      <c r="Q137" s="196"/>
      <c r="R137" s="205"/>
    </row>
    <row r="138" spans="1:18" s="144" customFormat="1" x14ac:dyDescent="0.2">
      <c r="A138" s="27"/>
      <c r="B138" s="149" t="s">
        <v>37</v>
      </c>
      <c r="C138" s="150"/>
      <c r="D138" s="206">
        <f>D128+D130+SUM(D132:D136)</f>
        <v>1265386.29</v>
      </c>
      <c r="E138" s="154">
        <f t="shared" ref="E138:Q138" si="47">E128+E130+SUM(E132:E136)</f>
        <v>0</v>
      </c>
      <c r="F138" s="154">
        <f t="shared" si="47"/>
        <v>46644.586241517616</v>
      </c>
      <c r="G138" s="154">
        <f t="shared" si="47"/>
        <v>0</v>
      </c>
      <c r="H138" s="154">
        <f t="shared" si="47"/>
        <v>0</v>
      </c>
      <c r="I138" s="154">
        <f t="shared" si="47"/>
        <v>46644.586241517616</v>
      </c>
      <c r="J138" s="201">
        <f t="shared" si="47"/>
        <v>1312030.876241518</v>
      </c>
      <c r="K138" s="154">
        <f t="shared" si="47"/>
        <v>0</v>
      </c>
      <c r="L138" s="201">
        <f t="shared" si="47"/>
        <v>1312030.876241518</v>
      </c>
      <c r="M138" s="154">
        <f t="shared" si="47"/>
        <v>0</v>
      </c>
      <c r="N138" s="201">
        <f t="shared" si="47"/>
        <v>1312030.876241518</v>
      </c>
      <c r="O138" s="154"/>
      <c r="P138" s="154">
        <f t="shared" si="47"/>
        <v>46644.586241517616</v>
      </c>
      <c r="Q138" s="201">
        <f t="shared" si="47"/>
        <v>1312030.876241518</v>
      </c>
      <c r="R138" s="200"/>
    </row>
    <row r="139" spans="1:18" s="144" customFormat="1" x14ac:dyDescent="0.2">
      <c r="A139" s="27"/>
      <c r="B139" s="27"/>
      <c r="C139" s="27"/>
      <c r="D139" s="192"/>
      <c r="E139" s="139"/>
      <c r="F139" s="139"/>
      <c r="G139" s="139"/>
      <c r="H139" s="139"/>
      <c r="I139" s="139"/>
      <c r="J139" s="204"/>
      <c r="K139" s="130" t="s">
        <v>82</v>
      </c>
      <c r="L139" s="192"/>
      <c r="M139" s="130" t="s">
        <v>82</v>
      </c>
      <c r="N139" s="192"/>
      <c r="O139" s="139"/>
      <c r="P139" s="139"/>
      <c r="Q139" s="155"/>
      <c r="R139" s="200"/>
    </row>
    <row r="140" spans="1:18" s="144" customFormat="1" ht="13.5" thickBot="1" x14ac:dyDescent="0.25">
      <c r="A140" s="27"/>
      <c r="B140" s="27"/>
      <c r="C140" s="27"/>
      <c r="D140" s="192"/>
      <c r="E140" s="139"/>
      <c r="F140" s="139"/>
      <c r="G140" s="139"/>
      <c r="H140" s="207"/>
      <c r="I140" s="139"/>
      <c r="J140" s="204"/>
      <c r="K140" s="130"/>
      <c r="L140" s="192"/>
      <c r="M140" s="130"/>
      <c r="N140" s="192"/>
      <c r="O140" s="139"/>
      <c r="P140" s="139"/>
      <c r="Q140" s="155"/>
      <c r="R140" s="200"/>
    </row>
    <row r="141" spans="1:18" s="144" customFormat="1" ht="14.25" thickTop="1" thickBot="1" x14ac:dyDescent="0.25">
      <c r="A141" s="27"/>
      <c r="B141" s="214" t="s">
        <v>164</v>
      </c>
      <c r="C141" s="215"/>
      <c r="D141" s="208">
        <f t="shared" ref="D141:J141" si="48">D34+D65+D96+D118+D138</f>
        <v>322988711.03000003</v>
      </c>
      <c r="E141" s="165">
        <f t="shared" si="48"/>
        <v>0</v>
      </c>
      <c r="F141" s="165">
        <f t="shared" si="48"/>
        <v>18882566.310773376</v>
      </c>
      <c r="G141" s="165">
        <f t="shared" si="48"/>
        <v>13999321.260000002</v>
      </c>
      <c r="H141" s="165">
        <f t="shared" si="48"/>
        <v>-6463994.9400000004</v>
      </c>
      <c r="I141" s="165">
        <f t="shared" si="48"/>
        <v>26417892.630773373</v>
      </c>
      <c r="J141" s="208">
        <f t="shared" si="48"/>
        <v>349406603.6607734</v>
      </c>
      <c r="K141" s="165">
        <f>K34+K65+K96+K118+K138</f>
        <v>0</v>
      </c>
      <c r="L141" s="208">
        <f>L34+L65+L96+L118+L138</f>
        <v>349406603.6607734</v>
      </c>
      <c r="M141" s="165">
        <f>M34+M65+M96+M118+M138</f>
        <v>0</v>
      </c>
      <c r="N141" s="208">
        <f>N34+N65+N96+N118+N138</f>
        <v>349406603.6607734</v>
      </c>
      <c r="O141" s="165"/>
      <c r="P141" s="165">
        <f>P34+P65+P96+P118+P138</f>
        <v>26417892.630773373</v>
      </c>
      <c r="Q141" s="218">
        <f>Q34+Q65+Q96+Q118+Q138</f>
        <v>349406603.6607734</v>
      </c>
      <c r="R141" s="200"/>
    </row>
    <row r="142" spans="1:18" ht="13.5" thickTop="1" x14ac:dyDescent="0.2">
      <c r="D142" s="130"/>
      <c r="E142" s="130"/>
      <c r="F142" s="209" t="s">
        <v>82</v>
      </c>
      <c r="G142" s="139"/>
      <c r="H142" s="130" t="s">
        <v>82</v>
      </c>
      <c r="I142" s="130"/>
      <c r="J142" s="139" t="s">
        <v>82</v>
      </c>
      <c r="K142" s="139"/>
      <c r="L142" s="137" t="s">
        <v>82</v>
      </c>
      <c r="M142" s="137"/>
      <c r="N142" s="137"/>
      <c r="O142" s="137"/>
      <c r="P142" s="130"/>
      <c r="Q142" s="145"/>
      <c r="R142" s="145"/>
    </row>
    <row r="143" spans="1:18" x14ac:dyDescent="0.2">
      <c r="D143" s="120" t="s">
        <v>165</v>
      </c>
      <c r="E143" s="120"/>
      <c r="F143" s="210"/>
      <c r="G143" s="210"/>
      <c r="H143" s="210"/>
      <c r="I143" s="210"/>
      <c r="J143" s="210"/>
      <c r="K143" s="210"/>
      <c r="L143" s="210"/>
      <c r="M143" s="210"/>
      <c r="N143" s="210"/>
      <c r="O143" s="210"/>
      <c r="P143" s="155"/>
    </row>
    <row r="144" spans="1:18" x14ac:dyDescent="0.2">
      <c r="D144" s="120" t="s">
        <v>166</v>
      </c>
      <c r="E144" s="120"/>
      <c r="F144" s="210"/>
      <c r="G144" s="210"/>
      <c r="H144" s="210"/>
      <c r="I144" s="210"/>
      <c r="J144" s="210"/>
      <c r="K144" s="210"/>
      <c r="L144" s="210"/>
      <c r="M144" s="210"/>
      <c r="N144" s="210"/>
      <c r="O144" s="210"/>
      <c r="P144" s="155"/>
    </row>
    <row r="145" spans="1:18" s="166" customFormat="1" ht="14.25" x14ac:dyDescent="0.2">
      <c r="A145" s="27"/>
      <c r="B145" s="27"/>
      <c r="C145" s="27"/>
      <c r="D145" s="121" t="s">
        <v>167</v>
      </c>
      <c r="E145" s="121"/>
      <c r="F145" s="27"/>
      <c r="G145" s="27"/>
      <c r="H145" s="27"/>
      <c r="I145" s="27"/>
      <c r="J145" s="27"/>
      <c r="K145" s="27"/>
      <c r="L145" s="27"/>
      <c r="M145" s="27"/>
      <c r="N145" s="27"/>
      <c r="O145" s="27"/>
      <c r="P145" s="27"/>
      <c r="Q145" s="27"/>
      <c r="R145" s="211"/>
    </row>
    <row r="146" spans="1:18" ht="14.25" x14ac:dyDescent="0.2">
      <c r="D146" s="121"/>
      <c r="E146" s="121"/>
      <c r="F146" s="133"/>
      <c r="G146" s="133"/>
      <c r="I146" s="155"/>
    </row>
    <row r="147" spans="1:18" ht="19.5" customHeight="1" x14ac:dyDescent="0.2">
      <c r="F147" s="133"/>
      <c r="G147" s="212"/>
    </row>
    <row r="150" spans="1:18" x14ac:dyDescent="0.2">
      <c r="I150" s="145"/>
      <c r="J150" s="145"/>
    </row>
  </sheetData>
  <printOptions horizontalCentered="1"/>
  <pageMargins left="0.7" right="0.7" top="0.75" bottom="0.75" header="0.3" footer="0.3"/>
  <pageSetup scale="41" firstPageNumber="5" fitToHeight="2" orientation="landscape" useFirstPageNumber="1" r:id="rId1"/>
  <headerFooter>
    <oddFooter>&amp;C&amp;"Arial,Regular"&amp;10Page 3.1.&amp;P</oddFooter>
  </headerFooter>
  <rowBreaks count="1" manualBreakCount="1">
    <brk id="96" max="20" man="1"/>
  </rowBreaks>
  <ignoredErrors>
    <ignoredError sqref="E19" formula="1"/>
    <ignoredError sqref="H128:I12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CD62C6F0-4F28-49CA-B119-AE63C5CF8E83}"/>
</file>

<file path=customXml/itemProps2.xml><?xml version="1.0" encoding="utf-8"?>
<ds:datastoreItem xmlns:ds="http://schemas.openxmlformats.org/officeDocument/2006/customXml" ds:itemID="{9B011849-90BE-430B-9194-B2690A6D0AC2}"/>
</file>

<file path=customXml/itemProps3.xml><?xml version="1.0" encoding="utf-8"?>
<ds:datastoreItem xmlns:ds="http://schemas.openxmlformats.org/officeDocument/2006/customXml" ds:itemID="{1C0486F4-B618-493D-90D4-6163002BE510}"/>
</file>

<file path=customXml/itemProps4.xml><?xml version="1.0" encoding="utf-8"?>
<ds:datastoreItem xmlns:ds="http://schemas.openxmlformats.org/officeDocument/2006/customXml" ds:itemID="{7CFCC148-C69D-4C0D-893F-0B99D3A004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Page 3.1</vt:lpstr>
      <vt:lpstr>Page 3.1.1</vt:lpstr>
      <vt:lpstr>Page 3.1.2</vt:lpstr>
      <vt:lpstr>Pages 3.1.3 - 3.1.4</vt:lpstr>
      <vt:lpstr>Pages 3.1.5 - 3.1.6</vt:lpstr>
      <vt:lpstr>'Page 3.1'!Print_Area</vt:lpstr>
      <vt:lpstr>'Page 3.1.1'!Print_Area</vt:lpstr>
      <vt:lpstr>'Page 3.1.2'!Print_Area</vt:lpstr>
      <vt:lpstr>'Pages 3.1.3 - 3.1.4'!Print_Area</vt:lpstr>
      <vt:lpstr>'Pages 3.1.5 - 3.1.6'!Print_Area</vt:lpstr>
      <vt:lpstr>'Pages 3.1.3 - 3.1.4'!Print_Titles</vt:lpstr>
      <vt:lpstr>'Pages 3.1.5 - 3.1.6'!Print_Titles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2019-11-19T19:04:53Z</dcterms:created>
  <dcterms:modified xsi:type="dcterms:W3CDTF">2019-12-20T00:03:53Z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