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40" windowWidth="18975" windowHeight="7755" tabRatio="892"/>
  </bookViews>
  <sheets>
    <sheet name="Page 4.2" sheetId="50" r:id="rId1"/>
    <sheet name="Page 4.3" sheetId="51" r:id="rId2"/>
    <sheet name="Page 4.3.1" sheetId="12" r:id="rId3"/>
    <sheet name="Page 4.3.2" sheetId="6" r:id="rId4"/>
    <sheet name="Page 4.3.3" sheetId="9" r:id="rId5"/>
    <sheet name="Page 4.3.4 - 4.3.5 REDACTED" sheetId="7" r:id="rId6"/>
    <sheet name="Page 4.3.6" sheetId="45" r:id="rId7"/>
    <sheet name="Page 4.3.7" sheetId="52" r:id="rId8"/>
    <sheet name="Page 4.3.8" sheetId="41" r:id="rId9"/>
    <sheet name="Page 4.3.9" sheetId="42" r:id="rId10"/>
  </sheets>
  <externalReferences>
    <externalReference r:id="rId11"/>
    <externalReference r:id="rId12"/>
    <externalReference r:id="rId13"/>
    <externalReference r:id="rId14"/>
    <externalReference r:id="rId15"/>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localSheetId="6"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6"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9"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9"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1" hidden="1">[1]Inputs!#REF!</definedName>
    <definedName name="__123Graph_A" localSheetId="7" hidden="1">[1]Inputs!#REF!</definedName>
    <definedName name="__123Graph_A" localSheetId="9"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7" hidden="1">[1]Inputs!#REF!</definedName>
    <definedName name="__123Graph_B" localSheetId="9" hidden="1">[1]Inputs!#REF!</definedName>
    <definedName name="__123Graph_B" hidden="1">[1]Inputs!#REF!</definedName>
    <definedName name="__123Graph_D" localSheetId="1" hidden="1">[1]Inputs!#REF!</definedName>
    <definedName name="__123Graph_D" localSheetId="7" hidden="1">[1]Inputs!#REF!</definedName>
    <definedName name="__123Graph_D" localSheetId="9" hidden="1">[1]Inputs!#REF!</definedName>
    <definedName name="__123Graph_D" hidden="1">[1]Inputs!#REF!</definedName>
    <definedName name="__123Graph_E" hidden="1">[3]Input!$E$22:$E$37</definedName>
    <definedName name="__123Graph_F" hidden="1">[3]Input!$D$22:$D$37</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1" hidden="1">#REF!</definedName>
    <definedName name="_Fill" localSheetId="6" hidden="1">#REF!</definedName>
    <definedName name="_Fill" localSheetId="7" hidden="1">#REF!</definedName>
    <definedName name="_Fill" hidden="1">#REF!</definedName>
    <definedName name="_xlnm._FilterDatabase" localSheetId="0" hidden="1">'Page 4.2'!$D$1:$J$62</definedName>
    <definedName name="_xlnm._FilterDatabase" localSheetId="1" hidden="1">'Page 4.3'!$D$1:$J$62</definedName>
    <definedName name="_xlnm._FilterDatabase" localSheetId="6" hidden="1">#REF!</definedName>
    <definedName name="_xlnm._FilterDatabase" localSheetId="7" hidden="1">#REF!</definedName>
    <definedName name="_xlnm._FilterDatabase" localSheetId="9" hidden="1">'Page 4.3.9'!$A$7:$J$77</definedName>
    <definedName name="_xlnm._FilterDatabase" hidden="1">#REF!</definedName>
    <definedName name="_j1" localSheetId="6" hidden="1">{"PRINT",#N/A,TRUE,"APPA";"PRINT",#N/A,TRUE,"APS";"PRINT",#N/A,TRUE,"BHPL";"PRINT",#N/A,TRUE,"BHPL2";"PRINT",#N/A,TRUE,"CDWR";"PRINT",#N/A,TRUE,"EWEB";"PRINT",#N/A,TRUE,"LADWP";"PRINT",#N/A,TRUE,"NEVBASE"}</definedName>
    <definedName name="_j1" localSheetId="7"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7"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7"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7"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7"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6" hidden="1">#REF!</definedName>
    <definedName name="_Key1" localSheetId="7" hidden="1">#REF!</definedName>
    <definedName name="_Key1" hidden="1">#REF!</definedName>
    <definedName name="_Key2" localSheetId="1" hidden="1">#REF!</definedName>
    <definedName name="_Key2" localSheetId="6" hidden="1">#REF!</definedName>
    <definedName name="_Key2" localSheetId="7" hidden="1">#REF!</definedName>
    <definedName name="_Key2" hidden="1">#REF!</definedName>
    <definedName name="_OM1" localSheetId="6" hidden="1">{#N/A,#N/A,FALSE,"Summary";#N/A,#N/A,FALSE,"SmPlants";#N/A,#N/A,FALSE,"Utah";#N/A,#N/A,FALSE,"Idaho";#N/A,#N/A,FALSE,"Lewis River";#N/A,#N/A,FALSE,"NrthUmpq";#N/A,#N/A,FALSE,"KlamRog"}</definedName>
    <definedName name="_OM1" localSheetId="7"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1" hidden="1">#REF!</definedName>
    <definedName name="_Sort" localSheetId="6" hidden="1">#REF!</definedName>
    <definedName name="_Sort" localSheetId="7"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Camas" hidden="1">{#N/A,#N/A,FALSE,"Summary";#N/A,#N/A,FALSE,"SmPlants";#N/A,#N/A,FALSE,"Utah";#N/A,#N/A,FALSE,"Idaho";#N/A,#N/A,FALSE,"Lewis River";#N/A,#N/A,FALSE,"NrthUmpq";#N/A,#N/A,FALSE,"KlamRog"}</definedName>
    <definedName name="cgf" localSheetId="6" hidden="1">{"PRINT",#N/A,TRUE,"APPA";"PRINT",#N/A,TRUE,"APS";"PRINT",#N/A,TRUE,"BHPL";"PRINT",#N/A,TRUE,"BHPL2";"PRINT",#N/A,TRUE,"CDWR";"PRINT",#N/A,TRUE,"EWEB";"PRINT",#N/A,TRUE,"LADWP";"PRINT",#N/A,TRUE,"NEVBASE"}</definedName>
    <definedName name="cgf" localSheetId="7"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mbined1" localSheetId="6" hidden="1">{"YTD-Total",#N/A,TRUE,"Provision";"YTD-Utility",#N/A,TRUE,"Prov Utility";"YTD-NonUtility",#N/A,TRUE,"Prov NonUtility"}</definedName>
    <definedName name="combined1" localSheetId="7" hidden="1">{"YTD-Total",#N/A,TRUE,"Provision";"YTD-Utility",#N/A,TRUE,"Prov Utility";"YTD-NonUtility",#N/A,TRUE,"Prov NonUtility"}</definedName>
    <definedName name="combined1" localSheetId="8" hidden="1">{"YTD-Total",#N/A,TRUE,"Provision";"YTD-Utility",#N/A,TRUE,"Prov Utility";"YTD-NonUtility",#N/A,TRUE,"Prov NonUtility"}</definedName>
    <definedName name="combined1" localSheetId="9"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localSheetId="6" hidden="1">#REF!</definedName>
    <definedName name="DUDE" localSheetId="7" hidden="1">#REF!</definedName>
    <definedName name="DUDE" hidden="1">#REF!</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9"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6" hidden="1">{"PRINT",#N/A,TRUE,"APPA";"PRINT",#N/A,TRUE,"APS";"PRINT",#N/A,TRUE,"BHPL";"PRINT",#N/A,TRUE,"BHPL2";"PRINT",#N/A,TRUE,"CDWR";"PRINT",#N/A,TRUE,"EWEB";"PRINT",#N/A,TRUE,"LADWP";"PRINT",#N/A,TRUE,"NEVBASE"}</definedName>
    <definedName name="friend" localSheetId="7"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6" hidden="1">{#N/A,#N/A,FALSE,"Summary";#N/A,#N/A,FALSE,"SmPlants";#N/A,#N/A,FALSE,"Utah";#N/A,#N/A,FALSE,"Idaho";#N/A,#N/A,FALSE,"Lewis River";#N/A,#N/A,FALSE,"NrthUmpq";#N/A,#N/A,FALSE,"KlamRog"}</definedName>
    <definedName name="HROptim" localSheetId="7"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7"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6" hidden="1">{"PRINT",#N/A,TRUE,"APPA";"PRINT",#N/A,TRUE,"APS";"PRINT",#N/A,TRUE,"BHPL";"PRINT",#N/A,TRUE,"BHPL2";"PRINT",#N/A,TRUE,"CDWR";"PRINT",#N/A,TRUE,"EWEB";"PRINT",#N/A,TRUE,"LADWP";"PRINT",#N/A,TRUE,"NEVBASE"}</definedName>
    <definedName name="junk" localSheetId="7"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7"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7"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7"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7"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7"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6" hidden="1">{#N/A,#N/A,FALSE,"Actual";#N/A,#N/A,FALSE,"Normalized";#N/A,#N/A,FALSE,"Electric Actual";#N/A,#N/A,FALSE,"Electric Normalized"}</definedName>
    <definedName name="Master" localSheetId="7" hidden="1">{#N/A,#N/A,FALSE,"Actual";#N/A,#N/A,FALSE,"Normalized";#N/A,#N/A,FALSE,"Electric Actual";#N/A,#N/A,FALSE,"Electric Normalized"}</definedName>
    <definedName name="Master" localSheetId="8"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mm" localSheetId="6" hidden="1">{"PRINT",#N/A,TRUE,"APPA";"PRINT",#N/A,TRUE,"APS";"PRINT",#N/A,TRUE,"BHPL";"PRINT",#N/A,TRUE,"BHPL2";"PRINT",#N/A,TRUE,"CDWR";"PRINT",#N/A,TRUE,"EWEB";"PRINT",#N/A,TRUE,"LADWP";"PRINT",#N/A,TRUE,"NEVBASE"}</definedName>
    <definedName name="mmm" localSheetId="7"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6" hidden="1">{#N/A,#N/A,FALSE,"Summary";#N/A,#N/A,FALSE,"SmPlants";#N/A,#N/A,FALSE,"Utah";#N/A,#N/A,FALSE,"Idaho";#N/A,#N/A,FALSE,"Lewis River";#N/A,#N/A,FALSE,"NrthUmpq";#N/A,#N/A,FALSE,"KlamRog"}</definedName>
    <definedName name="OHSch10YR" localSheetId="7"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7"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localSheetId="6" hidden="1">{"Factors Pages 1-2",#N/A,FALSE,"Factors";"Factors Page 3",#N/A,FALSE,"Factors";"Factors Page 4",#N/A,FALSE,"Factors";"Factors Page 5",#N/A,FALSE,"Factors";"Factors Pages 8-27",#N/A,FALSE,"Factors"}</definedName>
    <definedName name="others" localSheetId="7"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7"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[4]Inputs!#REF!</definedName>
    <definedName name="PricingInfo" localSheetId="7" hidden="1">[4]Inputs!#REF!</definedName>
    <definedName name="PricingInfo" localSheetId="9" hidden="1">[4]Inputs!#REF!</definedName>
    <definedName name="PricingInfo" hidden="1">[4]Inputs!#REF!</definedName>
    <definedName name="_xlnm.Print_Area" localSheetId="0">'Page 4.2'!$A$1:$J$62</definedName>
    <definedName name="_xlnm.Print_Area" localSheetId="1">'Page 4.3'!$A$1:$J$62</definedName>
    <definedName name="_xlnm.Print_Area" localSheetId="3">'Page 4.3.2'!$A$1:$J$32</definedName>
    <definedName name="_xlnm.Print_Area" localSheetId="4">'Page 4.3.3'!$A$1:$E$17</definedName>
    <definedName name="_xlnm.Print_Area" localSheetId="5">'Page 4.3.4 - 4.3.5 REDACTED'!$A$1:$P$140</definedName>
    <definedName name="_xlnm.Print_Area" localSheetId="6">'Page 4.3.6'!$A$1:$J$15</definedName>
    <definedName name="_xlnm.Print_Area" localSheetId="7">'Page 4.3.7'!$A$1:$I$31</definedName>
    <definedName name="_xlnm.Print_Area" localSheetId="8">'Page 4.3.8'!$A$1:$I$85</definedName>
    <definedName name="_xlnm.Print_Area" localSheetId="9">'Page 4.3.9'!$A$1:$J$86</definedName>
    <definedName name="_xlnm.Print_Titles" localSheetId="8">'Page 4.3.8'!$1:$7</definedName>
    <definedName name="_xlnm.Print_Titles" localSheetId="9">'Page 4.3.9'!$1:$7</definedName>
    <definedName name="PrintOM" localSheetId="1">'Page 4.3'!$A$1:$J$62</definedName>
    <definedName name="PrintOM">'Page 4.2'!$A$1:$J$62</definedName>
    <definedName name="retail" localSheetId="6" hidden="1">{#N/A,#N/A,FALSE,"Loans";#N/A,#N/A,FALSE,"Program Costs";#N/A,#N/A,FALSE,"Measures";#N/A,#N/A,FALSE,"Net Lost Rev";#N/A,#N/A,FALSE,"Incentive"}</definedName>
    <definedName name="retail" localSheetId="7"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7"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7"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6" hidden="1">{"PRINT",#N/A,TRUE,"APPA";"PRINT",#N/A,TRUE,"APS";"PRINT",#N/A,TRUE,"BHPL";"PRINT",#N/A,TRUE,"BHPL2";"PRINT",#N/A,TRUE,"CDWR";"PRINT",#N/A,TRUE,"EWEB";"PRINT",#N/A,TRUE,"LADWP";"PRINT",#N/A,TRUE,"NEVBASE"}</definedName>
    <definedName name="rrr" localSheetId="7"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6" hidden="1">{"PRINT",#N/A,TRUE,"APPA";"PRINT",#N/A,TRUE,"APS";"PRINT",#N/A,TRUE,"BHPL";"PRINT",#N/A,TRUE,"BHPL2";"PRINT",#N/A,TRUE,"CDWR";"PRINT",#N/A,TRUE,"EWEB";"PRINT",#N/A,TRUE,"LADWP";"PRINT",#N/A,TRUE,"NEVBASE"}</definedName>
    <definedName name="shit" localSheetId="7"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localSheetId="6" hidden="1">{#N/A,#N/A,FALSE,"Actual";#N/A,#N/A,FALSE,"Normalized";#N/A,#N/A,FALSE,"Electric Actual";#N/A,#N/A,FALSE,"Electric Normalized"}</definedName>
    <definedName name="spippw" localSheetId="7" hidden="1">{#N/A,#N/A,FALSE,"Actual";#N/A,#N/A,FALSE,"Normalized";#N/A,#N/A,FALSE,"Electric Actual";#N/A,#N/A,FALSE,"Electric Normalized"}</definedName>
    <definedName name="spippw" localSheetId="8"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tandard1" localSheetId="6" hidden="1">{"YTD-Total",#N/A,FALSE,"Provision"}</definedName>
    <definedName name="standard1" localSheetId="7" hidden="1">{"YTD-Total",#N/A,FALSE,"Provision"}</definedName>
    <definedName name="standard1" localSheetId="8" hidden="1">{"YTD-Total",#N/A,FALSE,"Provision"}</definedName>
    <definedName name="standard1" localSheetId="9" hidden="1">{"YTD-Total",#N/A,FALSE,"Provision"}</definedName>
    <definedName name="standard1" hidden="1">{"YTD-Total",#N/A,FALSE,"Provision"}</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1" hidden="1">[5]Inputs!#REF!</definedName>
    <definedName name="w" hidden="1">[5]Inputs!#REF!</definedName>
    <definedName name="wrn.1996._.Hydro._.5._.Year._.Forecast._.Budget." localSheetId="6" hidden="1">{#N/A,#N/A,FALSE,"Summary";#N/A,#N/A,FALSE,"SmPlants";#N/A,#N/A,FALSE,"Utah";#N/A,#N/A,FALSE,"Idaho";#N/A,#N/A,FALSE,"Lewis River";#N/A,#N/A,FALSE,"NrthUmpq";#N/A,#N/A,FALSE,"KlamRog"}</definedName>
    <definedName name="wrn.1996._.Hydro._.5._.Year._.Forecast._.Budget." localSheetId="7"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6" hidden="1">{"Page 3.4.1",#N/A,FALSE,"Totals";"Page 3.4.2",#N/A,FALSE,"Totals"}</definedName>
    <definedName name="wrn.Adj._.Back_Up." localSheetId="7" hidden="1">{"Page 3.4.1",#N/A,FALSE,"Totals";"Page 3.4.2",#N/A,FALSE,"Totals"}</definedName>
    <definedName name="wrn.Adj._.Back_Up." localSheetId="8"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6" hidden="1">{#N/A,#N/A,FALSE,"Summary EPS";#N/A,#N/A,FALSE,"1st Qtr Electric";#N/A,#N/A,FALSE,"1st Qtr Australia";#N/A,#N/A,FALSE,"1st Qtr Telecom";#N/A,#N/A,FALSE,"1st QTR Other"}</definedName>
    <definedName name="wrn.ALL." localSheetId="7"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7"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7"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6" hidden="1">{#N/A,#N/A,FALSE,"cover";#N/A,#N/A,FALSE,"lead sheet";#N/A,#N/A,FALSE,"Adj backup";#N/A,#N/A,FALSE,"t Accounts"}</definedName>
    <definedName name="wrn.All._.Pages." localSheetId="7" hidden="1">{#N/A,#N/A,FALSE,"cover";#N/A,#N/A,FALSE,"lead sheet";#N/A,#N/A,FALSE,"Adj backup";#N/A,#N/A,FALSE,"t Accounts"}</definedName>
    <definedName name="wrn.All._.Pages." localSheetId="8"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sheet";#N/A,#N/A,FALSE,"Adj backup";#N/A,#N/A,FALSE,"t Accounts"}</definedName>
    <definedName name="wrn.BUS._.RPT." localSheetId="6" hidden="1">{#N/A,#N/A,FALSE,"P&amp;L Ttl";#N/A,#N/A,FALSE,"P&amp;L C_Ttl New";#N/A,#N/A,FALSE,"Bus Res";#N/A,#N/A,FALSE,"Chrts";#N/A,#N/A,FALSE,"pcf";#N/A,#N/A,FALSE,"pcr ";#N/A,#N/A,FALSE,"Exp Stmt ";#N/A,#N/A,FALSE,"Exp Stmt BU";#N/A,#N/A,FALSE,"Cap";#N/A,#N/A,FALSE,"IT Ytd"}</definedName>
    <definedName name="wrn.BUS._.RPT." localSheetId="7"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6" hidden="1">{"YTD-Total",#N/A,TRUE,"Provision";"YTD-Utility",#N/A,TRUE,"Prov Utility";"YTD-NonUtility",#N/A,TRUE,"Prov NonUtility"}</definedName>
    <definedName name="wrn.Combined._.YTD." localSheetId="7"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6" hidden="1">{"Conol gross povision grouped",#N/A,FALSE,"Consol Gross";"Consol Gross Grouped",#N/A,FALSE,"Consol Gross"}</definedName>
    <definedName name="wrn.ConsolGrossGrp." localSheetId="7"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localSheetId="6" hidden="1">{"Factors Pages 1-2",#N/A,FALSE,"Factors";"Factors Page 3",#N/A,FALSE,"Factors";"Factors Page 4",#N/A,FALSE,"Factors";"Factors Page 5",#N/A,FALSE,"Factors";"Factors Pages 8-27",#N/A,FALSE,"Factors"}</definedName>
    <definedName name="wrn.Factors._.Tab._.10." localSheetId="7"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6" hidden="1">{"FullView",#N/A,FALSE,"Consltd-For contngcy"}</definedName>
    <definedName name="wrn.Full._.View." localSheetId="7" hidden="1">{"FullView",#N/A,FALSE,"Consltd-For contngcy"}</definedName>
    <definedName name="wrn.Full._.View." localSheetId="8" hidden="1">{"FullView",#N/A,FALSE,"Consltd-For contngcy"}</definedName>
    <definedName name="wrn.Full._.View." localSheetId="9" hidden="1">{"FullView",#N/A,FALSE,"Consltd-For contngcy"}</definedName>
    <definedName name="wrn.Full._.View." hidden="1">{"FullView",#N/A,FALSE,"Consltd-For contngcy"}</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7"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6" hidden="1">{"Open issues Only",#N/A,FALSE,"TIMELINE"}</definedName>
    <definedName name="wrn.Open._.Issues._.Only." localSheetId="7" hidden="1">{"Open issues Only",#N/A,FALSE,"TIMELINE"}</definedName>
    <definedName name="wrn.Open._.Issues._.Only." localSheetId="8"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6" hidden="1">{#N/A,#N/A,FALSE,"Loans";#N/A,#N/A,FALSE,"Program Costs";#N/A,#N/A,FALSE,"Measures";#N/A,#N/A,FALSE,"Net Lost Rev";#N/A,#N/A,FALSE,"Incentive"}</definedName>
    <definedName name="wrn.OR._.Carrying._.Charge._.JV." localSheetId="7"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7"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7"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6" hidden="1">{#N/A,#N/A,FALSE,"Consltd-For contngcy";"PaymentView",#N/A,FALSE,"Consltd-For contngcy"}</definedName>
    <definedName name="wrn.Payment._.View." localSheetId="7" hidden="1">{#N/A,#N/A,FALSE,"Consltd-For contngcy";"PaymentView",#N/A,FALSE,"Consltd-For contngcy"}</definedName>
    <definedName name="wrn.Payment._.View." localSheetId="8"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6" hidden="1">{"PFS recon view",#N/A,FALSE,"Hyperion Proof"}</definedName>
    <definedName name="wrn.PFSreconview." localSheetId="7" hidden="1">{"PFS recon view",#N/A,FALSE,"Hyperion Proof"}</definedName>
    <definedName name="wrn.PFSreconview." localSheetId="8"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6" hidden="1">{"PGHC recon view",#N/A,FALSE,"Hyperion Proof"}</definedName>
    <definedName name="wrn.PGHCreconview." localSheetId="7" hidden="1">{"PGHC recon view",#N/A,FALSE,"Hyperion Proof"}</definedName>
    <definedName name="wrn.PGHCreconview." localSheetId="8"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6" hidden="1">{#N/A,#N/A,FALSE,"PHI MTD";#N/A,#N/A,FALSE,"PHI YTD"}</definedName>
    <definedName name="wrn.PHI._.all._.other._.months." localSheetId="7" hidden="1">{#N/A,#N/A,FALSE,"PHI MTD";#N/A,#N/A,FALSE,"PHI YTD"}</definedName>
    <definedName name="wrn.PHI._.all._.other._.months." localSheetId="8"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6" hidden="1">{#N/A,#N/A,FALSE,"PHI"}</definedName>
    <definedName name="wrn.PHI._.only." localSheetId="7" hidden="1">{#N/A,#N/A,FALSE,"PHI"}</definedName>
    <definedName name="wrn.PHI._.only." localSheetId="8" hidden="1">{#N/A,#N/A,FALSE,"PHI"}</definedName>
    <definedName name="wrn.PHI._.only." localSheetId="9" hidden="1">{#N/A,#N/A,FALSE,"PHI"}</definedName>
    <definedName name="wrn.PHI._.only." hidden="1">{#N/A,#N/A,FALSE,"PHI"}</definedName>
    <definedName name="wrn.PHI._.Sept._.Dec._.March." localSheetId="6" hidden="1">{#N/A,#N/A,FALSE,"PHI MTD";#N/A,#N/A,FALSE,"PHI QTD";#N/A,#N/A,FALSE,"PHI YTD"}</definedName>
    <definedName name="wrn.PHI._.Sept._.Dec._.March." localSheetId="7" hidden="1">{#N/A,#N/A,FALSE,"PHI MTD";#N/A,#N/A,FALSE,"PHI QTD";#N/A,#N/A,FALSE,"PHI YTD"}</definedName>
    <definedName name="wrn.PHI._.Sept._.Dec._.March." localSheetId="8"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6" hidden="1">{"PPM Co Code View",#N/A,FALSE,"Comp Codes"}</definedName>
    <definedName name="wrn.PPMCoCodeView." localSheetId="7" hidden="1">{"PPM Co Code View",#N/A,FALSE,"Comp Codes"}</definedName>
    <definedName name="wrn.PPMCoCodeView." localSheetId="8"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6" hidden="1">{"PPM Recon View",#N/A,FALSE,"Hyperion Proof"}</definedName>
    <definedName name="wrn.PPMreconview." localSheetId="7" hidden="1">{"PPM Recon View",#N/A,FALSE,"Hyperion Proof"}</definedName>
    <definedName name="wrn.PPMreconview." localSheetId="8" hidden="1">{"PPM Recon View",#N/A,FALSE,"Hyperion Proof"}</definedName>
    <definedName name="wrn.PPMreconview." localSheetId="9" hidden="1">{"PPM Recon View",#N/A,FALSE,"Hyperion Proof"}</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SOURCE._.DATA." hidden="1">{"DATA_SET",#N/A,FALSE,"HOURLY SPREAD"}</definedName>
    <definedName name="wrn.ProofElectricOnly." localSheetId="6" hidden="1">{"Electric Only",#N/A,FALSE,"Hyperion Proof"}</definedName>
    <definedName name="wrn.ProofElectricOnly." localSheetId="7" hidden="1">{"Electric Only",#N/A,FALSE,"Hyperion Proof"}</definedName>
    <definedName name="wrn.ProofElectricOnly." localSheetId="8"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6" hidden="1">{"Proof Total",#N/A,FALSE,"Hyperion Proof"}</definedName>
    <definedName name="wrn.ProofTotal." localSheetId="7" hidden="1">{"Proof Total",#N/A,FALSE,"Hyperion Proof"}</definedName>
    <definedName name="wrn.ProofTotal." localSheetId="8" hidden="1">{"Proof Total",#N/A,FALSE,"Hyperion Proof"}</definedName>
    <definedName name="wrn.ProofTotal." localSheetId="9" hidden="1">{"Proof Total",#N/A,FALSE,"Hyperion Proof"}</definedName>
    <definedName name="wrn.ProofTotal." hidden="1">{"Proof Total",#N/A,FALSE,"Hyperion Proof"}</definedName>
    <definedName name="wrn.Reformat._.only." localSheetId="6" hidden="1">{#N/A,#N/A,FALSE,"Dec 1999 mapping"}</definedName>
    <definedName name="wrn.Reformat._.only." localSheetId="7" hidden="1">{#N/A,#N/A,FALSE,"Dec 1999 mapping"}</definedName>
    <definedName name="wrn.Reformat._.only." localSheetId="8" hidden="1">{#N/A,#N/A,FALSE,"Dec 1999 mapping"}</definedName>
    <definedName name="wrn.Reformat._.only." localSheetId="9" hidden="1">{#N/A,#N/A,FALSE,"Dec 1999 mapping"}</definedName>
    <definedName name="wrn.Reformat._.only." hidden="1">{#N/A,#N/A,FALSE,"Dec 1999 mapping"}</definedName>
    <definedName name="wrn.SALES._.VAR._.95._.BUDGET." localSheetId="6" hidden="1">{"PRINT",#N/A,TRUE,"APPA";"PRINT",#N/A,TRUE,"APS";"PRINT",#N/A,TRUE,"BHPL";"PRINT",#N/A,TRUE,"BHPL2";"PRINT",#N/A,TRUE,"CDWR";"PRINT",#N/A,TRUE,"EWEB";"PRINT",#N/A,TRUE,"LADWP";"PRINT",#N/A,TRUE,"NEVBASE"}</definedName>
    <definedName name="wrn.SALES._.VAR._.95._.BUDGET." localSheetId="7"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7"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6" hidden="1">{"YTD-Total",#N/A,FALSE,"Provision"}</definedName>
    <definedName name="wrn.Standard." localSheetId="7" hidden="1">{"YTD-Total",#N/A,FALSE,"Provision"}</definedName>
    <definedName name="wrn.Standard." localSheetId="8" hidden="1">{"YTD-Total",#N/A,FALSE,"Provision"}</definedName>
    <definedName name="wrn.Standard." localSheetId="9" hidden="1">{"YTD-Total",#N/A,FALSE,"Provision"}</definedName>
    <definedName name="wrn.Standard." hidden="1">{"YTD-Total",#N/A,FALSE,"Provision"}</definedName>
    <definedName name="wrn.Standard._.NonUtility._.Only." localSheetId="6" hidden="1">{"YTD-NonUtility",#N/A,FALSE,"Prov NonUtility"}</definedName>
    <definedName name="wrn.Standard._.NonUtility._.Only." localSheetId="7" hidden="1">{"YTD-NonUtility",#N/A,FALSE,"Prov NonUtility"}</definedName>
    <definedName name="wrn.Standard._.NonUtility._.Only." localSheetId="8"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6" hidden="1">{"YTD-Utility",#N/A,FALSE,"Prov Utility"}</definedName>
    <definedName name="wrn.Standard._.Utility._.Only." localSheetId="7" hidden="1">{"YTD-Utility",#N/A,FALSE,"Prov Utility"}</definedName>
    <definedName name="wrn.Standard._.Utility._.Only." localSheetId="8" hidden="1">{"YTD-Utility",#N/A,FALSE,"Prov Utility"}</definedName>
    <definedName name="wrn.Standard._.Utility._.Only." localSheetId="9" hidden="1">{"YTD-Utility",#N/A,FALSE,"Prov Utility"}</definedName>
    <definedName name="wrn.Standard._.Utility._.Only." hidden="1">{"YTD-Utility",#N/A,FALSE,"Prov Utility"}</definedName>
    <definedName name="wrn.Summary." hidden="1">{#N/A,#N/A,FALSE,"Sum Qtr";#N/A,#N/A,FALSE,"Oper Sum";#N/A,#N/A,FALSE,"Land Sales";#N/A,#N/A,FALSE,"Finance";#N/A,#N/A,FALSE,"Oper Ass"}</definedName>
    <definedName name="wrn.Summary._.View." localSheetId="6" hidden="1">{#N/A,#N/A,FALSE,"Consltd-For contngcy"}</definedName>
    <definedName name="wrn.Summary._.View." localSheetId="7" hidden="1">{#N/A,#N/A,FALSE,"Consltd-For contngcy"}</definedName>
    <definedName name="wrn.Summary._.View." localSheetId="8" hidden="1">{#N/A,#N/A,FALSE,"Consltd-For contngcy"}</definedName>
    <definedName name="wrn.Summary._.View." localSheetId="9" hidden="1">{#N/A,#N/A,FALSE,"Consltd-For contngcy"}</definedName>
    <definedName name="wrn.Summary._.View." hidden="1">{#N/A,#N/A,FALSE,"Consltd-For contngcy"}</definedName>
    <definedName name="wrn.UK._.Conversion._.Only." localSheetId="6" hidden="1">{#N/A,#N/A,FALSE,"Dec 1999 UK Continuing Ops"}</definedName>
    <definedName name="wrn.UK._.Conversion._.Only." localSheetId="7" hidden="1">{#N/A,#N/A,FALSE,"Dec 1999 UK Continuing Ops"}</definedName>
    <definedName name="wrn.UK._.Conversion._.Only." localSheetId="8" hidden="1">{#N/A,#N/A,FALSE,"Dec 1999 UK Continuing Ops"}</definedName>
    <definedName name="wrn.UK._.Conversion._.Only." localSheetId="9" hidden="1">{#N/A,#N/A,FALSE,"Dec 1999 UK Continuing Ops"}</definedName>
    <definedName name="wrn.UK._.Conversion._.Only." hidden="1">{#N/A,#N/A,FALSE,"Dec 1999 UK Continuing Ops"}</definedName>
    <definedName name="wrn.YearEnd." localSheetId="6" hidden="1">{"Factors Pages 1-2",#N/A,FALSE,"Variables";"Factors Page 3",#N/A,FALSE,"Variables";"Factors Page 4",#N/A,FALSE,"Variables";"Factors Page 5",#N/A,FALSE,"Variables";"YE Pages 7-26",#N/A,FALSE,"Variables"}</definedName>
    <definedName name="wrn.YearEnd." localSheetId="7"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1"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hidden="1">#REF!</definedName>
  </definedNames>
  <calcPr calcId="152511" iterate="1"/>
  <fileRecoveryPr autoRecover="0"/>
</workbook>
</file>

<file path=xl/calcChain.xml><?xml version="1.0" encoding="utf-8"?>
<calcChain xmlns="http://schemas.openxmlformats.org/spreadsheetml/2006/main">
  <c r="I50" i="50" l="1"/>
  <c r="I48" i="50"/>
  <c r="I47" i="50"/>
  <c r="I45" i="50"/>
  <c r="I43" i="50"/>
  <c r="I42" i="50"/>
  <c r="I41" i="50"/>
  <c r="I40" i="50"/>
  <c r="I39" i="50"/>
  <c r="I38" i="50"/>
  <c r="I37" i="50"/>
  <c r="I36" i="50"/>
  <c r="I35" i="50"/>
  <c r="I50" i="51" l="1"/>
  <c r="I48" i="51"/>
  <c r="I46" i="51"/>
  <c r="I45" i="51"/>
  <c r="I43" i="51"/>
  <c r="I41" i="51"/>
  <c r="I40" i="51"/>
  <c r="I39" i="51"/>
  <c r="I38" i="51"/>
  <c r="I37" i="51"/>
  <c r="I36" i="51"/>
  <c r="I35" i="51"/>
  <c r="I34" i="51"/>
  <c r="I33" i="51"/>
  <c r="I32" i="51"/>
  <c r="I31" i="51"/>
  <c r="I30" i="51"/>
  <c r="I29" i="51"/>
  <c r="I28" i="51"/>
  <c r="I26" i="51"/>
  <c r="I25" i="51"/>
  <c r="I24" i="51"/>
  <c r="I23" i="51"/>
  <c r="I22" i="51"/>
  <c r="I20" i="51"/>
  <c r="I19" i="51"/>
  <c r="I17" i="51"/>
  <c r="I16" i="51"/>
  <c r="I15" i="51"/>
  <c r="I14" i="51"/>
  <c r="I13" i="51"/>
  <c r="I12" i="51"/>
  <c r="I11" i="51"/>
  <c r="F52" i="51"/>
  <c r="F52" i="50"/>
  <c r="I34" i="50"/>
  <c r="I33" i="50"/>
  <c r="I32" i="50"/>
  <c r="I31" i="50"/>
  <c r="I30" i="50"/>
  <c r="I28" i="50"/>
  <c r="I26" i="50"/>
  <c r="I25" i="50"/>
  <c r="I24" i="50"/>
  <c r="I23" i="50"/>
  <c r="I22" i="50"/>
  <c r="I20" i="50"/>
  <c r="I19" i="50"/>
  <c r="I17" i="50"/>
  <c r="I16" i="50"/>
  <c r="I15" i="50"/>
  <c r="I14" i="50"/>
  <c r="I13" i="50"/>
  <c r="I12" i="50"/>
  <c r="I11" i="50"/>
  <c r="I52" i="50" l="1"/>
  <c r="I52" i="51"/>
  <c r="F11" i="45" l="1"/>
  <c r="H20" i="6" s="1"/>
  <c r="H11" i="45" l="1"/>
  <c r="D14" i="45"/>
  <c r="E14" i="45" l="1"/>
  <c r="F10" i="45"/>
  <c r="F13" i="45"/>
  <c r="F12" i="45"/>
  <c r="C14" i="45"/>
  <c r="H13" i="45" l="1"/>
  <c r="H22" i="6"/>
  <c r="H12" i="45"/>
  <c r="H21" i="6"/>
  <c r="H10" i="45"/>
  <c r="H19" i="6"/>
  <c r="F14" i="45"/>
  <c r="H14" i="45" l="1"/>
  <c r="A62" i="7" l="1"/>
  <c r="E20" i="6" l="1"/>
  <c r="E22" i="6"/>
  <c r="F22" i="6" l="1"/>
  <c r="I22" i="6"/>
  <c r="F20" i="6"/>
  <c r="I20" i="6"/>
  <c r="N29" i="7" l="1"/>
  <c r="M29" i="7"/>
  <c r="L29" i="7"/>
  <c r="K29" i="7"/>
  <c r="J29" i="7"/>
  <c r="I29" i="7"/>
  <c r="H29" i="7"/>
  <c r="G29" i="7"/>
  <c r="F29" i="7"/>
  <c r="E29" i="7"/>
  <c r="D29" i="7"/>
  <c r="C29" i="7"/>
  <c r="N12" i="7"/>
  <c r="M12" i="7"/>
  <c r="L12" i="7"/>
  <c r="K12" i="7"/>
  <c r="J12" i="7"/>
  <c r="I12" i="7"/>
  <c r="H12" i="7"/>
  <c r="G12" i="7"/>
  <c r="F12" i="7"/>
  <c r="E12" i="7"/>
  <c r="D12" i="7"/>
  <c r="C12" i="7"/>
  <c r="N46" i="7" l="1"/>
  <c r="M46" i="7"/>
  <c r="L46" i="7"/>
  <c r="K46" i="7"/>
  <c r="J46" i="7"/>
  <c r="I46" i="7"/>
  <c r="H46" i="7"/>
  <c r="G46" i="7"/>
  <c r="F46" i="7"/>
  <c r="E46" i="7"/>
  <c r="D46" i="7"/>
  <c r="C46" i="7"/>
  <c r="O46" i="7" l="1"/>
  <c r="E24" i="6" l="1"/>
  <c r="H24" i="6" s="1"/>
  <c r="F24" i="6" l="1"/>
  <c r="I24" i="6"/>
  <c r="E18" i="6" l="1"/>
  <c r="E23" i="6"/>
  <c r="M50" i="7" l="1"/>
  <c r="M51" i="7"/>
  <c r="L57" i="7"/>
  <c r="N57" i="7"/>
  <c r="M57" i="7"/>
  <c r="D57" i="7"/>
  <c r="I57" i="7"/>
  <c r="K57" i="7"/>
  <c r="J57" i="7"/>
  <c r="L51" i="7"/>
  <c r="N53" i="7"/>
  <c r="L52" i="7"/>
  <c r="L55" i="7"/>
  <c r="L50" i="7"/>
  <c r="L56" i="7"/>
  <c r="N52" i="7"/>
  <c r="N58" i="7"/>
  <c r="N55" i="7"/>
  <c r="N56" i="7"/>
  <c r="N54" i="7"/>
  <c r="L49" i="7"/>
  <c r="K58" i="7"/>
  <c r="I54" i="7"/>
  <c r="K54" i="7"/>
  <c r="M49" i="7"/>
  <c r="I56" i="7"/>
  <c r="M53" i="7"/>
  <c r="K48" i="7"/>
  <c r="I49" i="7"/>
  <c r="I48" i="7"/>
  <c r="K49" i="7"/>
  <c r="K51" i="7"/>
  <c r="K56" i="7"/>
  <c r="I55" i="7"/>
  <c r="I58" i="7"/>
  <c r="L54" i="7"/>
  <c r="K52" i="7"/>
  <c r="L48" i="7"/>
  <c r="I51" i="7"/>
  <c r="N49" i="7"/>
  <c r="J54" i="7"/>
  <c r="N50" i="7"/>
  <c r="E19" i="6"/>
  <c r="E14" i="6"/>
  <c r="J51" i="7"/>
  <c r="J49" i="7"/>
  <c r="M52" i="7"/>
  <c r="D56" i="7"/>
  <c r="F18" i="6"/>
  <c r="H18" i="6"/>
  <c r="J53" i="7"/>
  <c r="K50" i="7"/>
  <c r="L58" i="7"/>
  <c r="K55" i="7"/>
  <c r="N51" i="7"/>
  <c r="M55" i="7"/>
  <c r="E21" i="6"/>
  <c r="I52" i="7"/>
  <c r="M48" i="7"/>
  <c r="I53" i="7"/>
  <c r="N48" i="7"/>
  <c r="E11" i="6"/>
  <c r="F11" i="6" s="1"/>
  <c r="F9" i="52" s="1"/>
  <c r="G9" i="52" s="1"/>
  <c r="M58" i="7"/>
  <c r="I47" i="7"/>
  <c r="D53" i="7"/>
  <c r="D48" i="7"/>
  <c r="D52" i="7"/>
  <c r="J58" i="7"/>
  <c r="D55" i="7"/>
  <c r="N47" i="7"/>
  <c r="J55" i="7"/>
  <c r="D49" i="7"/>
  <c r="H23" i="6"/>
  <c r="I23" i="6" s="1"/>
  <c r="F23" i="6"/>
  <c r="M47" i="7"/>
  <c r="J47" i="7"/>
  <c r="M54" i="7"/>
  <c r="D47" i="7"/>
  <c r="J48" i="7"/>
  <c r="J50" i="7"/>
  <c r="K53" i="7"/>
  <c r="D51" i="7"/>
  <c r="J52" i="7"/>
  <c r="L53" i="7"/>
  <c r="D58" i="7"/>
  <c r="J56" i="7"/>
  <c r="M56" i="7"/>
  <c r="L8" i="7" l="1"/>
  <c r="N8" i="7"/>
  <c r="M8" i="7"/>
  <c r="D54" i="7"/>
  <c r="D50" i="7"/>
  <c r="I50" i="7"/>
  <c r="F47" i="7"/>
  <c r="F57" i="7"/>
  <c r="C49" i="7"/>
  <c r="C57" i="7"/>
  <c r="E47" i="7"/>
  <c r="E57" i="7"/>
  <c r="G57" i="7"/>
  <c r="H57" i="7"/>
  <c r="H47" i="7"/>
  <c r="C52" i="7"/>
  <c r="L47" i="7"/>
  <c r="K47" i="7"/>
  <c r="C48" i="7"/>
  <c r="C54" i="7"/>
  <c r="C15" i="6"/>
  <c r="G52" i="7"/>
  <c r="G55" i="7"/>
  <c r="G53" i="7"/>
  <c r="G56" i="7"/>
  <c r="G54" i="7"/>
  <c r="G51" i="7"/>
  <c r="G50" i="7"/>
  <c r="G58" i="7"/>
  <c r="G49" i="7"/>
  <c r="G48" i="7"/>
  <c r="C50" i="7"/>
  <c r="H55" i="7"/>
  <c r="H50" i="7"/>
  <c r="H53" i="7"/>
  <c r="H51" i="7"/>
  <c r="H48" i="7"/>
  <c r="H52" i="7"/>
  <c r="H56" i="7"/>
  <c r="H49" i="7"/>
  <c r="H58" i="7"/>
  <c r="H54" i="7"/>
  <c r="C53" i="7"/>
  <c r="C55" i="7"/>
  <c r="F21" i="6"/>
  <c r="I21" i="6"/>
  <c r="C51" i="7"/>
  <c r="I18" i="6"/>
  <c r="C25" i="6"/>
  <c r="O7" i="7"/>
  <c r="F14" i="6"/>
  <c r="H14" i="6"/>
  <c r="I14" i="6" s="1"/>
  <c r="F48" i="7"/>
  <c r="F55" i="7"/>
  <c r="F56" i="7"/>
  <c r="F54" i="7"/>
  <c r="F53" i="7"/>
  <c r="F49" i="7"/>
  <c r="F52" i="7"/>
  <c r="F50" i="7"/>
  <c r="F51" i="7"/>
  <c r="F58" i="7"/>
  <c r="C56" i="7"/>
  <c r="C58" i="7"/>
  <c r="E48" i="7"/>
  <c r="E55" i="7"/>
  <c r="E53" i="7"/>
  <c r="E49" i="7"/>
  <c r="E58" i="7"/>
  <c r="E54" i="7"/>
  <c r="E50" i="7"/>
  <c r="E56" i="7"/>
  <c r="E52" i="7"/>
  <c r="E51" i="7"/>
  <c r="O6" i="7"/>
  <c r="F19" i="6"/>
  <c r="I19" i="6"/>
  <c r="G8" i="7" l="1"/>
  <c r="F8" i="7"/>
  <c r="H8" i="7"/>
  <c r="I8" i="7"/>
  <c r="E8" i="7"/>
  <c r="K8" i="7"/>
  <c r="D8" i="7"/>
  <c r="J8" i="7"/>
  <c r="O22" i="7"/>
  <c r="O14" i="7"/>
  <c r="O23" i="7"/>
  <c r="O21" i="7"/>
  <c r="O15" i="7"/>
  <c r="O17" i="7"/>
  <c r="O19" i="7"/>
  <c r="O16" i="7"/>
  <c r="O18" i="7"/>
  <c r="O24" i="7"/>
  <c r="O49" i="7"/>
  <c r="O51" i="7"/>
  <c r="O20" i="7"/>
  <c r="C9" i="6"/>
  <c r="F17" i="6"/>
  <c r="F25" i="6" s="1"/>
  <c r="E25" i="6"/>
  <c r="I17" i="6"/>
  <c r="I25" i="6" s="1"/>
  <c r="H25" i="6"/>
  <c r="O5" i="7"/>
  <c r="C8" i="7"/>
  <c r="G47" i="7"/>
  <c r="O50" i="7" l="1"/>
  <c r="O54" i="7"/>
  <c r="O48" i="7"/>
  <c r="O56" i="7"/>
  <c r="O58" i="7"/>
  <c r="O57" i="7"/>
  <c r="O53" i="7"/>
  <c r="O52" i="7"/>
  <c r="D8" i="9"/>
  <c r="C27" i="6"/>
  <c r="C29" i="6" s="1"/>
  <c r="N25" i="7"/>
  <c r="I25" i="7"/>
  <c r="D25" i="7"/>
  <c r="O8" i="7"/>
  <c r="J25" i="7"/>
  <c r="M25" i="7"/>
  <c r="H25" i="7"/>
  <c r="O55" i="7" l="1"/>
  <c r="H59" i="7"/>
  <c r="N59" i="7"/>
  <c r="L25" i="7"/>
  <c r="K25" i="7"/>
  <c r="J59" i="7"/>
  <c r="E25" i="7"/>
  <c r="F25" i="7"/>
  <c r="M59" i="7"/>
  <c r="I59" i="7"/>
  <c r="C47" i="7"/>
  <c r="D59" i="7"/>
  <c r="O47" i="7" l="1"/>
  <c r="H140" i="7"/>
  <c r="G140" i="7"/>
  <c r="F59" i="7"/>
  <c r="E59" i="7"/>
  <c r="K59" i="7"/>
  <c r="L59" i="7"/>
  <c r="G25" i="7"/>
  <c r="N140" i="7"/>
  <c r="J140" i="7"/>
  <c r="C25" i="7"/>
  <c r="O13" i="7"/>
  <c r="D140" i="7"/>
  <c r="O25" i="7" l="1"/>
  <c r="F140" i="7"/>
  <c r="K140" i="7"/>
  <c r="C59" i="7"/>
  <c r="G59" i="7"/>
  <c r="C140" i="7"/>
  <c r="E140" i="7"/>
  <c r="I140" i="7" l="1"/>
  <c r="M140" i="7"/>
  <c r="O59" i="7"/>
  <c r="F8" i="6" l="1"/>
  <c r="F7" i="6"/>
  <c r="L140" i="7" l="1"/>
  <c r="F6" i="6"/>
  <c r="F9" i="6" s="1"/>
  <c r="F8" i="52" s="1"/>
  <c r="E9" i="6"/>
  <c r="F10" i="52" l="1"/>
  <c r="F13" i="52" s="1"/>
  <c r="F15" i="52" s="1"/>
  <c r="F17" i="52" s="1"/>
  <c r="G8" i="52"/>
  <c r="G10" i="52" s="1"/>
  <c r="G13" i="52" s="1"/>
  <c r="G15" i="52" s="1"/>
  <c r="G17" i="52" s="1"/>
  <c r="D10" i="9"/>
  <c r="D11" i="9" l="1"/>
  <c r="H17" i="52"/>
  <c r="F13" i="6" s="1"/>
  <c r="I8" i="6"/>
  <c r="I7" i="6"/>
  <c r="I6" i="6" l="1"/>
  <c r="I9" i="6" s="1"/>
  <c r="F21" i="52" s="1"/>
  <c r="H9" i="6"/>
  <c r="G21" i="52" l="1"/>
  <c r="D13" i="9"/>
  <c r="D15" i="9" l="1"/>
  <c r="H11" i="6" s="1"/>
  <c r="I11" i="6" s="1"/>
  <c r="F22" i="52" s="1"/>
  <c r="D14" i="9"/>
  <c r="G22" i="52" l="1"/>
  <c r="G23" i="52" s="1"/>
  <c r="G26" i="52" s="1"/>
  <c r="G28" i="52" s="1"/>
  <c r="G30" i="52" s="1"/>
  <c r="F23" i="52"/>
  <c r="F26" i="52" s="1"/>
  <c r="F28" i="52" s="1"/>
  <c r="F30" i="52" s="1"/>
  <c r="H30" i="52" l="1"/>
  <c r="I13" i="6" s="1"/>
  <c r="E13" i="6" l="1"/>
  <c r="F15" i="6"/>
  <c r="F27" i="6" s="1"/>
  <c r="E85" i="41" l="1"/>
  <c r="E15" i="6"/>
  <c r="E27" i="6" s="1"/>
  <c r="E29" i="6" s="1"/>
  <c r="I15" i="6" l="1"/>
  <c r="I27" i="6" s="1"/>
  <c r="H13" i="6"/>
  <c r="H15" i="6" s="1"/>
  <c r="H27" i="6" s="1"/>
  <c r="H29" i="6" s="1"/>
  <c r="H85" i="41" l="1"/>
  <c r="C34" i="42" l="1"/>
  <c r="C63" i="42"/>
  <c r="C30" i="42"/>
  <c r="C68" i="42"/>
  <c r="C75" i="42"/>
  <c r="C26" i="42"/>
  <c r="C66" i="42"/>
  <c r="C69" i="42"/>
  <c r="C67" i="42"/>
  <c r="C73" i="42"/>
  <c r="C59" i="42"/>
  <c r="C78" i="42"/>
  <c r="C79" i="42"/>
  <c r="C72" i="42"/>
  <c r="C65" i="42"/>
  <c r="C76" i="42"/>
  <c r="C64" i="42"/>
  <c r="C58" i="42"/>
  <c r="C77" i="42"/>
  <c r="C61" i="42"/>
  <c r="C70" i="42"/>
  <c r="C74" i="42"/>
  <c r="C25" i="42"/>
  <c r="C60" i="42"/>
  <c r="C62" i="42"/>
  <c r="C71" i="42" l="1"/>
  <c r="C46" i="42"/>
  <c r="C36" i="42"/>
  <c r="C50" i="42"/>
  <c r="C22" i="42"/>
  <c r="C42" i="42"/>
  <c r="C33" i="42"/>
  <c r="C11" i="42"/>
  <c r="C52" i="42"/>
  <c r="C19" i="42"/>
  <c r="C35" i="42"/>
  <c r="C12" i="42"/>
  <c r="C18" i="42"/>
  <c r="C53" i="42"/>
  <c r="C56" i="42"/>
  <c r="C49" i="42"/>
  <c r="C48" i="42"/>
  <c r="C55" i="42"/>
  <c r="C31" i="42"/>
  <c r="C38" i="42"/>
  <c r="C23" i="42"/>
  <c r="C10" i="42"/>
  <c r="C41" i="42"/>
  <c r="C17" i="42"/>
  <c r="C9" i="42"/>
  <c r="C43" i="42"/>
  <c r="C39" i="42"/>
  <c r="C28" i="42"/>
  <c r="C16" i="42"/>
  <c r="C51" i="42"/>
  <c r="C40" i="42"/>
  <c r="C44" i="42"/>
  <c r="C8" i="42"/>
  <c r="B81" i="41"/>
  <c r="C32" i="42"/>
  <c r="C54" i="42"/>
  <c r="C14" i="42"/>
  <c r="C29" i="42"/>
  <c r="C37" i="42"/>
  <c r="C21" i="42"/>
  <c r="C27" i="42"/>
  <c r="C13" i="42"/>
  <c r="C20" i="42"/>
  <c r="C45" i="42"/>
  <c r="C24" i="42"/>
  <c r="C57" i="42"/>
  <c r="C15" i="42"/>
  <c r="C47" i="42"/>
  <c r="C82" i="42" l="1"/>
  <c r="B83" i="41"/>
  <c r="C31" i="6"/>
  <c r="B85" i="41" l="1"/>
  <c r="F85" i="41" s="1"/>
  <c r="C84" i="42"/>
  <c r="C18" i="41" l="1"/>
  <c r="C39" i="41"/>
  <c r="C28" i="41"/>
  <c r="E28" i="41" s="1"/>
  <c r="C73" i="41"/>
  <c r="E73" i="41" s="1"/>
  <c r="C56" i="41"/>
  <c r="H56" i="41" s="1"/>
  <c r="I56" i="42" s="1"/>
  <c r="C26" i="41"/>
  <c r="E26" i="41" s="1"/>
  <c r="C47" i="41"/>
  <c r="H47" i="41" s="1"/>
  <c r="I47" i="42" s="1"/>
  <c r="C43" i="41"/>
  <c r="E43" i="41" s="1"/>
  <c r="C76" i="41"/>
  <c r="C20" i="41"/>
  <c r="E20" i="41" s="1"/>
  <c r="C24" i="41"/>
  <c r="E24" i="41" s="1"/>
  <c r="C53" i="41"/>
  <c r="H53" i="41" s="1"/>
  <c r="I53" i="42" s="1"/>
  <c r="C34" i="41"/>
  <c r="E34" i="41" s="1"/>
  <c r="C36" i="41"/>
  <c r="E36" i="41" s="1"/>
  <c r="C13" i="41"/>
  <c r="E13" i="41" s="1"/>
  <c r="C59" i="41"/>
  <c r="E59" i="41" s="1"/>
  <c r="C64" i="41"/>
  <c r="H64" i="41" s="1"/>
  <c r="I64" i="42" s="1"/>
  <c r="C52" i="41"/>
  <c r="H52" i="41" s="1"/>
  <c r="I52" i="42" s="1"/>
  <c r="C16" i="41"/>
  <c r="H16" i="41" s="1"/>
  <c r="I16" i="42" s="1"/>
  <c r="C35" i="41"/>
  <c r="E35" i="41" s="1"/>
  <c r="C15" i="41"/>
  <c r="H15" i="41" s="1"/>
  <c r="I15" i="42" s="1"/>
  <c r="C32" i="41"/>
  <c r="H32" i="41" s="1"/>
  <c r="I32" i="42" s="1"/>
  <c r="C55" i="41"/>
  <c r="H55" i="41" s="1"/>
  <c r="I55" i="42" s="1"/>
  <c r="C29" i="41"/>
  <c r="H29" i="41" s="1"/>
  <c r="I29" i="42" s="1"/>
  <c r="C74" i="41"/>
  <c r="H74" i="41" s="1"/>
  <c r="I74" i="42" s="1"/>
  <c r="C61" i="41"/>
  <c r="H61" i="41" s="1"/>
  <c r="I61" i="42" s="1"/>
  <c r="C79" i="41"/>
  <c r="E79" i="41" s="1"/>
  <c r="C54" i="41"/>
  <c r="E54" i="41" s="1"/>
  <c r="C37" i="41"/>
  <c r="H37" i="41" s="1"/>
  <c r="I37" i="42" s="1"/>
  <c r="C40" i="41"/>
  <c r="E40" i="41" s="1"/>
  <c r="C71" i="41"/>
  <c r="H71" i="41" s="1"/>
  <c r="I71" i="42" s="1"/>
  <c r="C51" i="41"/>
  <c r="E51" i="41" s="1"/>
  <c r="C62" i="41"/>
  <c r="H62" i="41" s="1"/>
  <c r="I62" i="42" s="1"/>
  <c r="C65" i="41"/>
  <c r="H65" i="41" s="1"/>
  <c r="I65" i="42" s="1"/>
  <c r="C68" i="41"/>
  <c r="H68" i="41" s="1"/>
  <c r="I68" i="42" s="1"/>
  <c r="C63" i="41"/>
  <c r="H63" i="41" s="1"/>
  <c r="I63" i="42" s="1"/>
  <c r="C49" i="41"/>
  <c r="E49" i="41" s="1"/>
  <c r="C17" i="41"/>
  <c r="E17" i="41" s="1"/>
  <c r="C11" i="41"/>
  <c r="E11" i="41" s="1"/>
  <c r="C27" i="41"/>
  <c r="H27" i="41" s="1"/>
  <c r="I27" i="42" s="1"/>
  <c r="C19" i="41"/>
  <c r="H19" i="41" s="1"/>
  <c r="I19" i="42" s="1"/>
  <c r="C41" i="41"/>
  <c r="H41" i="41" s="1"/>
  <c r="I41" i="42" s="1"/>
  <c r="C8" i="41"/>
  <c r="E8" i="41" s="1"/>
  <c r="C10" i="41"/>
  <c r="H10" i="41" s="1"/>
  <c r="I10" i="42" s="1"/>
  <c r="C50" i="41"/>
  <c r="H50" i="41" s="1"/>
  <c r="I50" i="42" s="1"/>
  <c r="C58" i="41"/>
  <c r="E58" i="41" s="1"/>
  <c r="C25" i="41"/>
  <c r="H25" i="41" s="1"/>
  <c r="I25" i="42" s="1"/>
  <c r="C66" i="41"/>
  <c r="E66" i="41" s="1"/>
  <c r="C78" i="41"/>
  <c r="E78" i="41" s="1"/>
  <c r="C60" i="41"/>
  <c r="H60" i="41" s="1"/>
  <c r="I60" i="42" s="1"/>
  <c r="C67" i="41"/>
  <c r="E67" i="41" s="1"/>
  <c r="C45" i="41"/>
  <c r="H45" i="41" s="1"/>
  <c r="I45" i="42" s="1"/>
  <c r="C42" i="41"/>
  <c r="E42" i="41" s="1"/>
  <c r="C9" i="41"/>
  <c r="H9" i="41" s="1"/>
  <c r="I9" i="42" s="1"/>
  <c r="C83" i="41"/>
  <c r="C12" i="41"/>
  <c r="E12" i="41" s="1"/>
  <c r="C21" i="41"/>
  <c r="H21" i="41" s="1"/>
  <c r="I21" i="42" s="1"/>
  <c r="C48" i="41"/>
  <c r="H48" i="41" s="1"/>
  <c r="I48" i="42" s="1"/>
  <c r="C57" i="41"/>
  <c r="H57" i="41" s="1"/>
  <c r="I57" i="42" s="1"/>
  <c r="C22" i="41"/>
  <c r="E22" i="41" s="1"/>
  <c r="C14" i="41"/>
  <c r="E14" i="41" s="1"/>
  <c r="C23" i="41"/>
  <c r="E23" i="41" s="1"/>
  <c r="C33" i="41"/>
  <c r="H33" i="41" s="1"/>
  <c r="I33" i="42" s="1"/>
  <c r="C38" i="41"/>
  <c r="E38" i="41" s="1"/>
  <c r="C44" i="41"/>
  <c r="E44" i="41" s="1"/>
  <c r="C31" i="41"/>
  <c r="H31" i="41" s="1"/>
  <c r="I31" i="42" s="1"/>
  <c r="C46" i="41"/>
  <c r="E46" i="41" s="1"/>
  <c r="C72" i="41"/>
  <c r="H72" i="41" s="1"/>
  <c r="I72" i="42" s="1"/>
  <c r="C77" i="41"/>
  <c r="H77" i="41" s="1"/>
  <c r="I77" i="42" s="1"/>
  <c r="C30" i="41"/>
  <c r="E30" i="41" s="1"/>
  <c r="C69" i="41"/>
  <c r="H69" i="41" s="1"/>
  <c r="I69" i="42" s="1"/>
  <c r="C70" i="41"/>
  <c r="H70" i="41" s="1"/>
  <c r="I70" i="42" s="1"/>
  <c r="C75" i="41"/>
  <c r="E75" i="41" s="1"/>
  <c r="E52" i="41"/>
  <c r="H24" i="41"/>
  <c r="I24" i="42" s="1"/>
  <c r="E18" i="41"/>
  <c r="H18" i="41"/>
  <c r="I18" i="42" s="1"/>
  <c r="I85" i="41"/>
  <c r="H20" i="41"/>
  <c r="I20" i="42" s="1"/>
  <c r="E32" i="41"/>
  <c r="E39" i="41"/>
  <c r="H39" i="41"/>
  <c r="I39" i="42" s="1"/>
  <c r="E76" i="41"/>
  <c r="H76" i="41"/>
  <c r="I76" i="42" s="1"/>
  <c r="C86" i="42"/>
  <c r="D84" i="42" s="1"/>
  <c r="H36" i="41"/>
  <c r="I36" i="42" s="1"/>
  <c r="E56" i="41"/>
  <c r="H13" i="41"/>
  <c r="I13" i="42" s="1"/>
  <c r="H51" i="41" l="1"/>
  <c r="I51" i="42" s="1"/>
  <c r="E55" i="41"/>
  <c r="E65" i="41"/>
  <c r="F65" i="42" s="1"/>
  <c r="G65" i="42" s="1"/>
  <c r="J65" i="42" s="1"/>
  <c r="H40" i="41"/>
  <c r="I40" i="42" s="1"/>
  <c r="E16" i="41"/>
  <c r="F16" i="42" s="1"/>
  <c r="G16" i="42" s="1"/>
  <c r="J16" i="42" s="1"/>
  <c r="H59" i="41"/>
  <c r="I59" i="42" s="1"/>
  <c r="H43" i="41"/>
  <c r="I43" i="42" s="1"/>
  <c r="E29" i="41"/>
  <c r="F29" i="42" s="1"/>
  <c r="G29" i="42" s="1"/>
  <c r="J29" i="42" s="1"/>
  <c r="H73" i="41"/>
  <c r="I73" i="42" s="1"/>
  <c r="H12" i="41"/>
  <c r="I12" i="42" s="1"/>
  <c r="E53" i="41"/>
  <c r="F53" i="41" s="1"/>
  <c r="I53" i="41" s="1"/>
  <c r="H28" i="41"/>
  <c r="I28" i="42" s="1"/>
  <c r="E63" i="41"/>
  <c r="F63" i="41" s="1"/>
  <c r="I63" i="41" s="1"/>
  <c r="H54" i="41"/>
  <c r="I54" i="42" s="1"/>
  <c r="E47" i="41"/>
  <c r="F47" i="42" s="1"/>
  <c r="G47" i="42" s="1"/>
  <c r="J47" i="42" s="1"/>
  <c r="H79" i="41"/>
  <c r="I79" i="42" s="1"/>
  <c r="H35" i="41"/>
  <c r="I35" i="42" s="1"/>
  <c r="E72" i="41"/>
  <c r="F72" i="42" s="1"/>
  <c r="G72" i="42" s="1"/>
  <c r="J72" i="42" s="1"/>
  <c r="E19" i="41"/>
  <c r="F19" i="42" s="1"/>
  <c r="G19" i="42" s="1"/>
  <c r="J19" i="42" s="1"/>
  <c r="H38" i="41"/>
  <c r="I38" i="42" s="1"/>
  <c r="E61" i="41"/>
  <c r="F61" i="41" s="1"/>
  <c r="I61" i="41" s="1"/>
  <c r="H22" i="41"/>
  <c r="I22" i="42" s="1"/>
  <c r="H49" i="41"/>
  <c r="I49" i="42" s="1"/>
  <c r="H34" i="41"/>
  <c r="I34" i="42" s="1"/>
  <c r="H26" i="41"/>
  <c r="I26" i="42" s="1"/>
  <c r="E15" i="41"/>
  <c r="F15" i="42" s="1"/>
  <c r="G15" i="42" s="1"/>
  <c r="J15" i="42" s="1"/>
  <c r="E62" i="41"/>
  <c r="F62" i="42" s="1"/>
  <c r="G62" i="42" s="1"/>
  <c r="J62" i="42" s="1"/>
  <c r="E45" i="41"/>
  <c r="F45" i="42" s="1"/>
  <c r="G45" i="42" s="1"/>
  <c r="J45" i="42" s="1"/>
  <c r="E64" i="41"/>
  <c r="F64" i="42" s="1"/>
  <c r="G64" i="42" s="1"/>
  <c r="J64" i="42" s="1"/>
  <c r="E37" i="41"/>
  <c r="F37" i="42" s="1"/>
  <c r="G37" i="42" s="1"/>
  <c r="J37" i="42" s="1"/>
  <c r="E74" i="41"/>
  <c r="F74" i="42" s="1"/>
  <c r="G74" i="42" s="1"/>
  <c r="J74" i="42" s="1"/>
  <c r="E77" i="41"/>
  <c r="F77" i="41" s="1"/>
  <c r="I77" i="41" s="1"/>
  <c r="H75" i="41"/>
  <c r="I75" i="42" s="1"/>
  <c r="E50" i="41"/>
  <c r="F50" i="42" s="1"/>
  <c r="G50" i="42" s="1"/>
  <c r="J50" i="42" s="1"/>
  <c r="E68" i="41"/>
  <c r="F68" i="42" s="1"/>
  <c r="G68" i="42" s="1"/>
  <c r="J68" i="42" s="1"/>
  <c r="H14" i="41"/>
  <c r="I14" i="42" s="1"/>
  <c r="E70" i="41"/>
  <c r="F70" i="42" s="1"/>
  <c r="G70" i="42" s="1"/>
  <c r="J70" i="42" s="1"/>
  <c r="H44" i="41"/>
  <c r="I44" i="42" s="1"/>
  <c r="E41" i="41"/>
  <c r="F41" i="41" s="1"/>
  <c r="I41" i="41" s="1"/>
  <c r="E71" i="41"/>
  <c r="F71" i="41" s="1"/>
  <c r="I71" i="41" s="1"/>
  <c r="E60" i="41"/>
  <c r="F60" i="42" s="1"/>
  <c r="G60" i="42" s="1"/>
  <c r="J60" i="42" s="1"/>
  <c r="E21" i="41"/>
  <c r="F21" i="42" s="1"/>
  <c r="G21" i="42" s="1"/>
  <c r="J21" i="42" s="1"/>
  <c r="H58" i="41"/>
  <c r="I58" i="42" s="1"/>
  <c r="H42" i="41"/>
  <c r="I42" i="42" s="1"/>
  <c r="H78" i="41"/>
  <c r="I78" i="42" s="1"/>
  <c r="H17" i="41"/>
  <c r="I17" i="42" s="1"/>
  <c r="E25" i="41"/>
  <c r="F25" i="42" s="1"/>
  <c r="G25" i="42" s="1"/>
  <c r="J25" i="42" s="1"/>
  <c r="E69" i="41"/>
  <c r="F69" i="41" s="1"/>
  <c r="I69" i="41" s="1"/>
  <c r="C81" i="41"/>
  <c r="E27" i="41"/>
  <c r="F27" i="41" s="1"/>
  <c r="I27" i="41" s="1"/>
  <c r="H67" i="41"/>
  <c r="I67" i="42" s="1"/>
  <c r="E9" i="41"/>
  <c r="F9" i="41" s="1"/>
  <c r="I9" i="41" s="1"/>
  <c r="E48" i="41"/>
  <c r="F48" i="41" s="1"/>
  <c r="I48" i="41" s="1"/>
  <c r="H8" i="41"/>
  <c r="I8" i="42" s="1"/>
  <c r="E10" i="41"/>
  <c r="F10" i="42" s="1"/>
  <c r="G10" i="42" s="1"/>
  <c r="J10" i="42" s="1"/>
  <c r="H46" i="41"/>
  <c r="I46" i="42" s="1"/>
  <c r="E33" i="41"/>
  <c r="F33" i="42" s="1"/>
  <c r="G33" i="42" s="1"/>
  <c r="J33" i="42" s="1"/>
  <c r="E83" i="41"/>
  <c r="F83" i="41" s="1"/>
  <c r="E57" i="41"/>
  <c r="F57" i="42" s="1"/>
  <c r="G57" i="42" s="1"/>
  <c r="J57" i="42" s="1"/>
  <c r="H30" i="41"/>
  <c r="I30" i="42" s="1"/>
  <c r="E31" i="41"/>
  <c r="F31" i="42" s="1"/>
  <c r="G31" i="42" s="1"/>
  <c r="J31" i="42" s="1"/>
  <c r="H23" i="41"/>
  <c r="I23" i="42" s="1"/>
  <c r="H66" i="41"/>
  <c r="I66" i="42" s="1"/>
  <c r="H11" i="41"/>
  <c r="I11" i="42" s="1"/>
  <c r="H83" i="41"/>
  <c r="F47" i="41"/>
  <c r="I47" i="41" s="1"/>
  <c r="F36" i="41"/>
  <c r="I36" i="41" s="1"/>
  <c r="F36" i="42"/>
  <c r="G36" i="42" s="1"/>
  <c r="J36" i="42" s="1"/>
  <c r="F22" i="42"/>
  <c r="G22" i="42" s="1"/>
  <c r="F22" i="41"/>
  <c r="F17" i="42"/>
  <c r="G17" i="42" s="1"/>
  <c r="F17" i="41"/>
  <c r="F73" i="42"/>
  <c r="G73" i="42" s="1"/>
  <c r="F73" i="41"/>
  <c r="F13" i="42"/>
  <c r="G13" i="42" s="1"/>
  <c r="J13" i="42" s="1"/>
  <c r="F13" i="41"/>
  <c r="I13" i="41" s="1"/>
  <c r="F56" i="42"/>
  <c r="G56" i="42" s="1"/>
  <c r="J56" i="42" s="1"/>
  <c r="F56" i="41"/>
  <c r="I56" i="41" s="1"/>
  <c r="F20" i="42"/>
  <c r="G20" i="42" s="1"/>
  <c r="J20" i="42" s="1"/>
  <c r="F20" i="41"/>
  <c r="I20" i="41" s="1"/>
  <c r="F75" i="42"/>
  <c r="G75" i="42" s="1"/>
  <c r="F75" i="41"/>
  <c r="F79" i="42"/>
  <c r="G79" i="42" s="1"/>
  <c r="F79" i="41"/>
  <c r="F59" i="42"/>
  <c r="G59" i="42" s="1"/>
  <c r="J59" i="42" s="1"/>
  <c r="F59" i="41"/>
  <c r="I59" i="41" s="1"/>
  <c r="F35" i="42"/>
  <c r="G35" i="42" s="1"/>
  <c r="F35" i="41"/>
  <c r="F18" i="42"/>
  <c r="G18" i="42" s="1"/>
  <c r="J18" i="42" s="1"/>
  <c r="F18" i="41"/>
  <c r="I18" i="41" s="1"/>
  <c r="F14" i="42"/>
  <c r="G14" i="42" s="1"/>
  <c r="F14" i="41"/>
  <c r="F58" i="42"/>
  <c r="G58" i="42" s="1"/>
  <c r="F58" i="41"/>
  <c r="F38" i="41"/>
  <c r="F38" i="42"/>
  <c r="G38" i="42" s="1"/>
  <c r="F24" i="41"/>
  <c r="I24" i="41" s="1"/>
  <c r="F24" i="42"/>
  <c r="G24" i="42" s="1"/>
  <c r="J24" i="42" s="1"/>
  <c r="D60" i="42"/>
  <c r="D67" i="42"/>
  <c r="D62" i="42"/>
  <c r="D73" i="42"/>
  <c r="D65" i="42"/>
  <c r="D76" i="42"/>
  <c r="D34" i="42"/>
  <c r="D79" i="42"/>
  <c r="D61" i="42"/>
  <c r="D70" i="42"/>
  <c r="D75" i="42"/>
  <c r="D74" i="42"/>
  <c r="D26" i="42"/>
  <c r="D59" i="42"/>
  <c r="D78" i="42"/>
  <c r="D72" i="42"/>
  <c r="D30" i="42"/>
  <c r="D64" i="42"/>
  <c r="D63" i="42"/>
  <c r="D58" i="42"/>
  <c r="D25" i="42"/>
  <c r="D66" i="42"/>
  <c r="D69" i="42"/>
  <c r="D77" i="42"/>
  <c r="D68" i="42"/>
  <c r="D29" i="42"/>
  <c r="D50" i="42"/>
  <c r="D32" i="42"/>
  <c r="D39" i="42"/>
  <c r="D12" i="42"/>
  <c r="D13" i="42"/>
  <c r="D46" i="42"/>
  <c r="D54" i="42"/>
  <c r="D56" i="42"/>
  <c r="D14" i="42"/>
  <c r="D23" i="42"/>
  <c r="D33" i="42"/>
  <c r="D41" i="42"/>
  <c r="D11" i="42"/>
  <c r="D43" i="42"/>
  <c r="D15" i="42"/>
  <c r="D52" i="42"/>
  <c r="D47" i="42"/>
  <c r="D55" i="42"/>
  <c r="D71" i="42"/>
  <c r="D38" i="42"/>
  <c r="D45" i="42"/>
  <c r="D42" i="42"/>
  <c r="D16" i="42"/>
  <c r="D53" i="42"/>
  <c r="D49" i="42"/>
  <c r="D35" i="42"/>
  <c r="D48" i="42"/>
  <c r="D9" i="42"/>
  <c r="D44" i="42"/>
  <c r="D57" i="42"/>
  <c r="D28" i="42"/>
  <c r="D40" i="42"/>
  <c r="D31" i="42"/>
  <c r="D20" i="42"/>
  <c r="D8" i="42"/>
  <c r="D22" i="42"/>
  <c r="D10" i="42"/>
  <c r="D17" i="42"/>
  <c r="D24" i="42"/>
  <c r="D18" i="42"/>
  <c r="D37" i="42"/>
  <c r="D36" i="42"/>
  <c r="D21" i="42"/>
  <c r="D51" i="42"/>
  <c r="D27" i="42"/>
  <c r="D19" i="42"/>
  <c r="F32" i="42"/>
  <c r="G32" i="42" s="1"/>
  <c r="J32" i="42" s="1"/>
  <c r="F32" i="41"/>
  <c r="I32" i="41" s="1"/>
  <c r="F78" i="42"/>
  <c r="G78" i="42" s="1"/>
  <c r="F78" i="41"/>
  <c r="F52" i="42"/>
  <c r="G52" i="42" s="1"/>
  <c r="J52" i="42" s="1"/>
  <c r="F52" i="41"/>
  <c r="I52" i="41" s="1"/>
  <c r="F55" i="42"/>
  <c r="G55" i="42" s="1"/>
  <c r="J55" i="42" s="1"/>
  <c r="F55" i="41"/>
  <c r="I55" i="41" s="1"/>
  <c r="F39" i="42"/>
  <c r="G39" i="42" s="1"/>
  <c r="J39" i="42" s="1"/>
  <c r="F39" i="41"/>
  <c r="I39" i="41" s="1"/>
  <c r="F46" i="42"/>
  <c r="G46" i="42" s="1"/>
  <c r="F46" i="41"/>
  <c r="F44" i="42"/>
  <c r="G44" i="42" s="1"/>
  <c r="F44" i="41"/>
  <c r="F67" i="42"/>
  <c r="G67" i="42" s="1"/>
  <c r="F67" i="41"/>
  <c r="F51" i="42"/>
  <c r="G51" i="42" s="1"/>
  <c r="J51" i="42" s="1"/>
  <c r="F51" i="41"/>
  <c r="I51" i="41" s="1"/>
  <c r="F40" i="42"/>
  <c r="G40" i="42" s="1"/>
  <c r="F40" i="41"/>
  <c r="F54" i="42"/>
  <c r="G54" i="42" s="1"/>
  <c r="F54" i="41"/>
  <c r="F12" i="41"/>
  <c r="I12" i="41" s="1"/>
  <c r="F12" i="42"/>
  <c r="G12" i="42" s="1"/>
  <c r="J12" i="42" s="1"/>
  <c r="F8" i="42"/>
  <c r="F8" i="41"/>
  <c r="F42" i="42"/>
  <c r="G42" i="42" s="1"/>
  <c r="F42" i="41"/>
  <c r="F76" i="42"/>
  <c r="G76" i="42" s="1"/>
  <c r="J76" i="42" s="1"/>
  <c r="F76" i="41"/>
  <c r="I76" i="41" s="1"/>
  <c r="F43" i="42"/>
  <c r="G43" i="42" s="1"/>
  <c r="F43" i="41"/>
  <c r="F28" i="42"/>
  <c r="G28" i="42" s="1"/>
  <c r="F28" i="41"/>
  <c r="F30" i="42"/>
  <c r="G30" i="42" s="1"/>
  <c r="F30" i="41"/>
  <c r="F23" i="42"/>
  <c r="G23" i="42" s="1"/>
  <c r="F23" i="41"/>
  <c r="F66" i="42"/>
  <c r="G66" i="42" s="1"/>
  <c r="F66" i="41"/>
  <c r="F11" i="42"/>
  <c r="G11" i="42" s="1"/>
  <c r="F11" i="41"/>
  <c r="F49" i="42"/>
  <c r="G49" i="42" s="1"/>
  <c r="F49" i="41"/>
  <c r="F34" i="42"/>
  <c r="G34" i="42" s="1"/>
  <c r="F34" i="41"/>
  <c r="F26" i="42"/>
  <c r="G26" i="42" s="1"/>
  <c r="F26" i="41"/>
  <c r="I73" i="41" l="1"/>
  <c r="F65" i="41"/>
  <c r="I65" i="41" s="1"/>
  <c r="F53" i="42"/>
  <c r="G53" i="42" s="1"/>
  <c r="J53" i="42" s="1"/>
  <c r="I43" i="41"/>
  <c r="J43" i="42"/>
  <c r="I40" i="41"/>
  <c r="F29" i="41"/>
  <c r="I29" i="41" s="1"/>
  <c r="I28" i="41"/>
  <c r="J40" i="42"/>
  <c r="F16" i="41"/>
  <c r="I16" i="41" s="1"/>
  <c r="J79" i="42"/>
  <c r="J73" i="42"/>
  <c r="I79" i="41"/>
  <c r="I35" i="41"/>
  <c r="F62" i="41"/>
  <c r="I62" i="41" s="1"/>
  <c r="I49" i="41"/>
  <c r="F63" i="42"/>
  <c r="G63" i="42" s="1"/>
  <c r="J63" i="42" s="1"/>
  <c r="J28" i="42"/>
  <c r="F72" i="41"/>
  <c r="I72" i="41" s="1"/>
  <c r="J54" i="42"/>
  <c r="J35" i="42"/>
  <c r="I54" i="41"/>
  <c r="J49" i="42"/>
  <c r="F74" i="41"/>
  <c r="I74" i="41" s="1"/>
  <c r="F19" i="41"/>
  <c r="I19" i="41" s="1"/>
  <c r="F45" i="41"/>
  <c r="I45" i="41" s="1"/>
  <c r="I34" i="41"/>
  <c r="F69" i="42"/>
  <c r="G69" i="42" s="1"/>
  <c r="J69" i="42" s="1"/>
  <c r="J38" i="42"/>
  <c r="J34" i="42"/>
  <c r="F41" i="42"/>
  <c r="G41" i="42" s="1"/>
  <c r="J41" i="42" s="1"/>
  <c r="J26" i="42"/>
  <c r="F61" i="42"/>
  <c r="G61" i="42" s="1"/>
  <c r="J61" i="42" s="1"/>
  <c r="F71" i="42"/>
  <c r="G71" i="42" s="1"/>
  <c r="J71" i="42" s="1"/>
  <c r="F57" i="41"/>
  <c r="I57" i="41" s="1"/>
  <c r="F15" i="41"/>
  <c r="I15" i="41" s="1"/>
  <c r="F37" i="41"/>
  <c r="I37" i="41" s="1"/>
  <c r="I42" i="41"/>
  <c r="I22" i="41"/>
  <c r="J42" i="42"/>
  <c r="F68" i="41"/>
  <c r="I68" i="41" s="1"/>
  <c r="J67" i="42"/>
  <c r="F64" i="41"/>
  <c r="I64" i="41" s="1"/>
  <c r="I58" i="41"/>
  <c r="F9" i="42"/>
  <c r="G9" i="42" s="1"/>
  <c r="J9" i="42" s="1"/>
  <c r="J22" i="42"/>
  <c r="I26" i="41"/>
  <c r="I38" i="41"/>
  <c r="J58" i="42"/>
  <c r="F25" i="41"/>
  <c r="I25" i="41" s="1"/>
  <c r="I30" i="41"/>
  <c r="I11" i="41"/>
  <c r="F50" i="41"/>
  <c r="I50" i="41" s="1"/>
  <c r="F48" i="42"/>
  <c r="G48" i="42" s="1"/>
  <c r="J48" i="42" s="1"/>
  <c r="F60" i="41"/>
  <c r="I60" i="41" s="1"/>
  <c r="F77" i="42"/>
  <c r="G77" i="42" s="1"/>
  <c r="J77" i="42" s="1"/>
  <c r="I44" i="41"/>
  <c r="F70" i="41"/>
  <c r="I70" i="41" s="1"/>
  <c r="I78" i="41"/>
  <c r="I14" i="41"/>
  <c r="I75" i="41"/>
  <c r="I66" i="41"/>
  <c r="J66" i="42"/>
  <c r="J78" i="42"/>
  <c r="J14" i="42"/>
  <c r="J75" i="42"/>
  <c r="J44" i="42"/>
  <c r="F21" i="41"/>
  <c r="I21" i="41" s="1"/>
  <c r="I17" i="41"/>
  <c r="F27" i="42"/>
  <c r="G27" i="42" s="1"/>
  <c r="J27" i="42" s="1"/>
  <c r="J17" i="42"/>
  <c r="J11" i="42"/>
  <c r="J30" i="42"/>
  <c r="I46" i="41"/>
  <c r="F33" i="41"/>
  <c r="I33" i="41" s="1"/>
  <c r="J46" i="42"/>
  <c r="F10" i="41"/>
  <c r="I10" i="41" s="1"/>
  <c r="I67" i="41"/>
  <c r="C85" i="41"/>
  <c r="E81" i="41"/>
  <c r="F31" i="41"/>
  <c r="I31" i="41" s="1"/>
  <c r="I82" i="42"/>
  <c r="I23" i="41"/>
  <c r="J23" i="42"/>
  <c r="H81" i="41"/>
  <c r="I8" i="41"/>
  <c r="G8" i="42"/>
  <c r="D82" i="42"/>
  <c r="I83" i="41"/>
  <c r="F82" i="42" l="1"/>
  <c r="F81" i="41"/>
  <c r="I84" i="42"/>
  <c r="I81" i="41"/>
  <c r="F29" i="6"/>
  <c r="E31" i="6"/>
  <c r="G82" i="42"/>
  <c r="J8" i="42"/>
  <c r="J82" i="42" s="1"/>
  <c r="D86" i="42"/>
  <c r="F84" i="42" l="1"/>
  <c r="G84" i="42" s="1"/>
  <c r="G86" i="42" s="1"/>
  <c r="I86" i="42"/>
  <c r="F31" i="6"/>
  <c r="F86" i="42" l="1"/>
  <c r="J84" i="42"/>
  <c r="H31" i="6"/>
  <c r="I29" i="6"/>
  <c r="J86" i="42" l="1"/>
  <c r="I31" i="6"/>
</calcChain>
</file>

<file path=xl/sharedStrings.xml><?xml version="1.0" encoding="utf-8"?>
<sst xmlns="http://schemas.openxmlformats.org/spreadsheetml/2006/main" count="920" uniqueCount="322">
  <si>
    <t>Account</t>
  </si>
  <si>
    <t>Description</t>
  </si>
  <si>
    <t>Total</t>
  </si>
  <si>
    <t>5001XX</t>
  </si>
  <si>
    <t>5002XX</t>
  </si>
  <si>
    <t>5003XX</t>
  </si>
  <si>
    <t>50112X</t>
  </si>
  <si>
    <t>Premium Pay</t>
  </si>
  <si>
    <t>Other Labor</t>
  </si>
  <si>
    <t>Pensions</t>
  </si>
  <si>
    <t>Adjustment</t>
  </si>
  <si>
    <t>Ref.</t>
  </si>
  <si>
    <t>Regular Ordinary Time</t>
  </si>
  <si>
    <t>Overtime</t>
  </si>
  <si>
    <t>Subtotal for Escalation</t>
  </si>
  <si>
    <t>SERP Plan</t>
  </si>
  <si>
    <t>Pension Administration</t>
  </si>
  <si>
    <t>Payroll Tax Expense</t>
  </si>
  <si>
    <t>Payroll Tax Expense-Unemployment</t>
  </si>
  <si>
    <t>Total Payroll Taxes</t>
  </si>
  <si>
    <t>Total Labor</t>
  </si>
  <si>
    <t>Non-Utility and Capitalized Labor</t>
  </si>
  <si>
    <t>Total Utility Labor</t>
  </si>
  <si>
    <t>Page 4.2</t>
  </si>
  <si>
    <t>Acct</t>
  </si>
  <si>
    <t>Account Desc.</t>
  </si>
  <si>
    <t>Reg/Ordinary Time</t>
  </si>
  <si>
    <t>Grand Total</t>
  </si>
  <si>
    <t>Group Code</t>
  </si>
  <si>
    <t>Labor Group</t>
  </si>
  <si>
    <t xml:space="preserve">Officer/Exempt    </t>
  </si>
  <si>
    <t xml:space="preserve">IBEW 125       </t>
  </si>
  <si>
    <t xml:space="preserve">IBEW 659       </t>
  </si>
  <si>
    <t xml:space="preserve">UWUA 197       </t>
  </si>
  <si>
    <t xml:space="preserve">IBEW 57 PD     </t>
  </si>
  <si>
    <t xml:space="preserve">IBEW 57 PS     </t>
  </si>
  <si>
    <t>PCCC Non-Exempt</t>
  </si>
  <si>
    <t>IBEW 57 CT</t>
  </si>
  <si>
    <t xml:space="preserve">Non-Exempt     </t>
  </si>
  <si>
    <t>Composite Labor Increases</t>
  </si>
  <si>
    <t>4.3.2</t>
  </si>
  <si>
    <t>4.3.6</t>
  </si>
  <si>
    <t>Ref. 4.3.2</t>
  </si>
  <si>
    <t>4.3.7</t>
  </si>
  <si>
    <t>4.3.8</t>
  </si>
  <si>
    <t>Page 4.3</t>
  </si>
  <si>
    <t>50115X</t>
  </si>
  <si>
    <t xml:space="preserve"> </t>
  </si>
  <si>
    <t>UWUA 127</t>
  </si>
  <si>
    <t>401(k)</t>
  </si>
  <si>
    <t xml:space="preserve">UWUA 127 </t>
  </si>
  <si>
    <t>IBEW 57 PD</t>
  </si>
  <si>
    <t>IBEW 57 PS</t>
  </si>
  <si>
    <t xml:space="preserve">IBEW 57 WY  </t>
  </si>
  <si>
    <t>IBEW 57 WY</t>
  </si>
  <si>
    <t>Annual Incentive Plan</t>
  </si>
  <si>
    <t>(1)</t>
  </si>
  <si>
    <t>Pro Forma</t>
  </si>
  <si>
    <t>PacifiCorp</t>
  </si>
  <si>
    <t xml:space="preserve">Post Employment Benefits </t>
  </si>
  <si>
    <t>Pension</t>
  </si>
  <si>
    <t>Post Retirement</t>
  </si>
  <si>
    <t xml:space="preserve">labor group and restated to reflect wage increases during the base period.  </t>
  </si>
  <si>
    <t>xxxxx</t>
  </si>
  <si>
    <t>All Other Labor and Benefit Items</t>
  </si>
  <si>
    <t>Restatement</t>
  </si>
  <si>
    <t>Restatement Increase</t>
  </si>
  <si>
    <t>of the procedures used to develop the labor expenses used in this adjustment.</t>
  </si>
  <si>
    <t>described above.</t>
  </si>
  <si>
    <t>Incentive Plan; instead, they receive annual increases to their wages that are reflected in the escalation</t>
  </si>
  <si>
    <t>Adjustment by FERC Account - Total Company</t>
  </si>
  <si>
    <t>Total Company Basis</t>
  </si>
  <si>
    <t>Indicator</t>
  </si>
  <si>
    <t>% Of Total</t>
  </si>
  <si>
    <t>Blank</t>
  </si>
  <si>
    <t>Restating 
Adjustment</t>
  </si>
  <si>
    <t>Blank 2</t>
  </si>
  <si>
    <t>Pro Forma
Adjustment</t>
  </si>
  <si>
    <t>500CAGE</t>
  </si>
  <si>
    <t>500JBG</t>
  </si>
  <si>
    <t>535CAGE</t>
  </si>
  <si>
    <t>535CAGW</t>
  </si>
  <si>
    <t>560CAGE</t>
  </si>
  <si>
    <t>560CAGW</t>
  </si>
  <si>
    <t>560JBG</t>
  </si>
  <si>
    <t>560SG</t>
  </si>
  <si>
    <t>580CA</t>
  </si>
  <si>
    <t>580OR</t>
  </si>
  <si>
    <t>580SNPD</t>
  </si>
  <si>
    <t>580UT</t>
  </si>
  <si>
    <t>580WA</t>
  </si>
  <si>
    <t>580WYP</t>
  </si>
  <si>
    <t>580WYU</t>
  </si>
  <si>
    <t>920CA</t>
  </si>
  <si>
    <t>920OR</t>
  </si>
  <si>
    <t>920SO</t>
  </si>
  <si>
    <t>920UT</t>
  </si>
  <si>
    <t>920WA</t>
  </si>
  <si>
    <t>920WYP</t>
  </si>
  <si>
    <t>Utility Labor</t>
  </si>
  <si>
    <t>Non-Utility/Capital</t>
  </si>
  <si>
    <t>Adjustment by FERC Account - WA Allocated</t>
  </si>
  <si>
    <t>WA %</t>
  </si>
  <si>
    <t>Medical</t>
  </si>
  <si>
    <t>5011XX</t>
  </si>
  <si>
    <t>5012XX</t>
  </si>
  <si>
    <t>500SG</t>
  </si>
  <si>
    <t>Jan</t>
  </si>
  <si>
    <t>Feb</t>
  </si>
  <si>
    <t>Mar</t>
  </si>
  <si>
    <t>Apr</t>
  </si>
  <si>
    <t>May</t>
  </si>
  <si>
    <t>Jun</t>
  </si>
  <si>
    <t>Jul</t>
  </si>
  <si>
    <t>Aug</t>
  </si>
  <si>
    <t>Sep</t>
  </si>
  <si>
    <t>Oct</t>
  </si>
  <si>
    <t>Nov</t>
  </si>
  <si>
    <t>Dec</t>
  </si>
  <si>
    <t>557SG</t>
  </si>
  <si>
    <t>557CAGE</t>
  </si>
  <si>
    <t>3. Compensation related to the Annual Incentive Plan is calculated by escalating the base period</t>
  </si>
  <si>
    <t xml:space="preserve">4.  Payroll taxes have been updated as result of the labor calculations in parts 2 and 3 above. </t>
  </si>
  <si>
    <t>549OR</t>
  </si>
  <si>
    <t>557ID</t>
  </si>
  <si>
    <t>580ID</t>
  </si>
  <si>
    <t>920ID</t>
  </si>
  <si>
    <t>OTHER</t>
  </si>
  <si>
    <t>CN</t>
  </si>
  <si>
    <t>JBG</t>
  </si>
  <si>
    <t>CAGE</t>
  </si>
  <si>
    <t>CAGW</t>
  </si>
  <si>
    <t>SNPD</t>
  </si>
  <si>
    <t>SO</t>
  </si>
  <si>
    <t>CAEE</t>
  </si>
  <si>
    <t>SG</t>
  </si>
  <si>
    <t>ID</t>
  </si>
  <si>
    <t>WA</t>
  </si>
  <si>
    <t>OR</t>
  </si>
  <si>
    <t>FACTOR</t>
  </si>
  <si>
    <t>501CAEE</t>
  </si>
  <si>
    <t>512CAGE</t>
  </si>
  <si>
    <t>512JBG</t>
  </si>
  <si>
    <t>545CAGE</t>
  </si>
  <si>
    <t>545CAGW</t>
  </si>
  <si>
    <t>548CAGE</t>
  </si>
  <si>
    <t>548CAGW</t>
  </si>
  <si>
    <t>548SG</t>
  </si>
  <si>
    <t>553CAGE</t>
  </si>
  <si>
    <t>553CAGW</t>
  </si>
  <si>
    <t>571CAGE</t>
  </si>
  <si>
    <t>571CAGW</t>
  </si>
  <si>
    <t>571JBG</t>
  </si>
  <si>
    <t>571SG</t>
  </si>
  <si>
    <t>593CA</t>
  </si>
  <si>
    <t>593ID</t>
  </si>
  <si>
    <t>593OR</t>
  </si>
  <si>
    <t>593SNPD</t>
  </si>
  <si>
    <t>593UT</t>
  </si>
  <si>
    <t>593WA</t>
  </si>
  <si>
    <t>593WYP</t>
  </si>
  <si>
    <t>593WYU</t>
  </si>
  <si>
    <t>903CA</t>
  </si>
  <si>
    <t>903CN</t>
  </si>
  <si>
    <t>903ID</t>
  </si>
  <si>
    <t>903OR</t>
  </si>
  <si>
    <t>903UT</t>
  </si>
  <si>
    <t>903WA</t>
  </si>
  <si>
    <t>903WYP</t>
  </si>
  <si>
    <t>903WYU</t>
  </si>
  <si>
    <t>908CA</t>
  </si>
  <si>
    <t>908CN</t>
  </si>
  <si>
    <t>908ID</t>
  </si>
  <si>
    <t>908OR</t>
  </si>
  <si>
    <t>908OTHER</t>
  </si>
  <si>
    <t>908UT</t>
  </si>
  <si>
    <t>908WA</t>
  </si>
  <si>
    <t>908WYP</t>
  </si>
  <si>
    <t>935CA</t>
  </si>
  <si>
    <t>935OR</t>
  </si>
  <si>
    <t>935SO</t>
  </si>
  <si>
    <t>935WA</t>
  </si>
  <si>
    <t>Washington Allocated</t>
  </si>
  <si>
    <t>Local 77</t>
  </si>
  <si>
    <t>Increases occur on the 26th of each month.  For this exhibit, each increase is listed on the first day of the following month.  For example, an increase that occurs on December 26, 2018 is shown as effective on January 1, 2019.</t>
  </si>
  <si>
    <t>% Increase-Total</t>
  </si>
  <si>
    <t>% Increase-Pro Forma</t>
  </si>
  <si>
    <t>% Increase-Annualized</t>
  </si>
  <si>
    <t>500CAGW</t>
  </si>
  <si>
    <t>The unadjusted and restated (12 months ended June 2019)</t>
  </si>
  <si>
    <t xml:space="preserve">2.  Actual June 2019 expenses for regular time, overtime, and premium pay were identified by </t>
  </si>
  <si>
    <t xml:space="preserve">3.  The restated June 2019 regular time, overtime, and premium pay expenses were then </t>
  </si>
  <si>
    <t>12 Months Ended June 2019</t>
  </si>
  <si>
    <t>Labor (12 Months Ended June 2019)</t>
  </si>
  <si>
    <t>Annualized Labor June 2019</t>
  </si>
  <si>
    <t>Actual
12 Months Ended
June 2019</t>
  </si>
  <si>
    <t>Restatement
12 Months Ended
June 2019</t>
  </si>
  <si>
    <t>Regular Time/Overtime/Premium Pay June 2019 - Actual</t>
  </si>
  <si>
    <t>Regular Time/Overtime/Premium Pay June 2019 - Annulized</t>
  </si>
  <si>
    <t>580XXX</t>
  </si>
  <si>
    <t>935WYP</t>
  </si>
  <si>
    <t>12 Months Ending December 2021</t>
  </si>
  <si>
    <t>Pro Forma
12 Months Ending
December 2021</t>
  </si>
  <si>
    <t>Regular Time/Overtime/Premium Pay December 2021 - Pro Forma</t>
  </si>
  <si>
    <t>Pro Forma Labor December 2021</t>
  </si>
  <si>
    <t xml:space="preserve">Overall actual. </t>
  </si>
  <si>
    <t>(2)</t>
  </si>
  <si>
    <t>Labor increases supported by union contracts/actual increases.</t>
  </si>
  <si>
    <t>(3)</t>
  </si>
  <si>
    <t>Projected labor increases supported by planned targets.</t>
  </si>
  <si>
    <t>(4)</t>
  </si>
  <si>
    <t>(5)</t>
  </si>
  <si>
    <t>A one-time spot increase</t>
  </si>
  <si>
    <t>Increase will be contingent on the future outcome of a new contract. (CONFIDENTIAL)</t>
  </si>
  <si>
    <t>IBEW 77</t>
  </si>
  <si>
    <t>Increases occur on the 26th of each month.  For this exhibit, each increase is listed on the first day of the following month.  For example, an increase that occurs on December 26, 2019 is shown as effective on January 1, 2020.</t>
  </si>
  <si>
    <t/>
  </si>
  <si>
    <t>Jun 2021</t>
  </si>
  <si>
    <t>Jul 2021</t>
  </si>
  <si>
    <t>Oct 2021</t>
  </si>
  <si>
    <t xml:space="preserve">A </t>
  </si>
  <si>
    <t>B</t>
  </si>
  <si>
    <t>C</t>
  </si>
  <si>
    <t>D</t>
  </si>
  <si>
    <t>D - A</t>
  </si>
  <si>
    <t>Actual June 2019
Net of Joint Venture</t>
  </si>
  <si>
    <t>Actual June 2019 Gross</t>
  </si>
  <si>
    <t>Pro Forma Adjustment</t>
  </si>
  <si>
    <t>Ref</t>
  </si>
  <si>
    <t xml:space="preserve">Post Retirement Benefits </t>
  </si>
  <si>
    <t>Pension Line Items</t>
  </si>
  <si>
    <t>Post Employment</t>
  </si>
  <si>
    <t xml:space="preserve">amount by the overall non-union wage increase percentage.  The Annual Incentive Plan is the second step of a </t>
  </si>
  <si>
    <t xml:space="preserve">at risk and based on achieving annual goals. Union employees do not participate in the Company's Annual </t>
  </si>
  <si>
    <t>two-stage compensation philosophy that provides employees with market average compensation with a portion</t>
  </si>
  <si>
    <t>Projected December 2021
Gross</t>
  </si>
  <si>
    <t xml:space="preserve">Projected December 2021 Net of Joint Venture </t>
  </si>
  <si>
    <t>5.  SERP related expenses are removed from the base period period through the restating adjustment portion</t>
  </si>
  <si>
    <t>PAGE</t>
  </si>
  <si>
    <t>General Wage Increase - Annualizing</t>
  </si>
  <si>
    <t>TOTAL</t>
  </si>
  <si>
    <t>WASHINGTON</t>
  </si>
  <si>
    <t>ACCOUNT</t>
  </si>
  <si>
    <t>Type</t>
  </si>
  <si>
    <t>COMPANY</t>
  </si>
  <si>
    <t>FACTOR %</t>
  </si>
  <si>
    <t>ALLOCATED</t>
  </si>
  <si>
    <t>REF#</t>
  </si>
  <si>
    <t>Adjustment to Expense:</t>
  </si>
  <si>
    <t>Steam Operations</t>
  </si>
  <si>
    <t>Fuel Related-Non NPC</t>
  </si>
  <si>
    <t>Hydro Operations</t>
  </si>
  <si>
    <t>Other Operations</t>
  </si>
  <si>
    <t>Situs</t>
  </si>
  <si>
    <t>Other Power Supply Expenses</t>
  </si>
  <si>
    <t>Transmission Operations</t>
  </si>
  <si>
    <t>Distribution Operations</t>
  </si>
  <si>
    <t>Administrative &amp; General</t>
  </si>
  <si>
    <t>Steam Maintenance</t>
  </si>
  <si>
    <t>Hydro Maintenance</t>
  </si>
  <si>
    <t>Other Maintenance</t>
  </si>
  <si>
    <t>Transmission Maintenance</t>
  </si>
  <si>
    <t>Distribution Maintenance</t>
  </si>
  <si>
    <t>Customer Accounts</t>
  </si>
  <si>
    <t>Customer Services</t>
  </si>
  <si>
    <t>Description of Adjustment:</t>
  </si>
  <si>
    <t>4.3</t>
  </si>
  <si>
    <t>General Wage Increase - Pro Forma</t>
  </si>
  <si>
    <t>Fuel Realted-Non NPC</t>
  </si>
  <si>
    <t xml:space="preserve">This adjustment annualizes the wage and benefit increases that occurred during the twelve month period ended June 2019 for labor charged to operations and maintenance accounts. See page 4.3.1 for more information on how this adjustment was calculated.
</t>
  </si>
  <si>
    <t>Line No.</t>
  </si>
  <si>
    <t>Social Security</t>
  </si>
  <si>
    <t>Medicare</t>
  </si>
  <si>
    <t>Total FICA Tax</t>
  </si>
  <si>
    <t>FICA Calculated on June 2019 Restated Labor</t>
  </si>
  <si>
    <t>Annualized Wages Adjustment</t>
  </si>
  <si>
    <t>a</t>
  </si>
  <si>
    <t>Annualized Incentive Adjustment</t>
  </si>
  <si>
    <t>b</t>
  </si>
  <si>
    <t>c</t>
  </si>
  <si>
    <t>a + b</t>
  </si>
  <si>
    <t>Percentage of eligible wages</t>
  </si>
  <si>
    <t>d</t>
  </si>
  <si>
    <t>Total eligible wages</t>
  </si>
  <si>
    <t>e</t>
  </si>
  <si>
    <t>c * d</t>
  </si>
  <si>
    <t>Tax rate</t>
  </si>
  <si>
    <t>f</t>
  </si>
  <si>
    <t>Tax on eligible wages</t>
  </si>
  <si>
    <t>g</t>
  </si>
  <si>
    <t>e * f</t>
  </si>
  <si>
    <t>Total FICA Tax on Restated Labor</t>
  </si>
  <si>
    <t>FICA Calculated on December 2021 Pro Forma Labor</t>
  </si>
  <si>
    <t>Pro Forma Wages Adjustment</t>
  </si>
  <si>
    <t>h</t>
  </si>
  <si>
    <t>Pro Forma Incentive Adjustment</t>
  </si>
  <si>
    <t>i</t>
  </si>
  <si>
    <t>j</t>
  </si>
  <si>
    <t>h + i</t>
  </si>
  <si>
    <t>k</t>
  </si>
  <si>
    <t>l</t>
  </si>
  <si>
    <t>j * k</t>
  </si>
  <si>
    <t>m</t>
  </si>
  <si>
    <t>n</t>
  </si>
  <si>
    <t>l * m</t>
  </si>
  <si>
    <t>Total FICA Tax on Pro Forma Labor</t>
  </si>
  <si>
    <t>General Wage Increase</t>
  </si>
  <si>
    <t>Payroll Tax Calculation</t>
  </si>
  <si>
    <t>of this adjustment as reflected on page 4.3.2.</t>
  </si>
  <si>
    <t>4.3.3_4</t>
  </si>
  <si>
    <t>Page 4.3.8</t>
  </si>
  <si>
    <t>Page 4.3.9</t>
  </si>
  <si>
    <t>The restatement of labor calculations can be found on page 4.3.4.</t>
  </si>
  <si>
    <t>escalated prospectively by labor group to December 2021 (see page 4.3.5).  Union and non-union costs</t>
  </si>
  <si>
    <t xml:space="preserve">were escalated using the contractual and target rates found on page 4.3.5.  </t>
  </si>
  <si>
    <t>These payroll tax calculations can be found on page 4.3.7.</t>
  </si>
  <si>
    <t>labor expenses are summarized on page 4.3.2.  The following is an explanation</t>
  </si>
  <si>
    <t>1.  Actual June 2019 total labor related expenses are identified on page 4.3.2.</t>
  </si>
  <si>
    <t>RES</t>
  </si>
  <si>
    <t xml:space="preserve">This adjustment recognizes wage and benefit increases that have occurred, or are projected to occur during the twelve month period ending December 2021 for labor charged to operation &amp; maintenance accounts. See page 4.3.1 for more information on how this adjustment was calculated.
</t>
  </si>
  <si>
    <t>PRO</t>
  </si>
  <si>
    <t>Washington General Rate Case - December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</si>
</sst>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
    <numFmt numFmtId="167" formatCode="#,##0.0000"/>
    <numFmt numFmtId="168" formatCode="General_)"/>
    <numFmt numFmtId="169" formatCode="mmmm\ d\,\ yyyy"/>
    <numFmt numFmtId="170" formatCode="_-* #,##0\ &quot;F&quot;_-;\-* #,##0\ &quot;F&quot;_-;_-* &quot;-&quot;\ &quot;F&quot;_-;_-@_-"/>
    <numFmt numFmtId="171" formatCode="#,##0.000;[Red]\-#,##0.000"/>
    <numFmt numFmtId="172" formatCode="_(* #,##0.000_);_(* \(#,##0.000\);_(* &quot;-&quot;??_);_(@_)"/>
    <numFmt numFmtId="173" formatCode="0.0"/>
    <numFmt numFmtId="174" formatCode="########\-###\-###"/>
    <numFmt numFmtId="175" formatCode="#,##0.0_);\(#,##0.0\);\-\ ;"/>
    <numFmt numFmtId="176" formatCode="&quot;$&quot;###0;[Red]\(&quot;$&quot;###0\)"/>
    <numFmt numFmtId="177" formatCode="0.0000%"/>
    <numFmt numFmtId="178" formatCode="_(* #,##0.00000_);_(* \(#,##0.00000\);_(* &quot;-&quot;??_);_(@_)"/>
    <numFmt numFmtId="179" formatCode="mm/dd/yyyy"/>
    <numFmt numFmtId="180" formatCode="m/d/yyyy;@"/>
    <numFmt numFmtId="181" formatCode="0.00000%"/>
    <numFmt numFmtId="182" formatCode="0.000000000000%"/>
    <numFmt numFmtId="183" formatCode="[$-409]dd\-mmm\-yy;@"/>
    <numFmt numFmtId="184" formatCode="[$-409]d\-mmm\-yy;@"/>
    <numFmt numFmtId="185" formatCode="_(* #,##0.0_);_(* \(#,##0.0\);_(* &quot;-&quot;??_);_(@_)"/>
  </numFmts>
  <fonts count="9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color indexed="8"/>
      <name val="Helv"/>
    </font>
    <font>
      <sz val="10"/>
      <name val="Helv"/>
    </font>
    <font>
      <sz val="10"/>
      <color indexed="11"/>
      <name val="Geneva"/>
      <family val="2"/>
    </font>
    <font>
      <sz val="10"/>
      <name val="Tahoma"/>
      <family val="2"/>
    </font>
    <font>
      <sz val="10"/>
      <name val="MS Sans Serif"/>
      <family val="2"/>
    </font>
    <font>
      <sz val="8"/>
      <name val="MS Sans Serif"/>
      <family val="2"/>
    </font>
    <font>
      <sz val="10"/>
      <color indexed="8"/>
      <name val="Arial"/>
      <family val="2"/>
    </font>
    <font>
      <b/>
      <sz val="10"/>
      <color indexed="8"/>
      <name val="Arial"/>
      <family val="2"/>
    </font>
    <font>
      <sz val="10"/>
      <name val="Courier"/>
      <family val="3"/>
    </font>
    <font>
      <sz val="7"/>
      <name val="Arial"/>
      <family val="2"/>
    </font>
    <font>
      <sz val="8"/>
      <name val="Arial"/>
      <family val="2"/>
    </font>
    <font>
      <b/>
      <sz val="16"/>
      <name val="Times New Roman"/>
      <family val="1"/>
    </font>
    <font>
      <b/>
      <sz val="12"/>
      <name val="Arial"/>
      <family val="2"/>
    </font>
    <font>
      <b/>
      <sz val="18"/>
      <name val="Arial"/>
      <family val="2"/>
    </font>
    <font>
      <b/>
      <sz val="12"/>
      <name val="Arial"/>
      <family val="2"/>
    </font>
    <font>
      <b/>
      <i/>
      <sz val="8"/>
      <color indexed="18"/>
      <name val="Helv"/>
    </font>
    <font>
      <sz val="11"/>
      <color indexed="8"/>
      <name val="TimesNewRomanPS"/>
    </font>
    <font>
      <sz val="12"/>
      <name val="Arial MT"/>
    </font>
    <font>
      <b/>
      <sz val="10"/>
      <name val="Arial"/>
      <family val="2"/>
    </font>
    <font>
      <sz val="10"/>
      <name val="LinePrinter"/>
    </font>
    <font>
      <sz val="10"/>
      <name val="Arial"/>
      <family val="2"/>
    </font>
    <font>
      <b/>
      <u/>
      <sz val="10"/>
      <name val="Arial"/>
      <family val="2"/>
    </font>
    <font>
      <u/>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11"/>
      <color indexed="17"/>
      <name val="Calibri"/>
      <family val="2"/>
    </font>
    <font>
      <b/>
      <sz val="11"/>
      <color indexed="56"/>
      <name val="Calibri"/>
      <family val="2"/>
    </font>
    <font>
      <sz val="11"/>
      <color indexed="52"/>
      <name val="Calibri"/>
      <family val="2"/>
    </font>
    <font>
      <b/>
      <sz val="8"/>
      <name val="Arial"/>
      <family val="2"/>
    </font>
    <font>
      <sz val="11"/>
      <color indexed="60"/>
      <name val="Calibri"/>
      <family val="2"/>
    </font>
    <font>
      <b/>
      <sz val="11"/>
      <color indexed="63"/>
      <name val="Calibri"/>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0"/>
      <color indexed="10"/>
      <name val="Arial"/>
      <family val="2"/>
    </font>
    <font>
      <b/>
      <sz val="18"/>
      <color indexed="56"/>
      <name val="Cambria"/>
      <family val="2"/>
    </font>
    <font>
      <sz val="8"/>
      <color indexed="12"/>
      <name val="Arial"/>
      <family val="2"/>
    </font>
    <font>
      <sz val="11"/>
      <color indexed="10"/>
      <name val="Calibri"/>
      <family val="2"/>
    </font>
    <font>
      <sz val="10"/>
      <name val="Arial"/>
      <family val="2"/>
    </font>
    <font>
      <sz val="10"/>
      <name val="Arial"/>
      <family val="2"/>
    </font>
    <font>
      <sz val="10"/>
      <color rgb="FFFF0000"/>
      <name val="Arial"/>
      <family val="2"/>
    </font>
    <font>
      <b/>
      <sz val="10"/>
      <color rgb="FFFF0000"/>
      <name val="Arial"/>
      <family val="2"/>
    </font>
    <font>
      <b/>
      <sz val="10"/>
      <color theme="1"/>
      <name val="Arial"/>
      <family val="2"/>
    </font>
    <font>
      <sz val="10"/>
      <color theme="4" tint="-0.249977111117893"/>
      <name val="Arial"/>
      <family val="2"/>
    </font>
    <font>
      <sz val="10"/>
      <color theme="4" tint="-0.499984740745262"/>
      <name val="Arial"/>
      <family val="2"/>
    </font>
    <font>
      <sz val="10"/>
      <color theme="1"/>
      <name val="Arial"/>
      <family val="2"/>
    </font>
    <font>
      <sz val="11"/>
      <color theme="1"/>
      <name val="Arial"/>
      <family val="2"/>
    </font>
    <font>
      <sz val="10"/>
      <color theme="0"/>
      <name val="Arial"/>
      <family val="2"/>
    </font>
    <font>
      <sz val="11"/>
      <color theme="0"/>
      <name val="Arial"/>
      <family val="2"/>
    </font>
    <font>
      <sz val="10"/>
      <color rgb="FF9C0006"/>
      <name val="Arial"/>
      <family val="2"/>
    </font>
    <font>
      <sz val="11"/>
      <color rgb="FF9C0006"/>
      <name val="Arial"/>
      <family val="2"/>
    </font>
    <font>
      <b/>
      <sz val="10"/>
      <color rgb="FFFA7D00"/>
      <name val="Arial"/>
      <family val="2"/>
    </font>
    <font>
      <b/>
      <sz val="11"/>
      <color rgb="FFFA7D00"/>
      <name val="Arial"/>
      <family val="2"/>
    </font>
    <font>
      <b/>
      <sz val="10"/>
      <color theme="0"/>
      <name val="Arial"/>
      <family val="2"/>
    </font>
    <font>
      <b/>
      <sz val="11"/>
      <color theme="0"/>
      <name val="Arial"/>
      <family val="2"/>
    </font>
    <font>
      <sz val="10"/>
      <color indexed="24"/>
      <name val="Courier New"/>
      <family val="3"/>
    </font>
    <font>
      <i/>
      <sz val="10"/>
      <color rgb="FF7F7F7F"/>
      <name val="Arial"/>
      <family val="2"/>
    </font>
    <font>
      <i/>
      <sz val="11"/>
      <color rgb="FF7F7F7F"/>
      <name val="Arial"/>
      <family val="2"/>
    </font>
    <font>
      <sz val="10"/>
      <color rgb="FF006100"/>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1"/>
      <color rgb="FF3F3F76"/>
      <name val="Arial"/>
      <family val="2"/>
    </font>
    <font>
      <sz val="10"/>
      <color rgb="FFFA7D00"/>
      <name val="Arial"/>
      <family val="2"/>
    </font>
    <font>
      <sz val="11"/>
      <color rgb="FFFA7D00"/>
      <name val="Arial"/>
      <family val="2"/>
    </font>
    <font>
      <sz val="10"/>
      <color rgb="FF9C6500"/>
      <name val="Arial"/>
      <family val="2"/>
    </font>
    <font>
      <sz val="11"/>
      <color rgb="FF9C6500"/>
      <name val="Arial"/>
      <family val="2"/>
    </font>
    <font>
      <sz val="12"/>
      <color indexed="12"/>
      <name val="Times New Roman"/>
      <family val="1"/>
    </font>
    <font>
      <b/>
      <sz val="10"/>
      <color rgb="FF3F3F3F"/>
      <name val="Arial"/>
      <family val="2"/>
    </font>
    <font>
      <b/>
      <sz val="11"/>
      <color rgb="FF3F3F3F"/>
      <name val="Arial"/>
      <family val="2"/>
    </font>
    <font>
      <b/>
      <sz val="14"/>
      <name val="Arial"/>
      <family val="2"/>
    </font>
    <font>
      <b/>
      <sz val="18"/>
      <color theme="3"/>
      <name val="Cambria"/>
      <family val="2"/>
      <scheme val="major"/>
    </font>
    <font>
      <b/>
      <sz val="11"/>
      <color theme="1"/>
      <name val="Arial"/>
      <family val="2"/>
    </font>
    <font>
      <sz val="11"/>
      <color rgb="FFFF0000"/>
      <name val="Arial"/>
      <family val="2"/>
    </font>
    <font>
      <sz val="10"/>
      <name val="Arial"/>
      <family val="2"/>
    </font>
    <font>
      <b/>
      <sz val="10"/>
      <color indexed="9"/>
      <name val="Arial"/>
      <family val="2"/>
    </font>
    <font>
      <sz val="10"/>
      <color rgb="FF0000FF"/>
      <name val="Arial"/>
      <family val="2"/>
    </font>
    <font>
      <sz val="9"/>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lightGray"/>
    </fill>
    <fill>
      <patternFill patternType="solid">
        <fgColor indexed="1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9"/>
        <bgColor indexed="15"/>
      </patternFill>
    </fill>
    <fill>
      <patternFill patternType="solid">
        <fgColor theme="1"/>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21">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4" fillId="21" borderId="2" applyNumberFormat="0" applyAlignment="0" applyProtection="0"/>
    <xf numFmtId="0" fontId="14" fillId="0" borderId="0"/>
    <xf numFmtId="43" fontId="3" fillId="0" borderId="0" applyFont="0" applyFill="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 fontId="6" fillId="0" borderId="0"/>
    <xf numFmtId="43" fontId="52" fillId="0" borderId="0" applyFont="0" applyFill="0" applyBorder="0" applyAlignment="0" applyProtection="0"/>
    <xf numFmtId="43" fontId="26" fillId="0" borderId="0" applyFont="0" applyFill="0" applyBorder="0" applyAlignment="0" applyProtection="0"/>
    <xf numFmtId="43" fontId="53" fillId="0" borderId="0" applyFont="0" applyFill="0" applyBorder="0" applyAlignment="0" applyProtection="0"/>
    <xf numFmtId="43" fontId="26" fillId="0" borderId="0" applyFont="0" applyFill="0" applyBorder="0" applyAlignment="0" applyProtection="0"/>
    <xf numFmtId="37" fontId="3" fillId="0" borderId="0" applyFill="0" applyBorder="0" applyAlignment="0" applyProtection="0"/>
    <xf numFmtId="0" fontId="7" fillId="0" borderId="0"/>
    <xf numFmtId="0" fontId="7" fillId="0" borderId="0"/>
    <xf numFmtId="0" fontId="7" fillId="0" borderId="0"/>
    <xf numFmtId="176" fontId="35" fillId="0" borderId="0" applyFont="0" applyFill="0" applyBorder="0" applyProtection="0">
      <alignment horizontal="right"/>
    </xf>
    <xf numFmtId="5" fontId="7" fillId="0" borderId="0"/>
    <xf numFmtId="5" fontId="3" fillId="0" borderId="0" applyFill="0" applyBorder="0" applyAlignment="0" applyProtection="0"/>
    <xf numFmtId="169" fontId="3" fillId="0" borderId="0" applyFill="0" applyBorder="0" applyAlignment="0" applyProtection="0"/>
    <xf numFmtId="0" fontId="7" fillId="0" borderId="0"/>
    <xf numFmtId="0" fontId="36" fillId="0" borderId="0" applyNumberFormat="0" applyFill="0" applyBorder="0" applyAlignment="0" applyProtection="0"/>
    <xf numFmtId="2" fontId="3" fillId="0" borderId="0" applyFill="0" applyBorder="0" applyAlignment="0" applyProtection="0"/>
    <xf numFmtId="0" fontId="15" fillId="0" borderId="0" applyFont="0" applyFill="0" applyBorder="0" applyAlignment="0" applyProtection="0">
      <alignment horizontal="left"/>
    </xf>
    <xf numFmtId="0" fontId="37" fillId="4" borderId="0" applyNumberFormat="0" applyBorder="0" applyAlignment="0" applyProtection="0"/>
    <xf numFmtId="38" fontId="16" fillId="22" borderId="0" applyNumberFormat="0" applyBorder="0" applyAlignment="0" applyProtection="0"/>
    <xf numFmtId="0" fontId="17" fillId="0" borderId="0"/>
    <xf numFmtId="0" fontId="18" fillId="0" borderId="3" applyNumberFormat="0" applyAlignment="0" applyProtection="0">
      <alignment horizontal="left" vertical="center"/>
    </xf>
    <xf numFmtId="0" fontId="18" fillId="0" borderId="4">
      <alignment horizontal="left" vertical="center"/>
    </xf>
    <xf numFmtId="0" fontId="19" fillId="0" borderId="0" applyNumberFormat="0" applyFill="0" applyBorder="0" applyAlignment="0" applyProtection="0"/>
    <xf numFmtId="0" fontId="20" fillId="0" borderId="0" applyNumberFormat="0" applyFill="0" applyBorder="0" applyAlignment="0" applyProtection="0"/>
    <xf numFmtId="0" fontId="38" fillId="0" borderId="5" applyNumberFormat="0" applyFill="0" applyAlignment="0" applyProtection="0"/>
    <xf numFmtId="0" fontId="38" fillId="0" borderId="0" applyNumberFormat="0" applyFill="0" applyBorder="0" applyAlignment="0" applyProtection="0"/>
    <xf numFmtId="0" fontId="21" fillId="0" borderId="0" applyNumberFormat="0" applyFill="0" applyBorder="0" applyAlignment="0">
      <protection locked="0"/>
    </xf>
    <xf numFmtId="10" fontId="16" fillId="23" borderId="6" applyNumberFormat="0" applyBorder="0" applyAlignment="0" applyProtection="0"/>
    <xf numFmtId="0" fontId="39" fillId="0" borderId="7" applyNumberFormat="0" applyFill="0" applyAlignment="0" applyProtection="0"/>
    <xf numFmtId="174" fontId="3" fillId="0" borderId="0"/>
    <xf numFmtId="173" fontId="40" fillId="0" borderId="0" applyNumberFormat="0" applyFill="0" applyBorder="0" applyAlignment="0" applyProtection="0"/>
    <xf numFmtId="0" fontId="41" fillId="24" borderId="0" applyNumberFormat="0" applyBorder="0" applyAlignment="0" applyProtection="0"/>
    <xf numFmtId="37" fontId="22" fillId="0" borderId="0" applyNumberFormat="0" applyFill="0" applyBorder="0"/>
    <xf numFmtId="0" fontId="16" fillId="0" borderId="8" applyNumberFormat="0" applyBorder="0" applyAlignment="0"/>
    <xf numFmtId="171" fontId="3" fillId="0" borderId="0"/>
    <xf numFmtId="0" fontId="10" fillId="0" borderId="0"/>
    <xf numFmtId="0" fontId="26" fillId="0" borderId="0"/>
    <xf numFmtId="37" fontId="7" fillId="0" borderId="0"/>
    <xf numFmtId="0" fontId="3" fillId="0" borderId="0"/>
    <xf numFmtId="0" fontId="10" fillId="0" borderId="0"/>
    <xf numFmtId="0" fontId="3" fillId="25" borderId="9" applyNumberFormat="0" applyFont="0" applyAlignment="0" applyProtection="0"/>
    <xf numFmtId="175" fontId="29" fillId="0" borderId="0" applyFont="0" applyFill="0" applyBorder="0" applyProtection="0"/>
    <xf numFmtId="0" fontId="42" fillId="20" borderId="10" applyNumberFormat="0" applyAlignment="0" applyProtection="0"/>
    <xf numFmtId="12" fontId="18" fillId="26" borderId="11">
      <alignment horizontal="left"/>
    </xf>
    <xf numFmtId="0" fontId="7" fillId="0" borderId="0"/>
    <xf numFmtId="0" fontId="7" fillId="0" borderId="0"/>
    <xf numFmtId="9" fontId="3" fillId="0" borderId="0" applyFont="0" applyFill="0" applyBorder="0" applyAlignment="0" applyProtection="0"/>
    <xf numFmtId="10" fontId="3" fillId="0" borderId="0" applyFont="0" applyFill="0" applyBorder="0" applyAlignment="0" applyProtection="0"/>
    <xf numFmtId="9" fontId="53" fillId="0" borderId="0" applyFont="0" applyFill="0" applyBorder="0" applyAlignment="0" applyProtection="0"/>
    <xf numFmtId="9" fontId="26" fillId="0" borderId="0" applyFont="0" applyFill="0" applyBorder="0" applyAlignment="0" applyProtection="0"/>
    <xf numFmtId="9" fontId="8" fillId="0" borderId="0"/>
    <xf numFmtId="4" fontId="13" fillId="24" borderId="12" applyNumberFormat="0" applyProtection="0">
      <alignment vertical="center"/>
    </xf>
    <xf numFmtId="4" fontId="43" fillId="27" borderId="12" applyNumberFormat="0" applyProtection="0">
      <alignment vertical="center"/>
    </xf>
    <xf numFmtId="4" fontId="13" fillId="27" borderId="12" applyNumberFormat="0" applyProtection="0">
      <alignment horizontal="left" vertical="center" indent="1"/>
    </xf>
    <xf numFmtId="0" fontId="13" fillId="27" borderId="12" applyNumberFormat="0" applyProtection="0">
      <alignment horizontal="left" vertical="top" indent="1"/>
    </xf>
    <xf numFmtId="4" fontId="13" fillId="28" borderId="0" applyNumberFormat="0" applyProtection="0">
      <alignment horizontal="left" vertical="center" indent="1"/>
    </xf>
    <xf numFmtId="4" fontId="12" fillId="3" borderId="12" applyNumberFormat="0" applyProtection="0">
      <alignment horizontal="right" vertical="center"/>
    </xf>
    <xf numFmtId="4" fontId="12" fillId="9" borderId="12" applyNumberFormat="0" applyProtection="0">
      <alignment horizontal="right" vertical="center"/>
    </xf>
    <xf numFmtId="4" fontId="12" fillId="17" borderId="12" applyNumberFormat="0" applyProtection="0">
      <alignment horizontal="right" vertical="center"/>
    </xf>
    <xf numFmtId="4" fontId="12" fillId="11" borderId="12" applyNumberFormat="0" applyProtection="0">
      <alignment horizontal="right" vertical="center"/>
    </xf>
    <xf numFmtId="4" fontId="12" fillId="15" borderId="12" applyNumberFormat="0" applyProtection="0">
      <alignment horizontal="right" vertical="center"/>
    </xf>
    <xf numFmtId="4" fontId="12" fillId="19" borderId="12" applyNumberFormat="0" applyProtection="0">
      <alignment horizontal="right" vertical="center"/>
    </xf>
    <xf numFmtId="4" fontId="12" fillId="18" borderId="12" applyNumberFormat="0" applyProtection="0">
      <alignment horizontal="right" vertical="center"/>
    </xf>
    <xf numFmtId="4" fontId="12" fillId="29" borderId="12" applyNumberFormat="0" applyProtection="0">
      <alignment horizontal="right" vertical="center"/>
    </xf>
    <xf numFmtId="4" fontId="12" fillId="10" borderId="12" applyNumberFormat="0" applyProtection="0">
      <alignment horizontal="right" vertical="center"/>
    </xf>
    <xf numFmtId="4" fontId="13" fillId="30" borderId="13" applyNumberFormat="0" applyProtection="0">
      <alignment horizontal="left" vertical="center" indent="1"/>
    </xf>
    <xf numFmtId="4" fontId="12" fillId="31" borderId="0" applyNumberFormat="0" applyProtection="0">
      <alignment horizontal="left" indent="1"/>
    </xf>
    <xf numFmtId="4" fontId="44" fillId="32" borderId="0" applyNumberFormat="0" applyProtection="0">
      <alignment horizontal="left" vertical="center" indent="1"/>
    </xf>
    <xf numFmtId="4" fontId="12" fillId="33" borderId="12" applyNumberFormat="0" applyProtection="0">
      <alignment horizontal="right" vertical="center"/>
    </xf>
    <xf numFmtId="4" fontId="45" fillId="34" borderId="0" applyNumberFormat="0" applyProtection="0">
      <alignment horizontal="left" indent="1"/>
    </xf>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top" indent="1"/>
    </xf>
    <xf numFmtId="4" fontId="12" fillId="23" borderId="12" applyNumberFormat="0" applyProtection="0">
      <alignment vertical="center"/>
    </xf>
    <xf numFmtId="4" fontId="47" fillId="23" borderId="12" applyNumberFormat="0" applyProtection="0">
      <alignment vertical="center"/>
    </xf>
    <xf numFmtId="4" fontId="12" fillId="23" borderId="12" applyNumberFormat="0" applyProtection="0">
      <alignment horizontal="left" vertical="center" indent="1"/>
    </xf>
    <xf numFmtId="0" fontId="12" fillId="23" borderId="12" applyNumberFormat="0" applyProtection="0">
      <alignment horizontal="left" vertical="top" indent="1"/>
    </xf>
    <xf numFmtId="4" fontId="12" fillId="0" borderId="12" applyNumberFormat="0" applyProtection="0">
      <alignment horizontal="right" vertical="center"/>
    </xf>
    <xf numFmtId="4" fontId="47" fillId="31" borderId="12" applyNumberFormat="0" applyProtection="0">
      <alignment horizontal="right" vertical="center"/>
    </xf>
    <xf numFmtId="4" fontId="12" fillId="0" borderId="12" applyNumberFormat="0" applyProtection="0">
      <alignment horizontal="left" vertical="center" indent="1"/>
    </xf>
    <xf numFmtId="0" fontId="12" fillId="28" borderId="12" applyNumberFormat="0" applyProtection="0">
      <alignment horizontal="left" vertical="top"/>
    </xf>
    <xf numFmtId="4" fontId="19" fillId="0" borderId="0" applyNumberFormat="0" applyProtection="0">
      <alignment horizontal="left" vertical="center"/>
    </xf>
    <xf numFmtId="4" fontId="48" fillId="31" borderId="12" applyNumberFormat="0" applyProtection="0">
      <alignment horizontal="right" vertical="center"/>
    </xf>
    <xf numFmtId="37" fontId="23" fillId="38" borderId="0" applyNumberFormat="0" applyFont="0" applyBorder="0" applyAlignment="0" applyProtection="0"/>
    <xf numFmtId="167" fontId="3" fillId="0" borderId="14">
      <alignment horizontal="justify" vertical="top" wrapText="1"/>
    </xf>
    <xf numFmtId="0" fontId="3" fillId="0" borderId="0">
      <alignment horizontal="left" wrapText="1"/>
    </xf>
    <xf numFmtId="0" fontId="49" fillId="0" borderId="0" applyNumberFormat="0" applyFill="0" applyBorder="0" applyAlignment="0" applyProtection="0"/>
    <xf numFmtId="0" fontId="24" fillId="0" borderId="6">
      <alignment horizontal="center" vertical="center" wrapText="1"/>
    </xf>
    <xf numFmtId="0" fontId="3" fillId="0" borderId="15" applyNumberFormat="0" applyFill="0" applyAlignment="0" applyProtection="0"/>
    <xf numFmtId="0" fontId="7" fillId="0" borderId="16"/>
    <xf numFmtId="168" fontId="25" fillId="0" borderId="0">
      <alignment horizontal="left"/>
    </xf>
    <xf numFmtId="0" fontId="7" fillId="0" borderId="17"/>
    <xf numFmtId="37" fontId="16" fillId="27" borderId="0" applyNumberFormat="0" applyBorder="0" applyAlignment="0" applyProtection="0"/>
    <xf numFmtId="37" fontId="4" fillId="0" borderId="0"/>
    <xf numFmtId="3" fontId="50" fillId="39" borderId="18" applyProtection="0"/>
    <xf numFmtId="0" fontId="51" fillId="0" borderId="0" applyNumberFormat="0" applyFill="0" applyBorder="0" applyAlignment="0" applyProtection="0"/>
    <xf numFmtId="44" fontId="3" fillId="0" borderId="0" applyFont="0" applyFill="0" applyBorder="0" applyAlignment="0" applyProtection="0"/>
    <xf numFmtId="0" fontId="3"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59" fillId="40" borderId="0" applyNumberFormat="0" applyBorder="0" applyAlignment="0" applyProtection="0"/>
    <xf numFmtId="0" fontId="60" fillId="40" borderId="0" applyNumberFormat="0" applyBorder="0" applyAlignment="0" applyProtection="0"/>
    <xf numFmtId="0" fontId="59" fillId="41" borderId="0" applyNumberFormat="0" applyBorder="0" applyAlignment="0" applyProtection="0"/>
    <xf numFmtId="0" fontId="60" fillId="41" borderId="0" applyNumberFormat="0" applyBorder="0" applyAlignment="0" applyProtection="0"/>
    <xf numFmtId="0" fontId="59" fillId="42" borderId="0" applyNumberFormat="0" applyBorder="0" applyAlignment="0" applyProtection="0"/>
    <xf numFmtId="0" fontId="60" fillId="42" borderId="0" applyNumberFormat="0" applyBorder="0" applyAlignment="0" applyProtection="0"/>
    <xf numFmtId="0" fontId="59" fillId="43" borderId="0" applyNumberFormat="0" applyBorder="0" applyAlignment="0" applyProtection="0"/>
    <xf numFmtId="0" fontId="60" fillId="43" borderId="0" applyNumberFormat="0" applyBorder="0" applyAlignment="0" applyProtection="0"/>
    <xf numFmtId="0" fontId="59" fillId="44" borderId="0" applyNumberFormat="0" applyBorder="0" applyAlignment="0" applyProtection="0"/>
    <xf numFmtId="0" fontId="60" fillId="44" borderId="0" applyNumberFormat="0" applyBorder="0" applyAlignment="0" applyProtection="0"/>
    <xf numFmtId="0" fontId="59" fillId="45" borderId="0" applyNumberFormat="0" applyBorder="0" applyAlignment="0" applyProtection="0"/>
    <xf numFmtId="0" fontId="60" fillId="45" borderId="0" applyNumberFormat="0" applyBorder="0" applyAlignment="0" applyProtection="0"/>
    <xf numFmtId="0" fontId="59" fillId="46" borderId="0" applyNumberFormat="0" applyBorder="0" applyAlignment="0" applyProtection="0"/>
    <xf numFmtId="0" fontId="60" fillId="46" borderId="0" applyNumberFormat="0" applyBorder="0" applyAlignment="0" applyProtection="0"/>
    <xf numFmtId="0" fontId="59" fillId="47" borderId="0" applyNumberFormat="0" applyBorder="0" applyAlignment="0" applyProtection="0"/>
    <xf numFmtId="0" fontId="60" fillId="47" borderId="0" applyNumberFormat="0" applyBorder="0" applyAlignment="0" applyProtection="0"/>
    <xf numFmtId="0" fontId="59" fillId="48" borderId="0" applyNumberFormat="0" applyBorder="0" applyAlignment="0" applyProtection="0"/>
    <xf numFmtId="0" fontId="60" fillId="48" borderId="0" applyNumberFormat="0" applyBorder="0" applyAlignment="0" applyProtection="0"/>
    <xf numFmtId="0" fontId="59" fillId="49" borderId="0" applyNumberFormat="0" applyBorder="0" applyAlignment="0" applyProtection="0"/>
    <xf numFmtId="0" fontId="60" fillId="49" borderId="0" applyNumberFormat="0" applyBorder="0" applyAlignment="0" applyProtection="0"/>
    <xf numFmtId="0" fontId="59" fillId="50" borderId="0" applyNumberFormat="0" applyBorder="0" applyAlignment="0" applyProtection="0"/>
    <xf numFmtId="0" fontId="60" fillId="50" borderId="0" applyNumberFormat="0" applyBorder="0" applyAlignment="0" applyProtection="0"/>
    <xf numFmtId="0" fontId="59" fillId="51" borderId="0" applyNumberFormat="0" applyBorder="0" applyAlignment="0" applyProtection="0"/>
    <xf numFmtId="0" fontId="60" fillId="51" borderId="0" applyNumberFormat="0" applyBorder="0" applyAlignment="0" applyProtection="0"/>
    <xf numFmtId="0" fontId="61" fillId="52" borderId="0" applyNumberFormat="0" applyBorder="0" applyAlignment="0" applyProtection="0"/>
    <xf numFmtId="0" fontId="62" fillId="52" borderId="0" applyNumberFormat="0" applyBorder="0" applyAlignment="0" applyProtection="0"/>
    <xf numFmtId="0" fontId="61" fillId="53" borderId="0" applyNumberFormat="0" applyBorder="0" applyAlignment="0" applyProtection="0"/>
    <xf numFmtId="0" fontId="62" fillId="53" borderId="0" applyNumberFormat="0" applyBorder="0" applyAlignment="0" applyProtection="0"/>
    <xf numFmtId="0" fontId="61" fillId="54" borderId="0" applyNumberFormat="0" applyBorder="0" applyAlignment="0" applyProtection="0"/>
    <xf numFmtId="0" fontId="62" fillId="54" borderId="0" applyNumberFormat="0" applyBorder="0" applyAlignment="0" applyProtection="0"/>
    <xf numFmtId="0" fontId="61" fillId="55" borderId="0" applyNumberFormat="0" applyBorder="0" applyAlignment="0" applyProtection="0"/>
    <xf numFmtId="0" fontId="62" fillId="55" borderId="0" applyNumberFormat="0" applyBorder="0" applyAlignment="0" applyProtection="0"/>
    <xf numFmtId="0" fontId="61" fillId="56" borderId="0" applyNumberFormat="0" applyBorder="0" applyAlignment="0" applyProtection="0"/>
    <xf numFmtId="0" fontId="62" fillId="56" borderId="0" applyNumberFormat="0" applyBorder="0" applyAlignment="0" applyProtection="0"/>
    <xf numFmtId="0" fontId="61" fillId="57" borderId="0" applyNumberFormat="0" applyBorder="0" applyAlignment="0" applyProtection="0"/>
    <xf numFmtId="0" fontId="62" fillId="57" borderId="0" applyNumberFormat="0" applyBorder="0" applyAlignment="0" applyProtection="0"/>
    <xf numFmtId="0" fontId="61" fillId="58" borderId="0" applyNumberFormat="0" applyBorder="0" applyAlignment="0" applyProtection="0"/>
    <xf numFmtId="0" fontId="62" fillId="58" borderId="0" applyNumberFormat="0" applyBorder="0" applyAlignment="0" applyProtection="0"/>
    <xf numFmtId="0" fontId="61" fillId="59" borderId="0" applyNumberFormat="0" applyBorder="0" applyAlignment="0" applyProtection="0"/>
    <xf numFmtId="0" fontId="62" fillId="59" borderId="0" applyNumberFormat="0" applyBorder="0" applyAlignment="0" applyProtection="0"/>
    <xf numFmtId="0" fontId="61" fillId="60" borderId="0" applyNumberFormat="0" applyBorder="0" applyAlignment="0" applyProtection="0"/>
    <xf numFmtId="0" fontId="62" fillId="60" borderId="0" applyNumberFormat="0" applyBorder="0" applyAlignment="0" applyProtection="0"/>
    <xf numFmtId="0" fontId="61" fillId="61" borderId="0" applyNumberFormat="0" applyBorder="0" applyAlignment="0" applyProtection="0"/>
    <xf numFmtId="0" fontId="62" fillId="61" borderId="0" applyNumberFormat="0" applyBorder="0" applyAlignment="0" applyProtection="0"/>
    <xf numFmtId="0" fontId="61" fillId="62" borderId="0" applyNumberFormat="0" applyBorder="0" applyAlignment="0" applyProtection="0"/>
    <xf numFmtId="0" fontId="62" fillId="62" borderId="0" applyNumberFormat="0" applyBorder="0" applyAlignment="0" applyProtection="0"/>
    <xf numFmtId="0" fontId="61" fillId="63" borderId="0" applyNumberFormat="0" applyBorder="0" applyAlignment="0" applyProtection="0"/>
    <xf numFmtId="0" fontId="62" fillId="63" borderId="0" applyNumberFormat="0" applyBorder="0" applyAlignment="0" applyProtection="0"/>
    <xf numFmtId="0" fontId="63" fillId="64" borderId="0" applyNumberFormat="0" applyBorder="0" applyAlignment="0" applyProtection="0"/>
    <xf numFmtId="0" fontId="64" fillId="64" borderId="0" applyNumberFormat="0" applyBorder="0" applyAlignment="0" applyProtection="0"/>
    <xf numFmtId="0" fontId="65" fillId="65" borderId="31" applyNumberFormat="0" applyAlignment="0" applyProtection="0"/>
    <xf numFmtId="0" fontId="66" fillId="65" borderId="31" applyNumberFormat="0" applyAlignment="0" applyProtection="0"/>
    <xf numFmtId="0" fontId="67" fillId="66" borderId="32" applyNumberFormat="0" applyAlignment="0" applyProtection="0"/>
    <xf numFmtId="0" fontId="68" fillId="66" borderId="32" applyNumberFormat="0" applyAlignment="0" applyProtection="0"/>
    <xf numFmtId="0" fontId="14" fillId="0" borderId="0"/>
    <xf numFmtId="0" fontId="14"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41" fontId="3" fillId="0" borderId="0" applyFont="0" applyFill="0" applyBorder="0" applyAlignment="0" applyProtection="0"/>
    <xf numFmtId="43" fontId="2"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3" fillId="0" borderId="0" applyFill="0" applyBorder="0" applyAlignment="0" applyProtection="0"/>
    <xf numFmtId="37" fontId="3" fillId="0" borderId="0" applyFill="0" applyBorder="0" applyAlignment="0" applyProtection="0"/>
    <xf numFmtId="3" fontId="69" fillId="0" borderId="0" applyFont="0" applyFill="0" applyBorder="0" applyAlignment="0" applyProtection="0"/>
    <xf numFmtId="44" fontId="3" fillId="0" borderId="0" applyFont="0" applyFill="0" applyBorder="0" applyAlignment="0" applyProtection="0"/>
    <xf numFmtId="5" fontId="3" fillId="0" borderId="0" applyFill="0" applyBorder="0" applyAlignment="0" applyProtection="0"/>
    <xf numFmtId="5" fontId="3" fillId="0" borderId="0" applyFill="0" applyBorder="0" applyAlignment="0" applyProtection="0"/>
    <xf numFmtId="169" fontId="3" fillId="0" borderId="0" applyFill="0" applyBorder="0" applyAlignment="0" applyProtection="0"/>
    <xf numFmtId="169" fontId="3" fillId="0" borderId="0" applyFill="0" applyBorder="0" applyAlignment="0" applyProtection="0"/>
    <xf numFmtId="0" fontId="69" fillId="0" borderId="0" applyFon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2" fontId="3" fillId="0" borderId="0" applyFill="0" applyBorder="0" applyAlignment="0" applyProtection="0"/>
    <xf numFmtId="2" fontId="3" fillId="0" borderId="0" applyFill="0" applyBorder="0" applyAlignment="0" applyProtection="0"/>
    <xf numFmtId="0" fontId="72" fillId="67" borderId="0" applyNumberFormat="0" applyBorder="0" applyAlignment="0" applyProtection="0"/>
    <xf numFmtId="0" fontId="73" fillId="67" borderId="0" applyNumberFormat="0" applyBorder="0" applyAlignment="0" applyProtection="0"/>
    <xf numFmtId="0" fontId="74" fillId="0" borderId="33" applyNumberFormat="0" applyFill="0" applyAlignment="0" applyProtection="0"/>
    <xf numFmtId="0" fontId="19" fillId="0" borderId="0" applyNumberFormat="0" applyFill="0" applyBorder="0" applyAlignment="0" applyProtection="0"/>
    <xf numFmtId="0" fontId="75" fillId="0" borderId="34" applyNumberFormat="0" applyFill="0" applyAlignment="0" applyProtection="0"/>
    <xf numFmtId="0" fontId="18" fillId="0" borderId="0" applyNumberFormat="0" applyFill="0" applyBorder="0" applyAlignment="0" applyProtection="0"/>
    <xf numFmtId="0" fontId="76" fillId="0" borderId="35" applyNumberFormat="0" applyFill="0" applyAlignment="0" applyProtection="0"/>
    <xf numFmtId="0" fontId="76" fillId="0" borderId="0" applyNumberFormat="0" applyFill="0" applyBorder="0" applyAlignment="0" applyProtection="0"/>
    <xf numFmtId="0" fontId="77" fillId="68" borderId="31" applyNumberFormat="0" applyAlignment="0" applyProtection="0"/>
    <xf numFmtId="0" fontId="78" fillId="68" borderId="31" applyNumberFormat="0" applyAlignment="0" applyProtection="0"/>
    <xf numFmtId="0" fontId="79" fillId="0" borderId="36" applyNumberFormat="0" applyFill="0" applyAlignment="0" applyProtection="0"/>
    <xf numFmtId="0" fontId="80" fillId="0" borderId="36" applyNumberFormat="0" applyFill="0" applyAlignment="0" applyProtection="0"/>
    <xf numFmtId="174" fontId="3" fillId="0" borderId="0"/>
    <xf numFmtId="174" fontId="3" fillId="0" borderId="0"/>
    <xf numFmtId="0" fontId="81" fillId="69" borderId="0" applyNumberFormat="0" applyBorder="0" applyAlignment="0" applyProtection="0"/>
    <xf numFmtId="0" fontId="82" fillId="69" borderId="0" applyNumberFormat="0" applyBorder="0" applyAlignment="0" applyProtection="0"/>
    <xf numFmtId="164" fontId="83" fillId="0" borderId="0" applyFont="0" applyAlignment="0" applyProtection="0"/>
    <xf numFmtId="171" fontId="3" fillId="0" borderId="0"/>
    <xf numFmtId="171"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alignment wrapText="1"/>
    </xf>
    <xf numFmtId="0" fontId="29" fillId="0" borderId="0"/>
    <xf numFmtId="0" fontId="2" fillId="0" borderId="0"/>
    <xf numFmtId="0" fontId="2" fillId="0" borderId="0"/>
    <xf numFmtId="0" fontId="2" fillId="0" borderId="0"/>
    <xf numFmtId="0" fontId="59" fillId="0" borderId="0"/>
    <xf numFmtId="0" fontId="3" fillId="0" borderId="0"/>
    <xf numFmtId="0" fontId="2" fillId="0" borderId="0"/>
    <xf numFmtId="0" fontId="2" fillId="0" borderId="0"/>
    <xf numFmtId="0" fontId="2" fillId="0" borderId="0"/>
    <xf numFmtId="0" fontId="3" fillId="0" borderId="0"/>
    <xf numFmtId="0" fontId="9" fillId="0" borderId="0"/>
    <xf numFmtId="0" fontId="3" fillId="0" borderId="0"/>
    <xf numFmtId="0" fontId="59" fillId="0" borderId="0"/>
    <xf numFmtId="0" fontId="3" fillId="0" borderId="0"/>
    <xf numFmtId="0" fontId="3" fillId="0" borderId="0"/>
    <xf numFmtId="0" fontId="2" fillId="0" borderId="0"/>
    <xf numFmtId="0" fontId="2" fillId="0" borderId="0"/>
    <xf numFmtId="0" fontId="29" fillId="0" borderId="0"/>
    <xf numFmtId="0" fontId="59" fillId="70" borderId="37" applyNumberFormat="0" applyFont="0" applyAlignment="0" applyProtection="0"/>
    <xf numFmtId="0" fontId="3" fillId="25" borderId="9" applyNumberFormat="0" applyFont="0" applyAlignment="0" applyProtection="0"/>
    <xf numFmtId="175" fontId="29" fillId="0" borderId="0" applyFont="0" applyFill="0" applyBorder="0" applyProtection="0"/>
    <xf numFmtId="175" fontId="29" fillId="0" borderId="0" applyFont="0" applyFill="0" applyBorder="0" applyProtection="0"/>
    <xf numFmtId="0" fontId="84" fillId="65" borderId="38" applyNumberFormat="0" applyAlignment="0" applyProtection="0"/>
    <xf numFmtId="0" fontId="85" fillId="65" borderId="38" applyNumberFormat="0" applyAlignment="0" applyProtection="0"/>
    <xf numFmtId="10" fontId="3" fillId="0" borderId="0" applyFont="0" applyFill="0" applyBorder="0" applyAlignment="0" applyProtection="0"/>
    <xf numFmtId="10"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4" fillId="32" borderId="0" applyNumberFormat="0" applyProtection="0">
      <alignment horizontal="left" vertical="center"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5" fillId="34" borderId="0" applyNumberFormat="0" applyProtection="0">
      <alignment horizontal="left" indent="1"/>
    </xf>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4" fontId="46"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center"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0" fontId="3" fillId="37" borderId="12" applyNumberFormat="0" applyProtection="0">
      <alignment horizontal="left" vertical="top"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12" fillId="0" borderId="12" applyNumberFormat="0" applyProtection="0">
      <alignment horizontal="left" vertical="center" indent="1"/>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4" fontId="86" fillId="71" borderId="0" applyNumberFormat="0" applyProtection="0">
      <alignment horizontal="left"/>
    </xf>
    <xf numFmtId="167" fontId="3" fillId="0" borderId="14">
      <alignment horizontal="justify" vertical="top" wrapText="1"/>
    </xf>
    <xf numFmtId="167" fontId="3" fillId="0" borderId="14">
      <alignment horizontal="justify" vertical="top" wrapText="1"/>
    </xf>
    <xf numFmtId="0" fontId="3" fillId="0" borderId="0">
      <alignment horizontal="left" wrapText="1"/>
    </xf>
    <xf numFmtId="0" fontId="3" fillId="0" borderId="0">
      <alignment horizontal="left" wrapText="1"/>
    </xf>
    <xf numFmtId="0" fontId="87" fillId="0" borderId="0" applyNumberFormat="0" applyFill="0" applyBorder="0" applyAlignment="0" applyProtection="0"/>
    <xf numFmtId="0" fontId="5" fillId="0" borderId="6">
      <alignment horizontal="center" vertical="center" wrapText="1"/>
    </xf>
    <xf numFmtId="0" fontId="5" fillId="0" borderId="6">
      <alignment horizontal="center" vertical="center" wrapText="1"/>
    </xf>
    <xf numFmtId="0" fontId="56" fillId="0" borderId="39" applyNumberFormat="0" applyFill="0" applyAlignment="0" applyProtection="0"/>
    <xf numFmtId="0" fontId="88" fillId="0" borderId="39" applyNumberFormat="0" applyFill="0" applyAlignment="0" applyProtection="0"/>
    <xf numFmtId="37" fontId="4" fillId="0" borderId="0"/>
    <xf numFmtId="37" fontId="4" fillId="0" borderId="0"/>
    <xf numFmtId="0" fontId="54" fillId="0" borderId="0" applyNumberFormat="0" applyFill="0" applyBorder="0" applyAlignment="0" applyProtection="0"/>
    <xf numFmtId="0" fontId="89"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4" fillId="0" borderId="8" applyNumberFormat="0" applyBorder="0" applyAlignment="0"/>
    <xf numFmtId="37" fontId="4" fillId="27" borderId="0" applyNumberFormat="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44" fontId="3" fillId="0" borderId="0" applyFont="0" applyFill="0" applyBorder="0" applyAlignment="0" applyProtection="0"/>
    <xf numFmtId="44" fontId="3" fillId="0" borderId="0" applyFont="0" applyFill="0" applyBorder="0" applyAlignment="0" applyProtection="0"/>
    <xf numFmtId="0" fontId="90" fillId="0" borderId="0"/>
    <xf numFmtId="0" fontId="3"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183" fontId="3" fillId="0" borderId="0"/>
    <xf numFmtId="183" fontId="1" fillId="0" borderId="0"/>
    <xf numFmtId="183" fontId="59" fillId="0" borderId="0" applyAlignment="0"/>
    <xf numFmtId="9" fontId="1" fillId="0" borderId="0" applyFont="0" applyFill="0" applyBorder="0" applyAlignment="0" applyProtection="0"/>
    <xf numFmtId="184" fontId="59" fillId="0" borderId="0" applyAlignment="0"/>
    <xf numFmtId="183" fontId="67" fillId="58" borderId="0" applyProtection="0"/>
    <xf numFmtId="37" fontId="59" fillId="0" borderId="39" applyFill="0" applyAlignment="0" applyProtection="0"/>
    <xf numFmtId="37" fontId="59" fillId="0" borderId="0"/>
    <xf numFmtId="10" fontId="5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cellStyleXfs>
  <cellXfs count="347">
    <xf numFmtId="0" fontId="0" fillId="0" borderId="0" xfId="0"/>
    <xf numFmtId="0" fontId="5" fillId="0" borderId="0" xfId="0" applyFont="1"/>
    <xf numFmtId="164" fontId="5" fillId="0" borderId="0" xfId="29" applyNumberFormat="1" applyFont="1"/>
    <xf numFmtId="0" fontId="12" fillId="0" borderId="0" xfId="77" applyFont="1" applyFill="1" applyBorder="1" applyAlignment="1">
      <alignment vertical="top"/>
    </xf>
    <xf numFmtId="0" fontId="27" fillId="0" borderId="0" xfId="77" applyFont="1"/>
    <xf numFmtId="0" fontId="54" fillId="0" borderId="0" xfId="0" applyFont="1" applyFill="1"/>
    <xf numFmtId="0" fontId="54" fillId="0" borderId="0" xfId="0" applyFont="1"/>
    <xf numFmtId="17" fontId="5" fillId="0" borderId="0" xfId="77" quotePrefix="1" applyNumberFormat="1" applyFont="1" applyFill="1" applyAlignment="1">
      <alignment horizontal="center"/>
    </xf>
    <xf numFmtId="0" fontId="5" fillId="0" borderId="0" xfId="77" applyFont="1" applyFill="1" applyAlignment="1">
      <alignment horizontal="center"/>
    </xf>
    <xf numFmtId="0" fontId="5" fillId="0" borderId="0" xfId="77" applyFont="1" applyFill="1" applyBorder="1" applyAlignment="1">
      <alignment horizontal="center" wrapText="1"/>
    </xf>
    <xf numFmtId="0" fontId="5" fillId="0" borderId="0" xfId="77" quotePrefix="1" applyFont="1" applyFill="1" applyBorder="1" applyAlignment="1">
      <alignment horizontal="center"/>
    </xf>
    <xf numFmtId="17" fontId="5" fillId="0" borderId="0" xfId="77" applyNumberFormat="1" applyFont="1" applyFill="1" applyBorder="1" applyAlignment="1">
      <alignment horizontal="center" wrapText="1"/>
    </xf>
    <xf numFmtId="0" fontId="3" fillId="0" borderId="0" xfId="0" applyFont="1" applyFill="1" applyAlignment="1">
      <alignment horizontal="left"/>
    </xf>
    <xf numFmtId="20" fontId="5" fillId="0" borderId="0" xfId="77" applyNumberFormat="1" applyFont="1" applyFill="1" applyBorder="1"/>
    <xf numFmtId="164" fontId="5" fillId="0" borderId="0" xfId="29" applyNumberFormat="1" applyFont="1" applyFill="1" applyBorder="1" applyAlignment="1">
      <alignment horizontal="center" wrapText="1"/>
    </xf>
    <xf numFmtId="0" fontId="5" fillId="0" borderId="0" xfId="77" applyFont="1" applyFill="1"/>
    <xf numFmtId="0" fontId="26" fillId="0" borderId="0" xfId="0" applyFont="1" applyAlignment="1">
      <alignment wrapText="1"/>
    </xf>
    <xf numFmtId="0" fontId="26" fillId="0" borderId="0" xfId="0" applyFont="1" applyFill="1" applyBorder="1" applyAlignment="1">
      <alignment wrapText="1"/>
    </xf>
    <xf numFmtId="165" fontId="26" fillId="0" borderId="0" xfId="84" applyNumberFormat="1" applyFont="1" applyAlignment="1">
      <alignment wrapText="1"/>
    </xf>
    <xf numFmtId="0" fontId="26" fillId="0" borderId="0" xfId="0" applyFont="1" applyFill="1" applyBorder="1" applyAlignment="1">
      <alignment horizontal="center" wrapText="1"/>
    </xf>
    <xf numFmtId="0" fontId="5" fillId="0" borderId="0" xfId="0" applyFont="1" applyAlignment="1">
      <alignment horizontal="left" wrapText="1"/>
    </xf>
    <xf numFmtId="0" fontId="26" fillId="0" borderId="0" xfId="0" applyFont="1" applyFill="1" applyBorder="1" applyAlignment="1">
      <alignment horizontal="left" wrapText="1"/>
    </xf>
    <xf numFmtId="0" fontId="26" fillId="0" borderId="0" xfId="0" applyFont="1" applyAlignment="1">
      <alignment horizontal="left" wrapText="1"/>
    </xf>
    <xf numFmtId="0" fontId="5" fillId="0" borderId="0" xfId="0" applyFont="1" applyAlignment="1">
      <alignment horizontal="centerContinuous" wrapText="1"/>
    </xf>
    <xf numFmtId="43" fontId="5" fillId="0" borderId="0" xfId="29" applyFont="1" applyFill="1" applyBorder="1" applyAlignment="1">
      <alignment wrapText="1"/>
    </xf>
    <xf numFmtId="0" fontId="5" fillId="0" borderId="0" xfId="0" applyFont="1" applyFill="1" applyBorder="1" applyAlignment="1">
      <alignment horizontal="center" wrapText="1"/>
    </xf>
    <xf numFmtId="0" fontId="5" fillId="0" borderId="0" xfId="0" applyFont="1" applyFill="1" applyBorder="1" applyAlignment="1">
      <alignment wrapText="1"/>
    </xf>
    <xf numFmtId="0" fontId="5" fillId="0" borderId="24" xfId="0" applyFont="1" applyBorder="1" applyAlignment="1">
      <alignment horizontal="center" wrapText="1"/>
    </xf>
    <xf numFmtId="0" fontId="26" fillId="0" borderId="0" xfId="0" applyFont="1" applyFill="1" applyAlignment="1">
      <alignment horizontal="left" wrapText="1"/>
    </xf>
    <xf numFmtId="0" fontId="26" fillId="0" borderId="0" xfId="0" applyFont="1" applyFill="1" applyAlignment="1">
      <alignment wrapText="1"/>
    </xf>
    <xf numFmtId="164" fontId="26" fillId="0" borderId="0" xfId="29" applyNumberFormat="1" applyFont="1" applyFill="1" applyAlignment="1">
      <alignment wrapText="1"/>
    </xf>
    <xf numFmtId="164" fontId="26" fillId="0" borderId="25" xfId="29" applyNumberFormat="1" applyFont="1" applyFill="1" applyBorder="1" applyAlignment="1">
      <alignment wrapText="1"/>
    </xf>
    <xf numFmtId="0" fontId="5" fillId="0" borderId="4" xfId="0" applyFont="1" applyFill="1" applyBorder="1" applyAlignment="1">
      <alignment horizontal="left" wrapText="1"/>
    </xf>
    <xf numFmtId="0" fontId="5" fillId="0" borderId="4" xfId="0" applyFont="1" applyFill="1" applyBorder="1" applyAlignment="1">
      <alignment wrapText="1"/>
    </xf>
    <xf numFmtId="164" fontId="5" fillId="0" borderId="4" xfId="29" applyNumberFormat="1" applyFont="1" applyFill="1" applyBorder="1" applyAlignment="1">
      <alignment wrapText="1"/>
    </xf>
    <xf numFmtId="164" fontId="5" fillId="0" borderId="26" xfId="29" applyNumberFormat="1" applyFont="1" applyFill="1" applyBorder="1" applyAlignment="1">
      <alignment wrapText="1"/>
    </xf>
    <xf numFmtId="0" fontId="26" fillId="0" borderId="25" xfId="0" applyFont="1" applyFill="1" applyBorder="1" applyAlignment="1">
      <alignment wrapText="1"/>
    </xf>
    <xf numFmtId="164" fontId="5" fillId="0" borderId="0" xfId="29" applyNumberFormat="1" applyFont="1" applyFill="1" applyBorder="1" applyAlignment="1">
      <alignment wrapText="1"/>
    </xf>
    <xf numFmtId="0" fontId="5" fillId="0" borderId="4" xfId="0" applyFont="1" applyFill="1" applyBorder="1" applyAlignment="1">
      <alignment horizontal="left"/>
    </xf>
    <xf numFmtId="164" fontId="5" fillId="0" borderId="0" xfId="0" applyNumberFormat="1" applyFont="1" applyFill="1" applyBorder="1" applyAlignment="1">
      <alignment wrapText="1"/>
    </xf>
    <xf numFmtId="164" fontId="5" fillId="0" borderId="27" xfId="29" applyNumberFormat="1" applyFont="1" applyFill="1" applyBorder="1" applyAlignment="1">
      <alignment wrapText="1"/>
    </xf>
    <xf numFmtId="43" fontId="5" fillId="0" borderId="20" xfId="29" applyFont="1" applyFill="1" applyBorder="1" applyAlignment="1">
      <alignment horizontal="center" vertical="center" wrapText="1"/>
    </xf>
    <xf numFmtId="43" fontId="5" fillId="0" borderId="28" xfId="29" applyFont="1" applyFill="1" applyBorder="1" applyAlignment="1">
      <alignment horizontal="center" vertical="center" wrapText="1"/>
    </xf>
    <xf numFmtId="10" fontId="54" fillId="0" borderId="0" xfId="84" applyNumberFormat="1" applyFont="1" applyFill="1" applyBorder="1"/>
    <xf numFmtId="0" fontId="55" fillId="0" borderId="0" xfId="77" applyFont="1" applyFill="1" applyBorder="1" applyAlignment="1">
      <alignment horizontal="left"/>
    </xf>
    <xf numFmtId="0" fontId="5" fillId="0" borderId="0" xfId="77" applyFont="1" applyFill="1" applyBorder="1"/>
    <xf numFmtId="164" fontId="5" fillId="0" borderId="0" xfId="40" applyNumberFormat="1" applyFont="1" applyFill="1" applyBorder="1" applyAlignment="1">
      <alignment horizontal="centerContinuous"/>
    </xf>
    <xf numFmtId="164" fontId="5" fillId="0" borderId="0" xfId="40" applyNumberFormat="1" applyFont="1" applyFill="1" applyBorder="1" applyAlignment="1">
      <alignment horizontal="center" wrapText="1"/>
    </xf>
    <xf numFmtId="0" fontId="5" fillId="0" borderId="0" xfId="77" applyFont="1" applyFill="1" applyBorder="1" applyAlignment="1">
      <alignment horizontal="center"/>
    </xf>
    <xf numFmtId="0" fontId="5" fillId="0" borderId="0" xfId="77" applyFont="1" applyFill="1" applyBorder="1" applyAlignment="1">
      <alignment horizontal="right" wrapText="1"/>
    </xf>
    <xf numFmtId="164" fontId="5" fillId="0" borderId="0" xfId="40" applyNumberFormat="1" applyFont="1" applyFill="1" applyBorder="1" applyAlignment="1">
      <alignment horizontal="right"/>
    </xf>
    <xf numFmtId="164" fontId="5" fillId="0" borderId="0" xfId="40" applyNumberFormat="1" applyFont="1" applyFill="1" applyBorder="1"/>
    <xf numFmtId="0" fontId="5" fillId="0" borderId="0" xfId="77" applyFont="1" applyFill="1" applyBorder="1" applyAlignment="1">
      <alignment horizontal="right"/>
    </xf>
    <xf numFmtId="0" fontId="58" fillId="0" borderId="0" xfId="0" applyFont="1"/>
    <xf numFmtId="0" fontId="58" fillId="0" borderId="0" xfId="0" applyFont="1" applyFill="1"/>
    <xf numFmtId="0" fontId="3" fillId="0" borderId="0" xfId="77" applyFont="1" applyFill="1"/>
    <xf numFmtId="0" fontId="3" fillId="0" borderId="0" xfId="0" applyFont="1"/>
    <xf numFmtId="164" fontId="3" fillId="0" borderId="0" xfId="29" applyNumberFormat="1" applyFont="1" applyFill="1" applyAlignment="1">
      <alignment wrapText="1"/>
    </xf>
    <xf numFmtId="164" fontId="3" fillId="0" borderId="25" xfId="29" applyNumberFormat="1" applyFont="1" applyFill="1" applyBorder="1" applyAlignment="1">
      <alignment wrapText="1"/>
    </xf>
    <xf numFmtId="0" fontId="3" fillId="0" borderId="0" xfId="0" applyFont="1" applyFill="1"/>
    <xf numFmtId="0" fontId="3" fillId="0" borderId="0" xfId="0" applyFont="1" applyFill="1" applyAlignment="1">
      <alignment wrapText="1"/>
    </xf>
    <xf numFmtId="0" fontId="26" fillId="0" borderId="0" xfId="0" applyFont="1" applyFill="1" applyBorder="1" applyAlignment="1">
      <alignment horizontal="center" wrapText="1"/>
    </xf>
    <xf numFmtId="0" fontId="3" fillId="0" borderId="0" xfId="0" applyFont="1" applyFill="1" applyAlignment="1">
      <alignment horizontal="left" wrapText="1"/>
    </xf>
    <xf numFmtId="0" fontId="3" fillId="0" borderId="0" xfId="0" applyFont="1" applyFill="1" applyBorder="1" applyAlignment="1">
      <alignment wrapText="1"/>
    </xf>
    <xf numFmtId="164" fontId="3" fillId="0" borderId="25" xfId="0" applyNumberFormat="1" applyFont="1" applyFill="1" applyBorder="1" applyAlignment="1">
      <alignment wrapText="1"/>
    </xf>
    <xf numFmtId="0" fontId="3" fillId="0" borderId="0" xfId="0" applyFont="1" applyFill="1" applyBorder="1" applyAlignment="1">
      <alignment horizontal="center" wrapText="1"/>
    </xf>
    <xf numFmtId="0" fontId="3" fillId="0" borderId="25" xfId="0" applyFont="1" applyFill="1" applyBorder="1" applyAlignment="1">
      <alignment wrapText="1"/>
    </xf>
    <xf numFmtId="0" fontId="5" fillId="0" borderId="0" xfId="0" applyFont="1" applyFill="1" applyBorder="1" applyAlignment="1">
      <alignment horizontal="left"/>
    </xf>
    <xf numFmtId="0" fontId="26" fillId="0" borderId="0" xfId="0" applyFont="1" applyFill="1" applyBorder="1" applyAlignment="1">
      <alignment horizontal="center" wrapText="1"/>
    </xf>
    <xf numFmtId="0" fontId="3" fillId="0" borderId="4" xfId="0" applyFont="1" applyFill="1" applyBorder="1" applyAlignment="1">
      <alignment horizontal="left" wrapText="1"/>
    </xf>
    <xf numFmtId="0" fontId="5" fillId="0" borderId="0" xfId="0" applyFont="1" applyAlignment="1">
      <alignment horizontal="center" wrapText="1"/>
    </xf>
    <xf numFmtId="0" fontId="3" fillId="0" borderId="0" xfId="0" applyFont="1" applyAlignment="1">
      <alignment horizontal="center" wrapText="1"/>
    </xf>
    <xf numFmtId="0" fontId="3" fillId="0" borderId="0" xfId="404" applyFont="1"/>
    <xf numFmtId="0" fontId="86" fillId="0" borderId="4" xfId="404" applyFont="1" applyBorder="1" applyAlignment="1">
      <alignment horizontal="centerContinuous"/>
    </xf>
    <xf numFmtId="0" fontId="5" fillId="0" borderId="20" xfId="404" applyFont="1" applyBorder="1" applyAlignment="1">
      <alignment wrapText="1"/>
    </xf>
    <xf numFmtId="17" fontId="5" fillId="0" borderId="20" xfId="404" applyNumberFormat="1" applyFont="1" applyFill="1" applyBorder="1" applyAlignment="1">
      <alignment horizontal="center" wrapText="1"/>
    </xf>
    <xf numFmtId="0" fontId="5" fillId="0" borderId="20" xfId="404" applyFont="1" applyFill="1" applyBorder="1" applyAlignment="1">
      <alignment horizontal="center"/>
    </xf>
    <xf numFmtId="0" fontId="91" fillId="0" borderId="0" xfId="404" applyFont="1" applyFill="1" applyBorder="1"/>
    <xf numFmtId="164" fontId="5" fillId="0" borderId="20" xfId="405" applyNumberFormat="1" applyFont="1" applyFill="1" applyBorder="1" applyAlignment="1">
      <alignment horizontal="center" wrapText="1"/>
    </xf>
    <xf numFmtId="0" fontId="3" fillId="0" borderId="0" xfId="404" applyFont="1" applyBorder="1"/>
    <xf numFmtId="164" fontId="3" fillId="0" borderId="0" xfId="405" applyNumberFormat="1" applyFont="1"/>
    <xf numFmtId="10" fontId="3" fillId="0" borderId="0" xfId="406" applyNumberFormat="1" applyFont="1"/>
    <xf numFmtId="164" fontId="3" fillId="0" borderId="0" xfId="404" applyNumberFormat="1" applyFont="1"/>
    <xf numFmtId="0" fontId="3" fillId="0" borderId="0" xfId="404" applyFont="1" applyFill="1" applyBorder="1"/>
    <xf numFmtId="164" fontId="3" fillId="0" borderId="0" xfId="405" applyNumberFormat="1" applyFont="1" applyFill="1"/>
    <xf numFmtId="10" fontId="3" fillId="0" borderId="0" xfId="406" applyNumberFormat="1" applyFont="1" applyFill="1"/>
    <xf numFmtId="0" fontId="3" fillId="0" borderId="0" xfId="404" applyFont="1" applyFill="1"/>
    <xf numFmtId="164" fontId="3" fillId="0" borderId="0" xfId="404" applyNumberFormat="1" applyFont="1" applyFill="1"/>
    <xf numFmtId="0" fontId="5" fillId="0" borderId="4" xfId="404" applyFont="1" applyBorder="1"/>
    <xf numFmtId="164" fontId="5" fillId="0" borderId="4" xfId="404" applyNumberFormat="1" applyFont="1" applyFill="1" applyBorder="1"/>
    <xf numFmtId="164" fontId="5" fillId="0" borderId="4" xfId="404" applyNumberFormat="1" applyFont="1" applyBorder="1"/>
    <xf numFmtId="164" fontId="5" fillId="0" borderId="4" xfId="405" applyNumberFormat="1" applyFont="1" applyFill="1" applyBorder="1"/>
    <xf numFmtId="0" fontId="5" fillId="0" borderId="4" xfId="404" applyFont="1" applyBorder="1" applyAlignment="1">
      <alignment horizontal="centerContinuous"/>
    </xf>
    <xf numFmtId="0" fontId="5" fillId="0" borderId="4" xfId="266" applyFont="1" applyFill="1" applyBorder="1" applyAlignment="1">
      <alignment horizontal="center"/>
    </xf>
    <xf numFmtId="177" fontId="3" fillId="0" borderId="0" xfId="406" applyNumberFormat="1" applyFont="1" applyFill="1" applyAlignment="1">
      <alignment horizontal="center"/>
    </xf>
    <xf numFmtId="10" fontId="5" fillId="0" borderId="4" xfId="406" applyNumberFormat="1" applyFont="1" applyFill="1" applyBorder="1" applyAlignment="1">
      <alignment horizontal="center"/>
    </xf>
    <xf numFmtId="0" fontId="5" fillId="0" borderId="4" xfId="404" applyFont="1" applyFill="1" applyBorder="1"/>
    <xf numFmtId="10" fontId="3" fillId="0" borderId="0" xfId="406" applyNumberFormat="1" applyFont="1" applyFill="1" applyAlignment="1">
      <alignment horizontal="center"/>
    </xf>
    <xf numFmtId="10" fontId="57" fillId="0" borderId="0" xfId="406" applyNumberFormat="1" applyFont="1" applyFill="1" applyAlignment="1">
      <alignment horizontal="center"/>
    </xf>
    <xf numFmtId="0" fontId="3" fillId="0" borderId="0" xfId="0" applyFont="1" applyAlignment="1">
      <alignment horizontal="right"/>
    </xf>
    <xf numFmtId="178" fontId="3" fillId="0" borderId="0" xfId="0" applyNumberFormat="1" applyFont="1" applyFill="1" applyAlignment="1">
      <alignment wrapText="1"/>
    </xf>
    <xf numFmtId="17" fontId="5" fillId="0" borderId="20" xfId="0" applyNumberFormat="1" applyFont="1" applyFill="1" applyBorder="1" applyAlignment="1">
      <alignment horizontal="center" wrapText="1"/>
    </xf>
    <xf numFmtId="0" fontId="5" fillId="0" borderId="20" xfId="0" applyFont="1" applyFill="1" applyBorder="1" applyAlignment="1">
      <alignment horizontal="center"/>
    </xf>
    <xf numFmtId="0" fontId="91" fillId="0" borderId="0" xfId="0" applyFont="1" applyFill="1" applyBorder="1"/>
    <xf numFmtId="164" fontId="3" fillId="0" borderId="0" xfId="0" applyNumberFormat="1" applyFont="1"/>
    <xf numFmtId="0" fontId="5" fillId="0" borderId="0" xfId="76" applyFont="1" applyFill="1" applyBorder="1"/>
    <xf numFmtId="0" fontId="3" fillId="0" borderId="0" xfId="0" applyFont="1" applyFill="1" applyBorder="1"/>
    <xf numFmtId="0" fontId="26" fillId="0" borderId="0" xfId="0" applyFont="1" applyFill="1" applyBorder="1" applyAlignment="1">
      <alignment horizontal="center" wrapText="1"/>
    </xf>
    <xf numFmtId="0" fontId="5" fillId="0" borderId="0" xfId="404" applyFont="1"/>
    <xf numFmtId="177" fontId="5" fillId="0" borderId="4" xfId="406" applyNumberFormat="1" applyFont="1" applyBorder="1"/>
    <xf numFmtId="177" fontId="3" fillId="0" borderId="0" xfId="404" applyNumberFormat="1" applyFont="1"/>
    <xf numFmtId="177" fontId="3" fillId="0" borderId="0" xfId="406" applyNumberFormat="1" applyFont="1"/>
    <xf numFmtId="177" fontId="5" fillId="0" borderId="4" xfId="84" applyNumberFormat="1" applyFont="1" applyFill="1" applyBorder="1"/>
    <xf numFmtId="177" fontId="3" fillId="0" borderId="0" xfId="406" applyNumberFormat="1" applyFont="1" applyFill="1"/>
    <xf numFmtId="0" fontId="5" fillId="0" borderId="20" xfId="404" applyFont="1" applyFill="1" applyBorder="1" applyAlignment="1">
      <alignment wrapText="1"/>
    </xf>
    <xf numFmtId="0" fontId="92" fillId="0" borderId="0" xfId="0" applyFont="1" applyFill="1"/>
    <xf numFmtId="43" fontId="5" fillId="0" borderId="20" xfId="29" applyFont="1" applyFill="1" applyBorder="1" applyAlignment="1">
      <alignment horizontal="left" wrapText="1"/>
    </xf>
    <xf numFmtId="43" fontId="5" fillId="0" borderId="20" xfId="29" applyFont="1" applyFill="1" applyBorder="1" applyAlignment="1">
      <alignment horizontal="center" wrapText="1"/>
    </xf>
    <xf numFmtId="0" fontId="3" fillId="0" borderId="0" xfId="77" applyFont="1" applyFill="1" applyAlignment="1">
      <alignment horizontal="left"/>
    </xf>
    <xf numFmtId="10" fontId="3" fillId="0" borderId="0" xfId="84" applyNumberFormat="1" applyFont="1" applyFill="1" applyBorder="1"/>
    <xf numFmtId="164" fontId="3" fillId="0" borderId="0" xfId="0" applyNumberFormat="1" applyFont="1" applyFill="1" applyAlignment="1">
      <alignment wrapText="1"/>
    </xf>
    <xf numFmtId="182" fontId="4" fillId="0" borderId="0" xfId="0" applyNumberFormat="1" applyFont="1" applyFill="1" applyAlignment="1">
      <alignment wrapText="1"/>
    </xf>
    <xf numFmtId="182" fontId="4" fillId="0" borderId="0" xfId="0" applyNumberFormat="1" applyFont="1" applyFill="1" applyBorder="1" applyAlignment="1">
      <alignment wrapText="1"/>
    </xf>
    <xf numFmtId="164" fontId="3" fillId="0" borderId="0" xfId="29" applyNumberFormat="1" applyFont="1" applyFill="1" applyBorder="1"/>
    <xf numFmtId="183" fontId="5" fillId="0" borderId="0" xfId="407" applyFont="1"/>
    <xf numFmtId="183" fontId="54" fillId="0" borderId="0" xfId="407" applyFont="1" applyAlignment="1">
      <alignment horizontal="center"/>
    </xf>
    <xf numFmtId="183" fontId="3" fillId="0" borderId="0" xfId="407" applyFont="1"/>
    <xf numFmtId="183" fontId="5" fillId="0" borderId="6" xfId="407" applyFont="1" applyFill="1" applyBorder="1" applyAlignment="1">
      <alignment horizontal="center" wrapText="1"/>
    </xf>
    <xf numFmtId="183" fontId="5" fillId="0" borderId="40" xfId="407" applyFont="1" applyFill="1" applyBorder="1" applyAlignment="1">
      <alignment horizontal="center" wrapText="1"/>
    </xf>
    <xf numFmtId="183" fontId="5" fillId="0" borderId="41" xfId="407" applyFont="1" applyFill="1" applyBorder="1" applyAlignment="1">
      <alignment horizontal="center" wrapText="1"/>
    </xf>
    <xf numFmtId="183" fontId="5" fillId="0" borderId="0" xfId="407" applyFont="1" applyFill="1" applyBorder="1" applyAlignment="1">
      <alignment horizontal="center" wrapText="1"/>
    </xf>
    <xf numFmtId="183" fontId="3" fillId="0" borderId="0" xfId="407" applyFont="1" applyAlignment="1">
      <alignment horizontal="left"/>
    </xf>
    <xf numFmtId="164" fontId="3" fillId="0" borderId="0" xfId="29" applyNumberFormat="1" applyFont="1" applyFill="1"/>
    <xf numFmtId="164" fontId="3" fillId="0" borderId="0" xfId="29" applyNumberFormat="1" applyFont="1"/>
    <xf numFmtId="183" fontId="5" fillId="0" borderId="0" xfId="407" applyFont="1" applyBorder="1" applyAlignment="1">
      <alignment horizontal="center" wrapText="1"/>
    </xf>
    <xf numFmtId="183" fontId="3" fillId="0" borderId="0" xfId="407" applyFont="1" applyFill="1"/>
    <xf numFmtId="0" fontId="3" fillId="0" borderId="0" xfId="407" applyNumberFormat="1" applyFont="1" applyAlignment="1">
      <alignment horizontal="left"/>
    </xf>
    <xf numFmtId="183" fontId="3" fillId="0" borderId="0" xfId="407" applyFont="1" applyAlignment="1">
      <alignment horizontal="left" indent="1"/>
    </xf>
    <xf numFmtId="164" fontId="3" fillId="0" borderId="20" xfId="29" applyNumberFormat="1" applyFont="1" applyFill="1" applyBorder="1"/>
    <xf numFmtId="164" fontId="5" fillId="0" borderId="4" xfId="407" applyNumberFormat="1" applyFont="1" applyBorder="1"/>
    <xf numFmtId="164" fontId="5" fillId="0" borderId="0" xfId="407" applyNumberFormat="1" applyFont="1" applyBorder="1"/>
    <xf numFmtId="183" fontId="5" fillId="0" borderId="0" xfId="407" applyFont="1" applyAlignment="1"/>
    <xf numFmtId="183" fontId="3" fillId="0" borderId="0" xfId="407" applyFont="1" applyFill="1" applyAlignment="1">
      <alignment horizontal="center"/>
    </xf>
    <xf numFmtId="183" fontId="5" fillId="0" borderId="0" xfId="407" applyFont="1" applyFill="1" applyAlignment="1">
      <alignment horizontal="center"/>
    </xf>
    <xf numFmtId="164" fontId="5" fillId="0" borderId="0" xfId="29" applyNumberFormat="1" applyFont="1" applyFill="1" applyBorder="1"/>
    <xf numFmtId="0" fontId="3" fillId="0" borderId="0" xfId="266" applyFont="1" applyFill="1"/>
    <xf numFmtId="0" fontId="3" fillId="0" borderId="0" xfId="266" applyFont="1" applyFill="1" applyAlignment="1">
      <alignment horizontal="center"/>
    </xf>
    <xf numFmtId="41" fontId="3" fillId="0" borderId="0" xfId="266" applyNumberFormat="1" applyFont="1" applyFill="1"/>
    <xf numFmtId="164" fontId="3" fillId="0" borderId="0" xfId="266" applyNumberFormat="1" applyFont="1" applyFill="1"/>
    <xf numFmtId="164" fontId="3" fillId="0" borderId="0" xfId="29" applyNumberFormat="1" applyFont="1" applyFill="1" applyAlignment="1">
      <alignment horizontal="center"/>
    </xf>
    <xf numFmtId="0" fontId="93" fillId="0" borderId="0" xfId="266" applyFont="1" applyFill="1" applyBorder="1"/>
    <xf numFmtId="0" fontId="93" fillId="0" borderId="0" xfId="266" applyFont="1"/>
    <xf numFmtId="0" fontId="5" fillId="0" borderId="0" xfId="266" quotePrefix="1" applyFont="1" applyFill="1" applyAlignment="1">
      <alignment horizontal="left"/>
    </xf>
    <xf numFmtId="164" fontId="3" fillId="0" borderId="0" xfId="266" applyNumberFormat="1" applyFont="1" applyFill="1" applyAlignment="1">
      <alignment horizontal="right"/>
    </xf>
    <xf numFmtId="49" fontId="3" fillId="0" borderId="0" xfId="266" applyNumberFormat="1" applyFont="1" applyFill="1" applyAlignment="1">
      <alignment horizontal="center"/>
    </xf>
    <xf numFmtId="0" fontId="5" fillId="0" borderId="0" xfId="266" applyFont="1" applyFill="1"/>
    <xf numFmtId="41" fontId="3" fillId="0" borderId="0" xfId="266" applyNumberFormat="1" applyFont="1" applyFill="1" applyAlignment="1">
      <alignment horizontal="center"/>
    </xf>
    <xf numFmtId="164" fontId="3" fillId="0" borderId="0" xfId="266" applyNumberFormat="1" applyFont="1" applyFill="1" applyAlignment="1">
      <alignment horizontal="center"/>
    </xf>
    <xf numFmtId="0" fontId="28" fillId="0" borderId="0" xfId="266" applyFont="1" applyFill="1" applyAlignment="1">
      <alignment horizontal="center"/>
    </xf>
    <xf numFmtId="41" fontId="28" fillId="0" borderId="0" xfId="266" applyNumberFormat="1" applyFont="1" applyFill="1" applyAlignment="1">
      <alignment horizontal="center"/>
    </xf>
    <xf numFmtId="0" fontId="28" fillId="0" borderId="0" xfId="266" quotePrefix="1" applyFont="1" applyFill="1" applyAlignment="1">
      <alignment horizontal="center"/>
    </xf>
    <xf numFmtId="164" fontId="28" fillId="0" borderId="0" xfId="266" applyNumberFormat="1" applyFont="1" applyFill="1" applyAlignment="1">
      <alignment horizontal="center"/>
    </xf>
    <xf numFmtId="0" fontId="3" fillId="0" borderId="0" xfId="266" applyFont="1" applyFill="1" applyProtection="1">
      <protection locked="0"/>
    </xf>
    <xf numFmtId="0" fontId="5" fillId="0" borderId="0" xfId="416" applyFont="1" applyFill="1" applyBorder="1"/>
    <xf numFmtId="0" fontId="3" fillId="0" borderId="0" xfId="266" applyFont="1" applyFill="1" applyBorder="1" applyProtection="1">
      <protection locked="0"/>
    </xf>
    <xf numFmtId="0" fontId="3" fillId="0" borderId="0" xfId="266" applyNumberFormat="1" applyFont="1" applyFill="1" applyBorder="1" applyAlignment="1" applyProtection="1">
      <alignment horizontal="center"/>
      <protection locked="0"/>
    </xf>
    <xf numFmtId="0" fontId="3" fillId="0" borderId="0" xfId="266" applyFont="1" applyFill="1" applyBorder="1" applyAlignment="1" applyProtection="1">
      <alignment horizontal="center"/>
      <protection locked="0"/>
    </xf>
    <xf numFmtId="41" fontId="3" fillId="0" borderId="0" xfId="266" applyNumberFormat="1" applyFont="1" applyFill="1" applyBorder="1" applyAlignment="1" applyProtection="1">
      <alignment horizontal="center"/>
      <protection locked="0"/>
    </xf>
    <xf numFmtId="0" fontId="3" fillId="0" borderId="0" xfId="417" applyFont="1" applyFill="1" applyBorder="1" applyAlignment="1">
      <alignment horizontal="center"/>
    </xf>
    <xf numFmtId="166" fontId="3" fillId="0" borderId="0" xfId="84" applyNumberFormat="1" applyFont="1" applyFill="1" applyBorder="1" applyAlignment="1">
      <alignment horizontal="center"/>
    </xf>
    <xf numFmtId="164" fontId="3" fillId="0" borderId="0" xfId="29" applyNumberFormat="1" applyFont="1" applyFill="1" applyBorder="1" applyAlignment="1">
      <alignment horizontal="center"/>
    </xf>
    <xf numFmtId="0" fontId="3" fillId="0" borderId="0" xfId="266" applyFont="1" applyFill="1" applyBorder="1" applyAlignment="1" applyProtection="1">
      <alignment horizontal="left" indent="1"/>
      <protection locked="0"/>
    </xf>
    <xf numFmtId="0" fontId="3" fillId="0" borderId="0" xfId="416" applyFont="1" applyFill="1" applyBorder="1"/>
    <xf numFmtId="0" fontId="3" fillId="0" borderId="0" xfId="141" applyFont="1" applyFill="1" applyBorder="1" applyAlignment="1">
      <alignment horizontal="center"/>
    </xf>
    <xf numFmtId="164" fontId="3" fillId="0" borderId="0" xfId="418" applyNumberFormat="1" applyFont="1" applyFill="1" applyBorder="1"/>
    <xf numFmtId="0" fontId="3" fillId="0" borderId="0" xfId="417" applyFont="1" applyBorder="1" applyAlignment="1">
      <alignment horizontal="center"/>
    </xf>
    <xf numFmtId="166" fontId="3" fillId="0" borderId="0" xfId="84" applyNumberFormat="1" applyFont="1" applyAlignment="1">
      <alignment horizontal="center"/>
    </xf>
    <xf numFmtId="164" fontId="3" fillId="0" borderId="0" xfId="29" applyNumberFormat="1" applyFont="1" applyBorder="1" applyAlignment="1">
      <alignment horizontal="center"/>
    </xf>
    <xf numFmtId="0" fontId="93" fillId="0" borderId="0" xfId="266" applyNumberFormat="1" applyFont="1" applyBorder="1" applyAlignment="1">
      <alignment horizontal="center"/>
    </xf>
    <xf numFmtId="0" fontId="93" fillId="0" borderId="0" xfId="266" applyNumberFormat="1" applyFont="1" applyFill="1" applyBorder="1" applyAlignment="1">
      <alignment horizontal="center"/>
    </xf>
    <xf numFmtId="166" fontId="3" fillId="0" borderId="0" xfId="84" applyNumberFormat="1" applyFont="1" applyBorder="1" applyAlignment="1">
      <alignment horizontal="center"/>
    </xf>
    <xf numFmtId="0" fontId="3" fillId="0" borderId="0" xfId="266" applyFont="1" applyFill="1" applyBorder="1" applyAlignment="1">
      <alignment horizontal="center"/>
    </xf>
    <xf numFmtId="41" fontId="3" fillId="0" borderId="0" xfId="418" applyNumberFormat="1" applyFont="1" applyFill="1" applyBorder="1" applyAlignment="1">
      <alignment horizontal="center"/>
    </xf>
    <xf numFmtId="0" fontId="93" fillId="0" borderId="0" xfId="29" applyNumberFormat="1" applyFont="1" applyFill="1" applyBorder="1" applyAlignment="1" applyProtection="1">
      <alignment horizontal="center"/>
      <protection locked="0"/>
    </xf>
    <xf numFmtId="0" fontId="93" fillId="0" borderId="0" xfId="266" applyFont="1" applyFill="1" applyBorder="1" applyAlignment="1" applyProtection="1">
      <alignment horizontal="center"/>
      <protection locked="0"/>
    </xf>
    <xf numFmtId="0" fontId="3" fillId="0" borderId="0" xfId="266" applyFont="1" applyFill="1" applyAlignment="1" applyProtection="1">
      <alignment horizontal="center"/>
      <protection locked="0"/>
    </xf>
    <xf numFmtId="164" fontId="3" fillId="0" borderId="0" xfId="29" applyNumberFormat="1" applyFont="1" applyFill="1" applyBorder="1" applyAlignment="1" applyProtection="1">
      <alignment horizontal="center"/>
      <protection locked="0"/>
    </xf>
    <xf numFmtId="164" fontId="3" fillId="0" borderId="0" xfId="29" applyNumberFormat="1" applyFont="1" applyFill="1" applyBorder="1" applyProtection="1">
      <protection locked="0"/>
    </xf>
    <xf numFmtId="164" fontId="93" fillId="0" borderId="0" xfId="29" applyNumberFormat="1" applyFont="1" applyFill="1" applyBorder="1" applyAlignment="1" applyProtection="1">
      <alignment horizontal="center"/>
      <protection locked="0"/>
    </xf>
    <xf numFmtId="164" fontId="3" fillId="0" borderId="0" xfId="29" applyNumberFormat="1" applyFont="1" applyFill="1" applyProtection="1">
      <protection locked="0"/>
    </xf>
    <xf numFmtId="164" fontId="93" fillId="0" borderId="0" xfId="29" applyNumberFormat="1" applyFont="1" applyAlignment="1" applyProtection="1">
      <alignment horizontal="center"/>
      <protection locked="0"/>
    </xf>
    <xf numFmtId="0" fontId="3" fillId="0" borderId="0" xfId="266" applyFont="1" applyAlignment="1" applyProtection="1">
      <alignment horizontal="center"/>
      <protection locked="0"/>
    </xf>
    <xf numFmtId="164" fontId="3" fillId="0" borderId="0" xfId="29" applyNumberFormat="1" applyFont="1" applyProtection="1">
      <protection locked="0"/>
    </xf>
    <xf numFmtId="0" fontId="3" fillId="0" borderId="0" xfId="266" quotePrefix="1" applyFont="1" applyFill="1" applyBorder="1" applyAlignment="1" applyProtection="1">
      <alignment horizontal="left" indent="1"/>
      <protection locked="0"/>
    </xf>
    <xf numFmtId="164" fontId="3" fillId="0" borderId="0" xfId="29" applyNumberFormat="1" applyFont="1" applyBorder="1" applyProtection="1">
      <protection locked="0"/>
    </xf>
    <xf numFmtId="0" fontId="3" fillId="0" borderId="0" xfId="266" applyFont="1" applyFill="1" applyBorder="1" applyAlignment="1" applyProtection="1">
      <alignment horizontal="center" wrapText="1"/>
      <protection locked="0"/>
    </xf>
    <xf numFmtId="164" fontId="3" fillId="0" borderId="4" xfId="29" applyNumberFormat="1" applyFont="1" applyBorder="1" applyProtection="1">
      <protection locked="0"/>
    </xf>
    <xf numFmtId="164" fontId="3" fillId="0" borderId="4" xfId="29" applyNumberFormat="1" applyFont="1" applyBorder="1" applyAlignment="1">
      <alignment horizontal="center"/>
    </xf>
    <xf numFmtId="0" fontId="3" fillId="0" borderId="0" xfId="419" applyNumberFormat="1" applyFont="1" applyFill="1" applyBorder="1" applyAlignment="1">
      <alignment horizontal="center"/>
    </xf>
    <xf numFmtId="0" fontId="3" fillId="0" borderId="0" xfId="416" applyFont="1" applyFill="1" applyBorder="1" applyAlignment="1">
      <alignment horizontal="center"/>
    </xf>
    <xf numFmtId="164" fontId="3" fillId="0" borderId="0" xfId="29" applyNumberFormat="1" applyFont="1" applyBorder="1" applyAlignment="1" applyProtection="1">
      <alignment horizontal="right"/>
      <protection locked="0"/>
    </xf>
    <xf numFmtId="185" fontId="3" fillId="0" borderId="0" xfId="29" applyNumberFormat="1" applyFont="1" applyFill="1" applyBorder="1" applyAlignment="1" applyProtection="1">
      <alignment horizontal="center"/>
      <protection locked="0"/>
    </xf>
    <xf numFmtId="0" fontId="5" fillId="0" borderId="0" xfId="266" applyFont="1" applyFill="1" applyBorder="1" applyProtection="1">
      <protection locked="0"/>
    </xf>
    <xf numFmtId="41" fontId="3" fillId="0" borderId="0" xfId="266" applyNumberFormat="1" applyFont="1" applyFill="1" applyBorder="1" applyProtection="1">
      <protection locked="0"/>
    </xf>
    <xf numFmtId="0" fontId="3" fillId="0" borderId="0" xfId="266" applyFont="1" applyFill="1" applyBorder="1" applyAlignment="1">
      <alignment horizontal="center" vertical="top" wrapText="1"/>
    </xf>
    <xf numFmtId="0" fontId="3" fillId="0" borderId="0" xfId="266" applyFont="1" applyFill="1" applyBorder="1" applyAlignment="1">
      <alignment vertical="top" wrapText="1"/>
    </xf>
    <xf numFmtId="0" fontId="5" fillId="0" borderId="0" xfId="266" applyFont="1" applyFill="1" applyBorder="1" applyAlignment="1">
      <alignment horizontal="right" vertical="top" wrapText="1"/>
    </xf>
    <xf numFmtId="0" fontId="5" fillId="0" borderId="0" xfId="420" applyFont="1" applyFill="1" applyBorder="1" applyAlignment="1">
      <alignment horizontal="left"/>
    </xf>
    <xf numFmtId="0" fontId="3" fillId="0" borderId="0" xfId="420" applyFont="1" applyFill="1" applyBorder="1"/>
    <xf numFmtId="0" fontId="3" fillId="0" borderId="0" xfId="420" applyFont="1" applyFill="1" applyBorder="1" applyAlignment="1">
      <alignment horizontal="center"/>
    </xf>
    <xf numFmtId="166" fontId="3" fillId="0" borderId="0" xfId="84" applyNumberFormat="1" applyFont="1" applyFill="1" applyAlignment="1" applyProtection="1">
      <alignment horizontal="center"/>
      <protection locked="0"/>
    </xf>
    <xf numFmtId="0" fontId="3" fillId="0" borderId="0" xfId="420" applyNumberFormat="1" applyFont="1" applyFill="1" applyBorder="1" applyAlignment="1">
      <alignment horizontal="center"/>
    </xf>
    <xf numFmtId="164" fontId="3" fillId="0" borderId="0" xfId="29" applyNumberFormat="1" applyFont="1" applyFill="1" applyBorder="1" applyAlignment="1" applyProtection="1">
      <protection locked="0"/>
    </xf>
    <xf numFmtId="164" fontId="3" fillId="0" borderId="4" xfId="29" applyNumberFormat="1" applyFont="1" applyBorder="1" applyAlignment="1" applyProtection="1">
      <alignment horizontal="right"/>
      <protection locked="0"/>
    </xf>
    <xf numFmtId="41" fontId="3" fillId="0" borderId="0" xfId="29" applyNumberFormat="1" applyFont="1" applyFill="1" applyBorder="1" applyAlignment="1">
      <alignment horizontal="center"/>
    </xf>
    <xf numFmtId="0" fontId="3" fillId="0" borderId="43" xfId="266" applyFont="1" applyFill="1" applyBorder="1" applyAlignment="1" applyProtection="1">
      <alignment vertical="top" wrapText="1"/>
      <protection locked="0"/>
    </xf>
    <xf numFmtId="0" fontId="3" fillId="0" borderId="21" xfId="266" applyFont="1" applyFill="1" applyBorder="1" applyAlignment="1">
      <alignment vertical="top" wrapText="1"/>
    </xf>
    <xf numFmtId="0" fontId="3" fillId="0" borderId="29" xfId="266" applyFont="1" applyFill="1" applyBorder="1" applyAlignment="1">
      <alignment vertical="top" wrapText="1"/>
    </xf>
    <xf numFmtId="0" fontId="3" fillId="0" borderId="0" xfId="266" applyFont="1"/>
    <xf numFmtId="0" fontId="3" fillId="0" borderId="0" xfId="266" applyFont="1" applyAlignment="1">
      <alignment horizontal="center"/>
    </xf>
    <xf numFmtId="41" fontId="3" fillId="0" borderId="0" xfId="266" applyNumberFormat="1" applyFont="1"/>
    <xf numFmtId="0" fontId="5" fillId="0" borderId="0" xfId="288" applyFont="1"/>
    <xf numFmtId="0" fontId="3" fillId="0" borderId="0" xfId="288" applyFont="1"/>
    <xf numFmtId="0" fontId="5" fillId="0" borderId="0" xfId="288" applyFont="1" applyAlignment="1">
      <alignment horizontal="center"/>
    </xf>
    <xf numFmtId="0" fontId="28" fillId="0" borderId="0" xfId="288" applyFont="1" applyAlignment="1">
      <alignment horizontal="center"/>
    </xf>
    <xf numFmtId="0" fontId="28" fillId="0" borderId="0" xfId="288" applyFont="1" applyFill="1" applyAlignment="1">
      <alignment horizontal="center"/>
    </xf>
    <xf numFmtId="0" fontId="3" fillId="0" borderId="20" xfId="288" applyFont="1" applyFill="1" applyBorder="1" applyAlignment="1">
      <alignment horizontal="center" wrapText="1"/>
    </xf>
    <xf numFmtId="0" fontId="3" fillId="0" borderId="0" xfId="288" applyFont="1" applyFill="1"/>
    <xf numFmtId="0" fontId="3" fillId="0" borderId="0" xfId="288" applyFont="1" applyAlignment="1">
      <alignment horizontal="center"/>
    </xf>
    <xf numFmtId="0" fontId="3" fillId="0" borderId="0" xfId="288" applyFont="1" applyBorder="1"/>
    <xf numFmtId="164" fontId="3" fillId="0" borderId="0" xfId="288" applyNumberFormat="1" applyFont="1" applyFill="1" applyBorder="1"/>
    <xf numFmtId="164" fontId="3" fillId="0" borderId="20" xfId="288" applyNumberFormat="1" applyFont="1" applyFill="1" applyBorder="1"/>
    <xf numFmtId="10" fontId="3" fillId="0" borderId="20" xfId="288" applyNumberFormat="1" applyFont="1" applyFill="1" applyBorder="1"/>
    <xf numFmtId="10" fontId="3" fillId="0" borderId="0" xfId="84" applyNumberFormat="1" applyFont="1" applyBorder="1"/>
    <xf numFmtId="164" fontId="3" fillId="0" borderId="0" xfId="288" applyNumberFormat="1" applyFont="1" applyFill="1"/>
    <xf numFmtId="164" fontId="3" fillId="0" borderId="0" xfId="288" applyNumberFormat="1" applyFont="1" applyBorder="1"/>
    <xf numFmtId="10" fontId="3" fillId="0" borderId="0" xfId="288" applyNumberFormat="1" applyFont="1" applyFill="1" applyBorder="1"/>
    <xf numFmtId="10" fontId="3" fillId="0" borderId="0" xfId="288" applyNumberFormat="1" applyFont="1" applyBorder="1"/>
    <xf numFmtId="164" fontId="3" fillId="0" borderId="4" xfId="288" applyNumberFormat="1" applyFont="1" applyFill="1" applyBorder="1"/>
    <xf numFmtId="164" fontId="5" fillId="0" borderId="0" xfId="288" applyNumberFormat="1" applyFont="1" applyFill="1" applyBorder="1"/>
    <xf numFmtId="164" fontId="3" fillId="0" borderId="0" xfId="288" applyNumberFormat="1" applyFont="1"/>
    <xf numFmtId="164" fontId="5" fillId="0" borderId="0" xfId="288" applyNumberFormat="1" applyFont="1" applyBorder="1"/>
    <xf numFmtId="0" fontId="3" fillId="0" borderId="0" xfId="288" applyFont="1" applyFill="1" applyBorder="1"/>
    <xf numFmtId="0" fontId="3" fillId="0" borderId="0" xfId="288" applyFont="1" applyFill="1" applyBorder="1" applyAlignment="1">
      <alignment horizontal="center"/>
    </xf>
    <xf numFmtId="0" fontId="5" fillId="0" borderId="0" xfId="288" applyFont="1" applyFill="1" applyBorder="1"/>
    <xf numFmtId="0" fontId="5" fillId="0" borderId="0" xfId="288" applyFont="1" applyFill="1" applyBorder="1" applyAlignment="1">
      <alignment horizontal="center"/>
    </xf>
    <xf numFmtId="0" fontId="54" fillId="0" borderId="0" xfId="288" applyFont="1" applyFill="1" applyBorder="1" applyAlignment="1">
      <alignment horizontal="center"/>
    </xf>
    <xf numFmtId="164" fontId="5" fillId="0" borderId="0" xfId="288" applyNumberFormat="1" applyFont="1"/>
    <xf numFmtId="10" fontId="3" fillId="0" borderId="20" xfId="84" applyNumberFormat="1" applyFont="1" applyFill="1" applyBorder="1"/>
    <xf numFmtId="166" fontId="3" fillId="0" borderId="0" xfId="84" applyNumberFormat="1" applyFont="1"/>
    <xf numFmtId="181" fontId="3" fillId="0" borderId="0" xfId="84" applyNumberFormat="1" applyFont="1"/>
    <xf numFmtId="164" fontId="3" fillId="0" borderId="0" xfId="29" applyNumberFormat="1" applyFont="1" applyFill="1" applyBorder="1" applyAlignment="1" applyProtection="1">
      <alignment horizontal="right"/>
      <protection locked="0"/>
    </xf>
    <xf numFmtId="0" fontId="3" fillId="0" borderId="0" xfId="0" applyFont="1" applyAlignment="1">
      <alignment wrapText="1"/>
    </xf>
    <xf numFmtId="0" fontId="3" fillId="0" borderId="21" xfId="266" applyFont="1" applyFill="1" applyBorder="1" applyAlignment="1" applyProtection="1">
      <alignment vertical="top" wrapText="1"/>
      <protection locked="0"/>
    </xf>
    <xf numFmtId="0" fontId="3" fillId="0" borderId="29" xfId="266" applyFont="1" applyFill="1" applyBorder="1" applyAlignment="1" applyProtection="1">
      <alignment vertical="top" wrapText="1"/>
      <protection locked="0"/>
    </xf>
    <xf numFmtId="0" fontId="3" fillId="0" borderId="0" xfId="77" applyFont="1" applyBorder="1"/>
    <xf numFmtId="0" fontId="3" fillId="0" borderId="0" xfId="77" applyFont="1" applyFill="1" applyBorder="1"/>
    <xf numFmtId="2" fontId="3" fillId="0" borderId="0" xfId="77" quotePrefix="1" applyNumberFormat="1" applyFont="1" applyFill="1" applyBorder="1" applyAlignment="1">
      <alignment horizontal="right"/>
    </xf>
    <xf numFmtId="20" fontId="3" fillId="0" borderId="0" xfId="77" applyNumberFormat="1" applyFont="1" applyFill="1" applyBorder="1"/>
    <xf numFmtId="0" fontId="3" fillId="0" borderId="0" xfId="77" applyFont="1"/>
    <xf numFmtId="20" fontId="3" fillId="0" borderId="0" xfId="77" quotePrefix="1" applyNumberFormat="1" applyFont="1" applyFill="1" applyBorder="1" applyAlignment="1">
      <alignment horizontal="right"/>
    </xf>
    <xf numFmtId="0" fontId="3" fillId="0" borderId="0" xfId="77" applyFont="1" applyFill="1" applyAlignment="1">
      <alignment horizontal="center"/>
    </xf>
    <xf numFmtId="0" fontId="3" fillId="0" borderId="0" xfId="77" applyFont="1" applyFill="1" applyBorder="1" applyAlignment="1">
      <alignment horizontal="center"/>
    </xf>
    <xf numFmtId="164" fontId="3" fillId="0" borderId="0" xfId="29" applyNumberFormat="1" applyFont="1" applyBorder="1"/>
    <xf numFmtId="164" fontId="3" fillId="0" borderId="0" xfId="77" applyNumberFormat="1" applyFont="1" applyBorder="1"/>
    <xf numFmtId="41" fontId="3" fillId="0" borderId="0" xfId="77" applyNumberFormat="1" applyFont="1" applyBorder="1"/>
    <xf numFmtId="0" fontId="3" fillId="0" borderId="0" xfId="77" applyFont="1" applyBorder="1" applyAlignment="1">
      <alignment horizontal="center"/>
    </xf>
    <xf numFmtId="0" fontId="3" fillId="0" borderId="0" xfId="77" applyFont="1" applyFill="1" applyBorder="1" applyAlignment="1">
      <alignment horizontal="left"/>
    </xf>
    <xf numFmtId="43" fontId="3" fillId="0" borderId="0" xfId="77" applyNumberFormat="1" applyFont="1" applyBorder="1"/>
    <xf numFmtId="43" fontId="3" fillId="0" borderId="0" xfId="77" applyNumberFormat="1" applyFont="1" applyFill="1" applyBorder="1"/>
    <xf numFmtId="164" fontId="3" fillId="0" borderId="0" xfId="40" applyNumberFormat="1" applyFont="1" applyFill="1" applyBorder="1"/>
    <xf numFmtId="164" fontId="3" fillId="0" borderId="0" xfId="77" applyNumberFormat="1" applyFont="1" applyFill="1" applyBorder="1"/>
    <xf numFmtId="0" fontId="3" fillId="0" borderId="0" xfId="77" applyFont="1" applyFill="1" applyBorder="1" applyAlignment="1">
      <alignment horizontal="center" wrapText="1"/>
    </xf>
    <xf numFmtId="0" fontId="3" fillId="0" borderId="0" xfId="77" applyFont="1" applyBorder="1" applyAlignment="1">
      <alignment horizontal="center" wrapText="1"/>
    </xf>
    <xf numFmtId="164" fontId="3" fillId="0" borderId="0" xfId="40" applyNumberFormat="1" applyFont="1" applyFill="1" applyBorder="1" applyAlignment="1">
      <alignment horizontal="centerContinuous"/>
    </xf>
    <xf numFmtId="10" fontId="3" fillId="0" borderId="0" xfId="77" applyNumberFormat="1" applyFont="1" applyFill="1" applyBorder="1" applyAlignment="1">
      <alignment horizontal="centerContinuous"/>
    </xf>
    <xf numFmtId="10" fontId="3" fillId="0" borderId="0" xfId="87" applyNumberFormat="1" applyFont="1" applyFill="1" applyBorder="1"/>
    <xf numFmtId="164" fontId="3" fillId="0" borderId="0" xfId="77" applyNumberFormat="1" applyFont="1" applyFill="1" applyBorder="1" applyAlignment="1">
      <alignment horizontal="left" wrapText="1"/>
    </xf>
    <xf numFmtId="0" fontId="3" fillId="0" borderId="0" xfId="77" applyFont="1" applyFill="1" applyBorder="1" applyAlignment="1">
      <alignment horizontal="right" wrapText="1"/>
    </xf>
    <xf numFmtId="0" fontId="3" fillId="0" borderId="0" xfId="77" quotePrefix="1" applyFont="1" applyFill="1" applyBorder="1" applyAlignment="1">
      <alignment horizontal="left" wrapText="1"/>
    </xf>
    <xf numFmtId="183" fontId="3" fillId="0" borderId="0" xfId="407" applyFont="1" applyAlignment="1">
      <alignment horizontal="center"/>
    </xf>
    <xf numFmtId="183" fontId="3" fillId="0" borderId="0" xfId="407" applyFont="1" applyBorder="1" applyAlignment="1">
      <alignment horizontal="center"/>
    </xf>
    <xf numFmtId="183" fontId="3" fillId="0" borderId="0" xfId="407" applyFont="1" applyFill="1" applyBorder="1" applyAlignment="1">
      <alignment horizontal="center"/>
    </xf>
    <xf numFmtId="172" fontId="3" fillId="0" borderId="0" xfId="29" applyNumberFormat="1" applyFont="1" applyFill="1"/>
    <xf numFmtId="43" fontId="3" fillId="0" borderId="0" xfId="77" applyNumberFormat="1" applyFont="1" applyFill="1"/>
    <xf numFmtId="0" fontId="3" fillId="0" borderId="0" xfId="77" applyFont="1" applyAlignment="1">
      <alignment horizontal="center"/>
    </xf>
    <xf numFmtId="164" fontId="3" fillId="72" borderId="6" xfId="84" applyNumberFormat="1" applyFont="1" applyFill="1" applyBorder="1" applyAlignment="1">
      <alignment horizontal="center"/>
    </xf>
    <xf numFmtId="164" fontId="5" fillId="72" borderId="6" xfId="29" applyNumberFormat="1" applyFont="1" applyFill="1" applyBorder="1" applyAlignment="1">
      <alignment horizontal="center"/>
    </xf>
    <xf numFmtId="180" fontId="3" fillId="72" borderId="6" xfId="76" applyNumberFormat="1" applyFont="1" applyFill="1" applyBorder="1" applyAlignment="1"/>
    <xf numFmtId="10" fontId="3" fillId="72" borderId="6" xfId="84" applyNumberFormat="1" applyFont="1" applyFill="1" applyBorder="1" applyAlignment="1">
      <alignment horizontal="center"/>
    </xf>
    <xf numFmtId="0" fontId="3" fillId="72" borderId="0" xfId="76" quotePrefix="1" applyFont="1" applyFill="1" applyBorder="1" applyAlignment="1">
      <alignment horizontal="center"/>
    </xf>
    <xf numFmtId="0" fontId="5" fillId="0" borderId="6" xfId="77" applyFont="1" applyFill="1" applyBorder="1" applyAlignment="1">
      <alignment horizontal="center"/>
    </xf>
    <xf numFmtId="17" fontId="5" fillId="0" borderId="6" xfId="77" quotePrefix="1" applyNumberFormat="1" applyFont="1" applyFill="1" applyBorder="1" applyAlignment="1">
      <alignment horizontal="center"/>
    </xf>
    <xf numFmtId="17" fontId="5" fillId="0" borderId="6" xfId="77" applyNumberFormat="1" applyFont="1" applyFill="1" applyBorder="1" applyAlignment="1">
      <alignment horizontal="center"/>
    </xf>
    <xf numFmtId="0" fontId="3" fillId="0" borderId="6" xfId="77" applyFont="1" applyFill="1" applyBorder="1"/>
    <xf numFmtId="164" fontId="3" fillId="0" borderId="6" xfId="77" applyNumberFormat="1" applyFont="1" applyFill="1" applyBorder="1"/>
    <xf numFmtId="164" fontId="3" fillId="0" borderId="6" xfId="29" applyNumberFormat="1" applyFont="1" applyFill="1" applyBorder="1"/>
    <xf numFmtId="0" fontId="13" fillId="0" borderId="6" xfId="77" applyFont="1" applyFill="1" applyBorder="1" applyAlignment="1">
      <alignment vertical="top"/>
    </xf>
    <xf numFmtId="164" fontId="5" fillId="0" borderId="6" xfId="77" applyNumberFormat="1" applyFont="1" applyFill="1" applyBorder="1"/>
    <xf numFmtId="164" fontId="5" fillId="0" borderId="6" xfId="29" applyNumberFormat="1" applyFont="1" applyFill="1" applyBorder="1"/>
    <xf numFmtId="17" fontId="5" fillId="0" borderId="6" xfId="77" applyNumberFormat="1" applyFont="1" applyFill="1" applyBorder="1" applyAlignment="1">
      <alignment horizontal="center" wrapText="1"/>
    </xf>
    <xf numFmtId="172" fontId="5" fillId="0" borderId="6" xfId="29" applyNumberFormat="1" applyFont="1" applyFill="1" applyBorder="1" applyAlignment="1">
      <alignment horizontal="center"/>
    </xf>
    <xf numFmtId="0" fontId="3" fillId="0" borderId="6" xfId="77" applyFont="1" applyFill="1" applyBorder="1" applyAlignment="1">
      <alignment horizontal="center"/>
    </xf>
    <xf numFmtId="0" fontId="3" fillId="0" borderId="6" xfId="76" applyFont="1" applyFill="1" applyBorder="1"/>
    <xf numFmtId="0" fontId="12" fillId="0" borderId="6" xfId="77" applyFont="1" applyFill="1" applyBorder="1" applyAlignment="1">
      <alignment vertical="top"/>
    </xf>
    <xf numFmtId="164" fontId="5" fillId="0" borderId="6" xfId="29" applyNumberFormat="1" applyFont="1" applyFill="1" applyBorder="1" applyAlignment="1">
      <alignment horizontal="center"/>
    </xf>
    <xf numFmtId="0" fontId="13" fillId="0" borderId="0" xfId="77" applyFont="1" applyFill="1" applyBorder="1" applyAlignment="1">
      <alignment vertical="top"/>
    </xf>
    <xf numFmtId="164" fontId="5" fillId="0" borderId="0" xfId="29" applyNumberFormat="1" applyFont="1" applyFill="1" applyBorder="1" applyAlignment="1">
      <alignment horizontal="center"/>
    </xf>
    <xf numFmtId="172" fontId="5" fillId="0" borderId="0" xfId="29" applyNumberFormat="1" applyFont="1" applyFill="1" applyBorder="1" applyAlignment="1">
      <alignment horizontal="center"/>
    </xf>
    <xf numFmtId="172" fontId="3" fillId="0" borderId="0" xfId="29" applyNumberFormat="1" applyFont="1" applyFill="1" applyBorder="1"/>
    <xf numFmtId="17" fontId="5" fillId="0" borderId="19" xfId="76" applyNumberFormat="1" applyFont="1" applyFill="1" applyBorder="1" applyAlignment="1">
      <alignment horizontal="center" wrapText="1"/>
    </xf>
    <xf numFmtId="17" fontId="5" fillId="0" borderId="30" xfId="76" applyNumberFormat="1" applyFont="1" applyFill="1" applyBorder="1" applyAlignment="1">
      <alignment horizontal="center"/>
    </xf>
    <xf numFmtId="172" fontId="5" fillId="0" borderId="0" xfId="29" quotePrefix="1" applyNumberFormat="1" applyFont="1" applyFill="1" applyBorder="1" applyAlignment="1">
      <alignment horizontal="center"/>
    </xf>
    <xf numFmtId="0" fontId="3" fillId="0" borderId="6" xfId="76" applyFont="1" applyFill="1" applyBorder="1" applyAlignment="1">
      <alignment horizontal="center"/>
    </xf>
    <xf numFmtId="0" fontId="3" fillId="0" borderId="4" xfId="76" applyFont="1" applyFill="1" applyBorder="1"/>
    <xf numFmtId="10" fontId="3" fillId="0" borderId="6" xfId="84" applyNumberFormat="1" applyFont="1" applyFill="1" applyBorder="1" applyAlignment="1">
      <alignment horizontal="center"/>
    </xf>
    <xf numFmtId="172" fontId="3" fillId="0" borderId="0" xfId="29" applyNumberFormat="1" applyFont="1" applyFill="1" applyBorder="1" applyAlignment="1">
      <alignment horizontal="center"/>
    </xf>
    <xf numFmtId="17" fontId="5" fillId="0" borderId="6" xfId="76" applyNumberFormat="1" applyFont="1" applyFill="1" applyBorder="1" applyAlignment="1">
      <alignment horizontal="center" wrapText="1"/>
    </xf>
    <xf numFmtId="17" fontId="5" fillId="0" borderId="6" xfId="76" applyNumberFormat="1" applyFont="1" applyFill="1" applyBorder="1" applyAlignment="1">
      <alignment horizontal="center"/>
    </xf>
    <xf numFmtId="164" fontId="5" fillId="0" borderId="6" xfId="29" quotePrefix="1" applyNumberFormat="1" applyFont="1" applyFill="1" applyBorder="1" applyAlignment="1">
      <alignment horizontal="center"/>
    </xf>
    <xf numFmtId="164" fontId="3" fillId="0" borderId="6" xfId="29" applyNumberFormat="1" applyFont="1" applyFill="1" applyBorder="1" applyAlignment="1">
      <alignment horizontal="center"/>
    </xf>
    <xf numFmtId="0" fontId="13" fillId="0" borderId="6" xfId="76" applyFont="1" applyFill="1" applyBorder="1" applyAlignment="1">
      <alignment vertical="top"/>
    </xf>
    <xf numFmtId="0" fontId="12" fillId="0" borderId="6" xfId="76" applyFont="1" applyFill="1" applyBorder="1" applyAlignment="1">
      <alignment vertical="top"/>
    </xf>
    <xf numFmtId="17" fontId="5" fillId="0" borderId="0" xfId="76" quotePrefix="1" applyNumberFormat="1" applyFont="1" applyFill="1" applyBorder="1" applyAlignment="1">
      <alignment horizontal="center"/>
    </xf>
    <xf numFmtId="0" fontId="3" fillId="0" borderId="6" xfId="76" applyNumberFormat="1" applyFont="1" applyFill="1" applyBorder="1" applyAlignment="1">
      <alignment horizontal="center"/>
    </xf>
    <xf numFmtId="0" fontId="3" fillId="0" borderId="6" xfId="76" applyNumberFormat="1" applyFont="1" applyFill="1" applyBorder="1" applyAlignment="1"/>
    <xf numFmtId="10" fontId="3" fillId="0" borderId="0" xfId="84" applyNumberFormat="1" applyFont="1" applyFill="1" applyBorder="1" applyAlignment="1">
      <alignment horizontal="center"/>
    </xf>
    <xf numFmtId="0" fontId="3" fillId="0" borderId="6" xfId="77" applyNumberFormat="1" applyFont="1" applyFill="1" applyBorder="1" applyAlignment="1"/>
    <xf numFmtId="0" fontId="3" fillId="0" borderId="0" xfId="76" applyFont="1" applyFill="1" applyBorder="1" applyAlignment="1">
      <alignment horizontal="center"/>
    </xf>
    <xf numFmtId="0" fontId="3" fillId="0" borderId="0" xfId="76" quotePrefix="1" applyFont="1" applyFill="1" applyBorder="1" applyAlignment="1">
      <alignment horizontal="center"/>
    </xf>
    <xf numFmtId="164" fontId="3" fillId="0" borderId="0" xfId="77" applyNumberFormat="1" applyFont="1" applyFill="1" applyAlignment="1">
      <alignment horizontal="center"/>
    </xf>
    <xf numFmtId="180" fontId="3" fillId="0" borderId="6" xfId="76" applyNumberFormat="1" applyFont="1" applyFill="1" applyBorder="1" applyAlignment="1"/>
    <xf numFmtId="10" fontId="3" fillId="0" borderId="6" xfId="390" applyNumberFormat="1" applyFont="1" applyFill="1" applyBorder="1" applyAlignment="1">
      <alignment horizontal="center"/>
    </xf>
    <xf numFmtId="179" fontId="3" fillId="0" borderId="0" xfId="76" applyNumberFormat="1" applyFont="1" applyFill="1" applyBorder="1"/>
    <xf numFmtId="0" fontId="3" fillId="0" borderId="0" xfId="76" applyFont="1" applyFill="1" applyBorder="1"/>
    <xf numFmtId="0" fontId="3" fillId="0" borderId="42" xfId="266" applyFont="1" applyFill="1" applyBorder="1" applyAlignment="1" applyProtection="1">
      <alignment horizontal="left" vertical="top" wrapText="1"/>
      <protection locked="0"/>
    </xf>
    <xf numFmtId="0" fontId="3" fillId="0" borderId="44" xfId="266" applyFont="1" applyFill="1" applyBorder="1" applyAlignment="1" applyProtection="1">
      <alignment horizontal="left" vertical="top" wrapText="1"/>
      <protection locked="0"/>
    </xf>
    <xf numFmtId="0" fontId="3" fillId="0" borderId="0" xfId="266" applyFont="1" applyFill="1" applyBorder="1" applyAlignment="1" applyProtection="1">
      <alignment horizontal="left" vertical="top" wrapText="1"/>
      <protection locked="0"/>
    </xf>
    <xf numFmtId="0" fontId="3" fillId="0" borderId="22" xfId="266" applyFont="1" applyFill="1" applyBorder="1" applyAlignment="1" applyProtection="1">
      <alignment horizontal="left" vertical="top" wrapText="1"/>
      <protection locked="0"/>
    </xf>
    <xf numFmtId="0" fontId="3" fillId="0" borderId="11" xfId="266" applyFont="1" applyFill="1" applyBorder="1" applyAlignment="1" applyProtection="1">
      <alignment horizontal="left" vertical="top" wrapText="1"/>
      <protection locked="0"/>
    </xf>
    <xf numFmtId="0" fontId="3" fillId="0" borderId="23" xfId="266" applyFont="1" applyFill="1" applyBorder="1" applyAlignment="1" applyProtection="1">
      <alignment horizontal="left" vertical="top" wrapText="1"/>
      <protection locked="0"/>
    </xf>
    <xf numFmtId="0" fontId="3" fillId="0" borderId="42" xfId="266" applyFont="1" applyFill="1" applyBorder="1" applyAlignment="1">
      <alignment horizontal="left" vertical="top" wrapText="1"/>
    </xf>
    <xf numFmtId="0" fontId="3" fillId="0" borderId="44" xfId="266" applyFont="1" applyFill="1" applyBorder="1" applyAlignment="1">
      <alignment horizontal="left" vertical="top" wrapText="1"/>
    </xf>
    <xf numFmtId="0" fontId="3" fillId="0" borderId="0" xfId="266" applyFont="1" applyFill="1" applyBorder="1" applyAlignment="1">
      <alignment horizontal="left" vertical="top" wrapText="1"/>
    </xf>
    <xf numFmtId="0" fontId="3" fillId="0" borderId="22" xfId="266" applyFont="1" applyFill="1" applyBorder="1" applyAlignment="1">
      <alignment horizontal="left" vertical="top" wrapText="1"/>
    </xf>
    <xf numFmtId="0" fontId="3" fillId="0" borderId="11" xfId="266" applyFont="1" applyFill="1" applyBorder="1" applyAlignment="1">
      <alignment horizontal="left" vertical="top" wrapText="1"/>
    </xf>
    <xf numFmtId="0" fontId="3" fillId="0" borderId="23" xfId="266" applyFont="1" applyFill="1" applyBorder="1" applyAlignment="1">
      <alignment horizontal="left" vertical="top" wrapText="1"/>
    </xf>
  </cellXfs>
  <cellStyles count="421">
    <cellStyle name="20% - Accent1" xfId="1" builtinId="30" customBuiltin="1"/>
    <cellStyle name="20% - Accent1 2" xfId="145"/>
    <cellStyle name="20% - Accent1 3" xfId="146"/>
    <cellStyle name="20% - Accent2" xfId="2" builtinId="34" customBuiltin="1"/>
    <cellStyle name="20% - Accent2 2" xfId="147"/>
    <cellStyle name="20% - Accent2 3" xfId="148"/>
    <cellStyle name="20% - Accent3" xfId="3" builtinId="38" customBuiltin="1"/>
    <cellStyle name="20% - Accent3 2" xfId="149"/>
    <cellStyle name="20% - Accent3 3" xfId="150"/>
    <cellStyle name="20% - Accent4" xfId="4" builtinId="42" customBuiltin="1"/>
    <cellStyle name="20% - Accent4 2" xfId="151"/>
    <cellStyle name="20% - Accent4 3" xfId="152"/>
    <cellStyle name="20% - Accent5" xfId="5" builtinId="46" customBuiltin="1"/>
    <cellStyle name="20% - Accent5 2" xfId="153"/>
    <cellStyle name="20% - Accent5 3" xfId="154"/>
    <cellStyle name="20% - Accent6" xfId="6" builtinId="50" customBuiltin="1"/>
    <cellStyle name="20% - Accent6 2" xfId="155"/>
    <cellStyle name="20% - Accent6 3" xfId="156"/>
    <cellStyle name="40% - Accent1" xfId="7" builtinId="31" customBuiltin="1"/>
    <cellStyle name="40% - Accent1 2" xfId="157"/>
    <cellStyle name="40% - Accent1 3" xfId="158"/>
    <cellStyle name="40% - Accent2" xfId="8" builtinId="35" customBuiltin="1"/>
    <cellStyle name="40% - Accent2 2" xfId="159"/>
    <cellStyle name="40% - Accent2 3" xfId="160"/>
    <cellStyle name="40% - Accent3" xfId="9" builtinId="39" customBuiltin="1"/>
    <cellStyle name="40% - Accent3 2" xfId="161"/>
    <cellStyle name="40% - Accent3 3" xfId="162"/>
    <cellStyle name="40% - Accent4" xfId="10" builtinId="43" customBuiltin="1"/>
    <cellStyle name="40% - Accent4 2" xfId="163"/>
    <cellStyle name="40% - Accent4 3" xfId="164"/>
    <cellStyle name="40% - Accent5" xfId="11" builtinId="47" customBuiltin="1"/>
    <cellStyle name="40% - Accent5 2" xfId="165"/>
    <cellStyle name="40% - Accent5 3" xfId="166"/>
    <cellStyle name="40% - Accent6" xfId="12" builtinId="51" customBuiltin="1"/>
    <cellStyle name="40% - Accent6 2" xfId="167"/>
    <cellStyle name="40% - Accent6 3" xfId="168"/>
    <cellStyle name="60% - Accent1" xfId="13" builtinId="32" customBuiltin="1"/>
    <cellStyle name="60% - Accent1 2" xfId="169"/>
    <cellStyle name="60% - Accent1 3" xfId="170"/>
    <cellStyle name="60% - Accent2" xfId="14" builtinId="36" customBuiltin="1"/>
    <cellStyle name="60% - Accent2 2" xfId="171"/>
    <cellStyle name="60% - Accent2 3" xfId="172"/>
    <cellStyle name="60% - Accent3" xfId="15" builtinId="40" customBuiltin="1"/>
    <cellStyle name="60% - Accent3 2" xfId="173"/>
    <cellStyle name="60% - Accent3 3" xfId="174"/>
    <cellStyle name="60% - Accent4" xfId="16" builtinId="44" customBuiltin="1"/>
    <cellStyle name="60% - Accent4 2" xfId="175"/>
    <cellStyle name="60% - Accent4 3" xfId="176"/>
    <cellStyle name="60% - Accent5" xfId="17" builtinId="48" customBuiltin="1"/>
    <cellStyle name="60% - Accent5 2" xfId="177"/>
    <cellStyle name="60% - Accent5 3" xfId="178"/>
    <cellStyle name="60% - Accent6" xfId="18" builtinId="52" customBuiltin="1"/>
    <cellStyle name="60% - Accent6 2" xfId="179"/>
    <cellStyle name="60% - Accent6 3" xfId="180"/>
    <cellStyle name="Accent1" xfId="19" builtinId="29" customBuiltin="1"/>
    <cellStyle name="Accent1 2" xfId="181"/>
    <cellStyle name="Accent1 3" xfId="182"/>
    <cellStyle name="Accent2" xfId="20" builtinId="33" customBuiltin="1"/>
    <cellStyle name="Accent2 2" xfId="183"/>
    <cellStyle name="Accent2 3" xfId="184"/>
    <cellStyle name="Accent3" xfId="21" builtinId="37" customBuiltin="1"/>
    <cellStyle name="Accent3 2" xfId="185"/>
    <cellStyle name="Accent3 3" xfId="186"/>
    <cellStyle name="Accent4" xfId="22" builtinId="41" customBuiltin="1"/>
    <cellStyle name="Accent4 2" xfId="187"/>
    <cellStyle name="Accent4 3" xfId="188"/>
    <cellStyle name="Accent5" xfId="23" builtinId="45" customBuiltin="1"/>
    <cellStyle name="Accent5 2" xfId="189"/>
    <cellStyle name="Accent5 3" xfId="190"/>
    <cellStyle name="Accent6" xfId="24" builtinId="49" customBuiltin="1"/>
    <cellStyle name="Accent6 2" xfId="191"/>
    <cellStyle name="Accent6 3" xfId="192"/>
    <cellStyle name="Bad" xfId="25" builtinId="27" customBuiltin="1"/>
    <cellStyle name="Bad 2" xfId="193"/>
    <cellStyle name="Bad 3" xfId="194"/>
    <cellStyle name="Calculation" xfId="26" builtinId="22" customBuiltin="1"/>
    <cellStyle name="Calculation 2" xfId="195"/>
    <cellStyle name="Calculation 3" xfId="196"/>
    <cellStyle name="Check Cell" xfId="27" builtinId="23" customBuiltin="1"/>
    <cellStyle name="Check Cell 2" xfId="197"/>
    <cellStyle name="Check Cell 3" xfId="198"/>
    <cellStyle name="Column total in dollars" xfId="28"/>
    <cellStyle name="Column total in dollars 2" xfId="199"/>
    <cellStyle name="Column total in dollars 3" xfId="200"/>
    <cellStyle name="Comma" xfId="29" builtinId="3"/>
    <cellStyle name="Comma  - Style1" xfId="30"/>
    <cellStyle name="Comma  - Style1 2" xfId="201"/>
    <cellStyle name="Comma  - Style1 3" xfId="202"/>
    <cellStyle name="Comma  - Style2" xfId="31"/>
    <cellStyle name="Comma  - Style2 2" xfId="203"/>
    <cellStyle name="Comma  - Style2 3" xfId="204"/>
    <cellStyle name="Comma  - Style3" xfId="32"/>
    <cellStyle name="Comma  - Style3 2" xfId="205"/>
    <cellStyle name="Comma  - Style3 3" xfId="206"/>
    <cellStyle name="Comma  - Style4" xfId="33"/>
    <cellStyle name="Comma  - Style4 2" xfId="207"/>
    <cellStyle name="Comma  - Style4 3" xfId="208"/>
    <cellStyle name="Comma  - Style5" xfId="34"/>
    <cellStyle name="Comma  - Style5 2" xfId="209"/>
    <cellStyle name="Comma  - Style5 3" xfId="210"/>
    <cellStyle name="Comma  - Style6" xfId="35"/>
    <cellStyle name="Comma  - Style6 2" xfId="211"/>
    <cellStyle name="Comma  - Style6 3" xfId="212"/>
    <cellStyle name="Comma  - Style7" xfId="36"/>
    <cellStyle name="Comma  - Style7 2" xfId="213"/>
    <cellStyle name="Comma  - Style7 3" xfId="214"/>
    <cellStyle name="Comma  - Style8" xfId="37"/>
    <cellStyle name="Comma  - Style8 2" xfId="215"/>
    <cellStyle name="Comma  - Style8 3" xfId="216"/>
    <cellStyle name="Comma (0)" xfId="38"/>
    <cellStyle name="Comma [0] 2" xfId="217"/>
    <cellStyle name="Comma 10" xfId="218"/>
    <cellStyle name="Comma 11" xfId="397"/>
    <cellStyle name="Comma 2" xfId="39"/>
    <cellStyle name="Comma 2 2" xfId="40"/>
    <cellStyle name="Comma 2 2 2" xfId="391"/>
    <cellStyle name="Comma 2 3" xfId="143"/>
    <cellStyle name="Comma 3" xfId="41"/>
    <cellStyle name="Comma 3 2" xfId="219"/>
    <cellStyle name="Comma 3 2 2" xfId="220"/>
    <cellStyle name="Comma 3 3" xfId="392"/>
    <cellStyle name="Comma 3 4" xfId="418"/>
    <cellStyle name="Comma 4" xfId="42"/>
    <cellStyle name="Comma 4 2" xfId="221"/>
    <cellStyle name="Comma 4 3" xfId="222"/>
    <cellStyle name="Comma 4 3 2" xfId="223"/>
    <cellStyle name="Comma 4 4" xfId="389"/>
    <cellStyle name="Comma 5" xfId="224"/>
    <cellStyle name="Comma 5 2" xfId="225"/>
    <cellStyle name="Comma 6" xfId="226"/>
    <cellStyle name="Comma 6 2" xfId="405"/>
    <cellStyle name="Comma 7" xfId="227"/>
    <cellStyle name="Comma 7 2" xfId="228"/>
    <cellStyle name="Comma 7 3" xfId="229"/>
    <cellStyle name="Comma 8" xfId="144"/>
    <cellStyle name="Comma 8 2" xfId="230"/>
    <cellStyle name="Comma 8 2 2" xfId="231"/>
    <cellStyle name="Comma 9" xfId="232"/>
    <cellStyle name="Comma0" xfId="43"/>
    <cellStyle name="Comma0 - Style3" xfId="44"/>
    <cellStyle name="Comma0 - Style4" xfId="45"/>
    <cellStyle name="Comma0 2" xfId="233"/>
    <cellStyle name="Comma0 3" xfId="234"/>
    <cellStyle name="Comma0_3.7 Revenue Correcting - Dec09" xfId="235"/>
    <cellStyle name="Comma1 - Style1" xfId="46"/>
    <cellStyle name="Currency 2" xfId="140"/>
    <cellStyle name="Currency 2 2" xfId="398"/>
    <cellStyle name="Currency 3" xfId="236"/>
    <cellStyle name="Currency 3 2" xfId="400"/>
    <cellStyle name="Currency 3 2 2" xfId="401"/>
    <cellStyle name="Currency No Comma" xfId="47"/>
    <cellStyle name="Currency(0)" xfId="48"/>
    <cellStyle name="Currency0" xfId="49"/>
    <cellStyle name="Currency0 2" xfId="237"/>
    <cellStyle name="Currency0 3" xfId="238"/>
    <cellStyle name="Date" xfId="50"/>
    <cellStyle name="Date - Style3" xfId="51"/>
    <cellStyle name="Date 2" xfId="239"/>
    <cellStyle name="Date 3" xfId="240"/>
    <cellStyle name="Date_3.7 Revenue Correcting - Dec09" xfId="241"/>
    <cellStyle name="Explanatory Text" xfId="52" builtinId="53" customBuiltin="1"/>
    <cellStyle name="Explanatory Text 2" xfId="242"/>
    <cellStyle name="Explanatory Text 3" xfId="243"/>
    <cellStyle name="fCurHigh 2" xfId="413"/>
    <cellStyle name="fCurrency 2" xfId="414"/>
    <cellStyle name="fheader" xfId="412"/>
    <cellStyle name="Fixed" xfId="53"/>
    <cellStyle name="Fixed 2" xfId="244"/>
    <cellStyle name="Fixed 3" xfId="245"/>
    <cellStyle name="fPercent 2" xfId="415"/>
    <cellStyle name="General" xfId="54"/>
    <cellStyle name="Good" xfId="55" builtinId="26" customBuiltin="1"/>
    <cellStyle name="Good 2" xfId="246"/>
    <cellStyle name="Good 3" xfId="247"/>
    <cellStyle name="Grey" xfId="56"/>
    <cellStyle name="Grey 2" xfId="393"/>
    <cellStyle name="header" xfId="57"/>
    <cellStyle name="Header1" xfId="58"/>
    <cellStyle name="Header2" xfId="59"/>
    <cellStyle name="Heading 1" xfId="60" builtinId="16" customBuiltin="1"/>
    <cellStyle name="Heading 1 2" xfId="248"/>
    <cellStyle name="Heading 1 3" xfId="249"/>
    <cellStyle name="Heading 2" xfId="61" builtinId="17" customBuiltin="1"/>
    <cellStyle name="Heading 2 2" xfId="250"/>
    <cellStyle name="Heading 2 3" xfId="251"/>
    <cellStyle name="Heading 3" xfId="62" builtinId="18" customBuiltin="1"/>
    <cellStyle name="Heading 3 2" xfId="252"/>
    <cellStyle name="Heading 4" xfId="63" builtinId="19" customBuiltin="1"/>
    <cellStyle name="Heading 4 2" xfId="253"/>
    <cellStyle name="Input" xfId="64" builtinId="20" customBuiltin="1"/>
    <cellStyle name="Input [yellow]" xfId="65"/>
    <cellStyle name="Input [yellow] 2" xfId="394"/>
    <cellStyle name="Input 2" xfId="254"/>
    <cellStyle name="Input 3" xfId="255"/>
    <cellStyle name="Linked Cell" xfId="66" builtinId="24" customBuiltin="1"/>
    <cellStyle name="Linked Cell 2" xfId="256"/>
    <cellStyle name="Linked Cell 3" xfId="257"/>
    <cellStyle name="Marathon" xfId="67"/>
    <cellStyle name="Marathon 2" xfId="258"/>
    <cellStyle name="Marathon 3" xfId="259"/>
    <cellStyle name="MCP" xfId="68"/>
    <cellStyle name="Neutral" xfId="69" builtinId="28" customBuiltin="1"/>
    <cellStyle name="Neutral 2" xfId="260"/>
    <cellStyle name="Neutral 3" xfId="261"/>
    <cellStyle name="nONE" xfId="70"/>
    <cellStyle name="nONE 2" xfId="262"/>
    <cellStyle name="noninput" xfId="71"/>
    <cellStyle name="noninput 2" xfId="395"/>
    <cellStyle name="Normal" xfId="0" builtinId="0"/>
    <cellStyle name="Normal - Style1" xfId="72"/>
    <cellStyle name="Normal - Style1 2" xfId="263"/>
    <cellStyle name="Normal - Style1 3" xfId="264"/>
    <cellStyle name="Normal 10" xfId="265"/>
    <cellStyle name="Normal 10 2" xfId="266"/>
    <cellStyle name="Normal 11" xfId="267"/>
    <cellStyle name="Normal 12" xfId="268"/>
    <cellStyle name="Normal 12 2" xfId="269"/>
    <cellStyle name="Normal 13" xfId="270"/>
    <cellStyle name="Normal 14" xfId="271"/>
    <cellStyle name="Normal 15" xfId="272"/>
    <cellStyle name="Normal 16" xfId="273"/>
    <cellStyle name="Normal 17" xfId="399"/>
    <cellStyle name="Normal 18" xfId="402"/>
    <cellStyle name="Normal 19" xfId="407"/>
    <cellStyle name="Normal 2" xfId="73"/>
    <cellStyle name="Normal 2 2" xfId="274"/>
    <cellStyle name="Normal 2 2 2" xfId="141"/>
    <cellStyle name="Normal 2 3" xfId="275"/>
    <cellStyle name="Normal 2 3 2" xfId="403"/>
    <cellStyle name="Normal 2 4" xfId="276"/>
    <cellStyle name="Normal 25" xfId="277"/>
    <cellStyle name="Normal 3" xfId="74"/>
    <cellStyle name="Normal 3 2" xfId="278"/>
    <cellStyle name="Normal 3 2 2" xfId="279"/>
    <cellStyle name="Normal 3 3" xfId="280"/>
    <cellStyle name="Normal 3 4" xfId="281"/>
    <cellStyle name="Normal 3 5" xfId="142"/>
    <cellStyle name="Normal 3 5 2" xfId="282"/>
    <cellStyle name="Normal 3 5 2 2" xfId="283"/>
    <cellStyle name="Normal 4" xfId="284"/>
    <cellStyle name="Normal 4 2" xfId="285"/>
    <cellStyle name="Normal 4 3" xfId="404"/>
    <cellStyle name="Normal 41 2" xfId="408"/>
    <cellStyle name="Normal 5" xfId="286"/>
    <cellStyle name="Normal 5 2" xfId="287"/>
    <cellStyle name="Normal 6" xfId="288"/>
    <cellStyle name="Normal 7" xfId="289"/>
    <cellStyle name="Normal 8" xfId="290"/>
    <cellStyle name="Normal 8 2" xfId="291"/>
    <cellStyle name="Normal 9" xfId="292"/>
    <cellStyle name="Normal(0)" xfId="75"/>
    <cellStyle name="Normal_Adjustment Template" xfId="417"/>
    <cellStyle name="Normal_Contract Expiration Dates Summary-8-2-05" xfId="76"/>
    <cellStyle name="Normal_Copy of File50007" xfId="419"/>
    <cellStyle name="Normal_Extract for Adjustment-Wy Case - Sept 06" xfId="77"/>
    <cellStyle name="Normal_Remove Idaho Tax Payment Surcharge" xfId="420"/>
    <cellStyle name="Normal_Trapper Mine Adj Dec 2006" xfId="416"/>
    <cellStyle name="Note" xfId="78" builtinId="10" customBuiltin="1"/>
    <cellStyle name="Note 2" xfId="293"/>
    <cellStyle name="Note 3" xfId="294"/>
    <cellStyle name="Number" xfId="79"/>
    <cellStyle name="Number 2" xfId="295"/>
    <cellStyle name="Number 3" xfId="296"/>
    <cellStyle name="Output" xfId="80" builtinId="21" customBuiltin="1"/>
    <cellStyle name="Output 2" xfId="297"/>
    <cellStyle name="Output 3" xfId="298"/>
    <cellStyle name="Password" xfId="81"/>
    <cellStyle name="Percen - Style1" xfId="82"/>
    <cellStyle name="Percen - Style2" xfId="83"/>
    <cellStyle name="Percent" xfId="84" builtinId="5"/>
    <cellStyle name="Percent [2]" xfId="85"/>
    <cellStyle name="Percent [2] 2" xfId="299"/>
    <cellStyle name="Percent [2] 3" xfId="300"/>
    <cellStyle name="Percent 2" xfId="86"/>
    <cellStyle name="Percent 2 2" xfId="301"/>
    <cellStyle name="Percent 2 3" xfId="302"/>
    <cellStyle name="Percent 3" xfId="87"/>
    <cellStyle name="Percent 3 2" xfId="390"/>
    <cellStyle name="Percent 4" xfId="303"/>
    <cellStyle name="Percent 5" xfId="406"/>
    <cellStyle name="Percent 6" xfId="410"/>
    <cellStyle name="Percent(0)" xfId="88"/>
    <cellStyle name="SAPBEXaggData" xfId="89"/>
    <cellStyle name="SAPBEXaggDataEmph" xfId="90"/>
    <cellStyle name="SAPBEXaggItem" xfId="91"/>
    <cellStyle name="SAPBEXaggItemX" xfId="92"/>
    <cellStyle name="SAPBEXchaText" xfId="93"/>
    <cellStyle name="SAPBEXexcBad7" xfId="94"/>
    <cellStyle name="SAPBEXexcBad8" xfId="95"/>
    <cellStyle name="SAPBEXexcBad9" xfId="96"/>
    <cellStyle name="SAPBEXexcCritical4" xfId="97"/>
    <cellStyle name="SAPBEXexcCritical5" xfId="98"/>
    <cellStyle name="SAPBEXexcCritical6" xfId="99"/>
    <cellStyle name="SAPBEXexcGood1" xfId="100"/>
    <cellStyle name="SAPBEXexcGood2" xfId="101"/>
    <cellStyle name="SAPBEXexcGood3" xfId="102"/>
    <cellStyle name="SAPBEXfilterDrill" xfId="103"/>
    <cellStyle name="SAPBEXfilterItem" xfId="104"/>
    <cellStyle name="SAPBEXfilterText" xfId="105"/>
    <cellStyle name="SAPBEXfilterText 2" xfId="304"/>
    <cellStyle name="SAPBEXfilterText 3" xfId="305"/>
    <cellStyle name="SAPBEXfilterText 4" xfId="306"/>
    <cellStyle name="SAPBEXfilterText 5" xfId="307"/>
    <cellStyle name="SAPBEXformats" xfId="106"/>
    <cellStyle name="SAPBEXheaderItem" xfId="107"/>
    <cellStyle name="SAPBEXheaderItem 2" xfId="308"/>
    <cellStyle name="SAPBEXheaderItem 3" xfId="309"/>
    <cellStyle name="SAPBEXheaderItem 4" xfId="310"/>
    <cellStyle name="SAPBEXheaderItem 5" xfId="311"/>
    <cellStyle name="SAPBEXheaderItem 6" xfId="312"/>
    <cellStyle name="SAPBEXheaderItem 7" xfId="313"/>
    <cellStyle name="SAPBEXheaderItem 8" xfId="314"/>
    <cellStyle name="SAPBEXheaderItem 9" xfId="315"/>
    <cellStyle name="SAPBEXheaderText" xfId="108"/>
    <cellStyle name="SAPBEXheaderText 2" xfId="316"/>
    <cellStyle name="SAPBEXheaderText 3" xfId="317"/>
    <cellStyle name="SAPBEXheaderText 4" xfId="318"/>
    <cellStyle name="SAPBEXheaderText 5" xfId="319"/>
    <cellStyle name="SAPBEXheaderText 6" xfId="320"/>
    <cellStyle name="SAPBEXheaderText 7" xfId="321"/>
    <cellStyle name="SAPBEXheaderText 8" xfId="322"/>
    <cellStyle name="SAPBEXheaderText 9" xfId="323"/>
    <cellStyle name="SAPBEXheaderText_xSAPtemp9937" xfId="324"/>
    <cellStyle name="SAPBEXHLevel0" xfId="109"/>
    <cellStyle name="SAPBEXHLevel0 2" xfId="325"/>
    <cellStyle name="SAPBEXHLevel0 3" xfId="326"/>
    <cellStyle name="SAPBEXHLevel0 4" xfId="327"/>
    <cellStyle name="SAPBEXHLevel0 5" xfId="328"/>
    <cellStyle name="SAPBEXHLevel0 6" xfId="329"/>
    <cellStyle name="SAPBEXHLevel0X" xfId="110"/>
    <cellStyle name="SAPBEXHLevel0X 2" xfId="330"/>
    <cellStyle name="SAPBEXHLevel0X 3" xfId="331"/>
    <cellStyle name="SAPBEXHLevel0X 4" xfId="332"/>
    <cellStyle name="SAPBEXHLevel0X 5" xfId="333"/>
    <cellStyle name="SAPBEXHLevel0X 6" xfId="334"/>
    <cellStyle name="SAPBEXHLevel1" xfId="111"/>
    <cellStyle name="SAPBEXHLevel1 2" xfId="335"/>
    <cellStyle name="SAPBEXHLevel1 3" xfId="336"/>
    <cellStyle name="SAPBEXHLevel1 4" xfId="337"/>
    <cellStyle name="SAPBEXHLevel1 5" xfId="338"/>
    <cellStyle name="SAPBEXHLevel1 6" xfId="339"/>
    <cellStyle name="SAPBEXHLevel1X" xfId="112"/>
    <cellStyle name="SAPBEXHLevel1X 2" xfId="340"/>
    <cellStyle name="SAPBEXHLevel1X 3" xfId="341"/>
    <cellStyle name="SAPBEXHLevel1X 4" xfId="342"/>
    <cellStyle name="SAPBEXHLevel1X 5" xfId="343"/>
    <cellStyle name="SAPBEXHLevel1X 6" xfId="344"/>
    <cellStyle name="SAPBEXHLevel2" xfId="113"/>
    <cellStyle name="SAPBEXHLevel2 2" xfId="345"/>
    <cellStyle name="SAPBEXHLevel2 3" xfId="346"/>
    <cellStyle name="SAPBEXHLevel2 4" xfId="347"/>
    <cellStyle name="SAPBEXHLevel2 5" xfId="348"/>
    <cellStyle name="SAPBEXHLevel2 6" xfId="349"/>
    <cellStyle name="SAPBEXHLevel2X" xfId="114"/>
    <cellStyle name="SAPBEXHLevel2X 2" xfId="350"/>
    <cellStyle name="SAPBEXHLevel2X 3" xfId="351"/>
    <cellStyle name="SAPBEXHLevel2X 4" xfId="352"/>
    <cellStyle name="SAPBEXHLevel2X 5" xfId="353"/>
    <cellStyle name="SAPBEXHLevel2X 6" xfId="354"/>
    <cellStyle name="SAPBEXHLevel3" xfId="115"/>
    <cellStyle name="SAPBEXHLevel3 2" xfId="355"/>
    <cellStyle name="SAPBEXHLevel3 3" xfId="356"/>
    <cellStyle name="SAPBEXHLevel3 4" xfId="357"/>
    <cellStyle name="SAPBEXHLevel3 5" xfId="358"/>
    <cellStyle name="SAPBEXHLevel3 6" xfId="359"/>
    <cellStyle name="SAPBEXHLevel3X" xfId="116"/>
    <cellStyle name="SAPBEXHLevel3X 2" xfId="360"/>
    <cellStyle name="SAPBEXHLevel3X 3" xfId="361"/>
    <cellStyle name="SAPBEXHLevel3X 4" xfId="362"/>
    <cellStyle name="SAPBEXHLevel3X 5" xfId="363"/>
    <cellStyle name="SAPBEXHLevel3X 6" xfId="364"/>
    <cellStyle name="SAPBEXresData" xfId="117"/>
    <cellStyle name="SAPBEXresDataEmph" xfId="118"/>
    <cellStyle name="SAPBEXresItem" xfId="119"/>
    <cellStyle name="SAPBEXresItemX" xfId="120"/>
    <cellStyle name="SAPBEXstdData" xfId="121"/>
    <cellStyle name="SAPBEXstdDataEmph" xfId="122"/>
    <cellStyle name="SAPBEXstdItem" xfId="123"/>
    <cellStyle name="SAPBEXstdItem 3" xfId="365"/>
    <cellStyle name="SAPBEXstdItem 4" xfId="366"/>
    <cellStyle name="SAPBEXstdItem 5" xfId="367"/>
    <cellStyle name="SAPBEXstdItemX" xfId="124"/>
    <cellStyle name="SAPBEXtitle" xfId="125"/>
    <cellStyle name="SAPBEXtitle 2" xfId="368"/>
    <cellStyle name="SAPBEXtitle 3" xfId="369"/>
    <cellStyle name="SAPBEXtitle 4" xfId="370"/>
    <cellStyle name="SAPBEXtitle 5" xfId="371"/>
    <cellStyle name="SAPBEXtitle 6" xfId="372"/>
    <cellStyle name="SAPBEXtitle 7" xfId="373"/>
    <cellStyle name="SAPBEXtitle 8" xfId="374"/>
    <cellStyle name="SAPBEXtitle 9" xfId="375"/>
    <cellStyle name="SAPBEXundefined" xfId="126"/>
    <cellStyle name="Shade" xfId="127"/>
    <cellStyle name="Special" xfId="128"/>
    <cellStyle name="Special 2" xfId="376"/>
    <cellStyle name="Special 3" xfId="377"/>
    <cellStyle name="Style 1" xfId="129"/>
    <cellStyle name="Style 1 2" xfId="378"/>
    <cellStyle name="Style 1 3" xfId="379"/>
    <cellStyle name="Title" xfId="130" builtinId="15" customBuiltin="1"/>
    <cellStyle name="Title 2" xfId="380"/>
    <cellStyle name="Titles" xfId="131"/>
    <cellStyle name="Titles 2" xfId="381"/>
    <cellStyle name="Titles 3" xfId="382"/>
    <cellStyle name="Total" xfId="132" builtinId="25" customBuiltin="1"/>
    <cellStyle name="Total 2" xfId="383"/>
    <cellStyle name="Total 3" xfId="384"/>
    <cellStyle name="Total2 - Style2" xfId="133"/>
    <cellStyle name="TRANSMISSION RELIABILITY PORTION OF PROJECT" xfId="134"/>
    <cellStyle name="Underl - Style4" xfId="135"/>
    <cellStyle name="Unprot" xfId="136"/>
    <cellStyle name="Unprot 2" xfId="396"/>
    <cellStyle name="Unprot$" xfId="137"/>
    <cellStyle name="Unprot$ 2" xfId="385"/>
    <cellStyle name="Unprot$ 3" xfId="386"/>
    <cellStyle name="Unprotect" xfId="138"/>
    <cellStyle name="Warning Text" xfId="139" builtinId="11" customBuiltin="1"/>
    <cellStyle name="Warning Text 2" xfId="387"/>
    <cellStyle name="Warning Text 3" xfId="388"/>
    <cellStyle name="WhiteRow 2" xfId="409"/>
    <cellStyle name="WhiteRow 2 2" xfId="411"/>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Documents%20and%20Settings\p04092.000\Local%20Settings\Temporary%20Internet%20Files\OLK1AC\RECOV0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62"/>
  <sheetViews>
    <sheetView tabSelected="1"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6.140625" style="219" customWidth="1"/>
    <col min="6" max="6" width="13.28515625" style="220" customWidth="1"/>
    <col min="7" max="7" width="8.7109375" style="219" customWidth="1"/>
    <col min="8" max="8" width="10.5703125" style="219" bestFit="1" customWidth="1"/>
    <col min="9" max="9" width="14.85546875" style="148" customWidth="1"/>
    <col min="10" max="10" width="6.57031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v>4.2</v>
      </c>
    </row>
    <row r="4" spans="1:10" ht="12" customHeight="1">
      <c r="A4" s="145"/>
      <c r="B4" s="155" t="s">
        <v>321</v>
      </c>
      <c r="D4" s="146"/>
      <c r="E4" s="146"/>
      <c r="F4" s="147"/>
      <c r="G4" s="146"/>
      <c r="H4" s="146"/>
      <c r="J4" s="149"/>
    </row>
    <row r="5" spans="1:10" ht="12" customHeight="1">
      <c r="A5" s="145"/>
      <c r="B5" s="155" t="s">
        <v>239</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163" t="s">
        <v>248</v>
      </c>
      <c r="C10" s="164"/>
      <c r="D10" s="165"/>
      <c r="E10" s="166"/>
      <c r="F10" s="167"/>
      <c r="G10" s="168"/>
      <c r="H10" s="169"/>
      <c r="I10" s="170"/>
      <c r="J10" s="166"/>
    </row>
    <row r="11" spans="1:10" ht="12" customHeight="1">
      <c r="A11" s="162"/>
      <c r="B11" s="171"/>
      <c r="C11" s="172" t="s">
        <v>249</v>
      </c>
      <c r="D11" s="173">
        <v>500</v>
      </c>
      <c r="E11" s="146" t="s">
        <v>318</v>
      </c>
      <c r="F11" s="174">
        <v>363109.12523379014</v>
      </c>
      <c r="G11" s="175" t="s">
        <v>130</v>
      </c>
      <c r="H11" s="176">
        <v>0</v>
      </c>
      <c r="I11" s="177">
        <f>+F11*H11</f>
        <v>0</v>
      </c>
      <c r="J11" s="178"/>
    </row>
    <row r="12" spans="1:10" ht="12" customHeight="1">
      <c r="A12" s="162"/>
      <c r="B12" s="171"/>
      <c r="C12" s="172" t="s">
        <v>249</v>
      </c>
      <c r="D12" s="173">
        <v>500</v>
      </c>
      <c r="E12" s="146" t="s">
        <v>318</v>
      </c>
      <c r="F12" s="174">
        <v>7.2888269685400084</v>
      </c>
      <c r="G12" s="175" t="s">
        <v>131</v>
      </c>
      <c r="H12" s="176">
        <v>0.21577192756641544</v>
      </c>
      <c r="I12" s="177">
        <f t="shared" ref="I12:I50" si="0">+F12*H12</f>
        <v>1.5727242446999501</v>
      </c>
      <c r="J12" s="179"/>
    </row>
    <row r="13" spans="1:10" ht="12" customHeight="1">
      <c r="A13" s="162"/>
      <c r="B13" s="171"/>
      <c r="C13" s="172" t="s">
        <v>249</v>
      </c>
      <c r="D13" s="173">
        <v>500</v>
      </c>
      <c r="E13" s="146" t="s">
        <v>318</v>
      </c>
      <c r="F13" s="174">
        <v>13026.252987250205</v>
      </c>
      <c r="G13" s="175" t="s">
        <v>129</v>
      </c>
      <c r="H13" s="176">
        <v>0.21577192756641544</v>
      </c>
      <c r="I13" s="177">
        <f t="shared" si="0"/>
        <v>2810.6997160267542</v>
      </c>
      <c r="J13" s="179"/>
    </row>
    <row r="14" spans="1:10" ht="12" customHeight="1">
      <c r="A14" s="162"/>
      <c r="B14" s="171"/>
      <c r="C14" s="172" t="s">
        <v>249</v>
      </c>
      <c r="D14" s="173">
        <v>500</v>
      </c>
      <c r="E14" s="146" t="s">
        <v>318</v>
      </c>
      <c r="F14" s="174">
        <v>1957.5651476751161</v>
      </c>
      <c r="G14" s="175" t="s">
        <v>135</v>
      </c>
      <c r="H14" s="180">
        <v>7.8111041399714837E-2</v>
      </c>
      <c r="I14" s="177">
        <f t="shared" si="0"/>
        <v>152.9074522926899</v>
      </c>
      <c r="J14" s="179"/>
    </row>
    <row r="15" spans="1:10" ht="12" customHeight="1">
      <c r="A15" s="162"/>
      <c r="B15" s="171"/>
      <c r="C15" s="172" t="s">
        <v>250</v>
      </c>
      <c r="D15" s="181">
        <v>501</v>
      </c>
      <c r="E15" s="146" t="s">
        <v>318</v>
      </c>
      <c r="F15" s="182">
        <v>687.89150216993482</v>
      </c>
      <c r="G15" s="175" t="s">
        <v>134</v>
      </c>
      <c r="H15" s="180">
        <v>0</v>
      </c>
      <c r="I15" s="177">
        <f t="shared" si="0"/>
        <v>0</v>
      </c>
      <c r="J15" s="183"/>
    </row>
    <row r="16" spans="1:10" ht="12" customHeight="1">
      <c r="A16" s="162"/>
      <c r="B16" s="171"/>
      <c r="C16" s="172" t="s">
        <v>251</v>
      </c>
      <c r="D16" s="181">
        <v>535</v>
      </c>
      <c r="E16" s="146" t="s">
        <v>318</v>
      </c>
      <c r="F16" s="182">
        <v>43143.98605566092</v>
      </c>
      <c r="G16" s="175" t="s">
        <v>130</v>
      </c>
      <c r="H16" s="180">
        <v>0</v>
      </c>
      <c r="I16" s="177">
        <f t="shared" si="0"/>
        <v>0</v>
      </c>
      <c r="J16" s="184"/>
    </row>
    <row r="17" spans="1:10" ht="12" customHeight="1">
      <c r="A17" s="162"/>
      <c r="B17" s="171"/>
      <c r="C17" s="172" t="s">
        <v>251</v>
      </c>
      <c r="D17" s="181">
        <v>535</v>
      </c>
      <c r="E17" s="146" t="s">
        <v>318</v>
      </c>
      <c r="F17" s="182">
        <v>73972.429129203767</v>
      </c>
      <c r="G17" s="175" t="s">
        <v>131</v>
      </c>
      <c r="H17" s="180">
        <v>0.21577192756641544</v>
      </c>
      <c r="I17" s="177">
        <f t="shared" si="0"/>
        <v>15961.173619978355</v>
      </c>
      <c r="J17" s="184"/>
    </row>
    <row r="18" spans="1:10" ht="12" customHeight="1">
      <c r="A18" s="185"/>
      <c r="B18" s="171"/>
      <c r="C18" s="172" t="s">
        <v>252</v>
      </c>
      <c r="D18" s="181">
        <v>549</v>
      </c>
      <c r="E18" s="146" t="s">
        <v>318</v>
      </c>
      <c r="F18" s="182">
        <v>272.73038403920572</v>
      </c>
      <c r="G18" s="175" t="s">
        <v>138</v>
      </c>
      <c r="H18" s="180" t="s">
        <v>253</v>
      </c>
      <c r="I18" s="177">
        <v>0</v>
      </c>
      <c r="J18" s="184"/>
    </row>
    <row r="19" spans="1:10" ht="12" customHeight="1">
      <c r="A19" s="185"/>
      <c r="B19" s="171"/>
      <c r="C19" s="172" t="s">
        <v>254</v>
      </c>
      <c r="D19" s="181">
        <v>557</v>
      </c>
      <c r="E19" s="146" t="s">
        <v>318</v>
      </c>
      <c r="F19" s="182">
        <v>3665.4369975230243</v>
      </c>
      <c r="G19" s="175" t="s">
        <v>130</v>
      </c>
      <c r="H19" s="180">
        <v>0</v>
      </c>
      <c r="I19" s="177">
        <f t="shared" si="0"/>
        <v>0</v>
      </c>
      <c r="J19" s="184"/>
    </row>
    <row r="20" spans="1:10" ht="12" customHeight="1">
      <c r="A20" s="185"/>
      <c r="B20" s="171"/>
      <c r="C20" s="172" t="s">
        <v>254</v>
      </c>
      <c r="D20" s="181">
        <v>557</v>
      </c>
      <c r="E20" s="146" t="s">
        <v>318</v>
      </c>
      <c r="F20" s="186">
        <v>186037.8922927801</v>
      </c>
      <c r="G20" s="175" t="s">
        <v>135</v>
      </c>
      <c r="H20" s="180">
        <v>7.8111041399714837E-2</v>
      </c>
      <c r="I20" s="177">
        <f t="shared" si="0"/>
        <v>14531.613506797037</v>
      </c>
      <c r="J20" s="184"/>
    </row>
    <row r="21" spans="1:10" ht="12" customHeight="1">
      <c r="A21" s="185"/>
      <c r="B21" s="171"/>
      <c r="C21" s="172" t="s">
        <v>254</v>
      </c>
      <c r="D21" s="166">
        <v>557</v>
      </c>
      <c r="E21" s="146" t="s">
        <v>318</v>
      </c>
      <c r="F21" s="187">
        <v>330.95806856532488</v>
      </c>
      <c r="G21" s="175" t="s">
        <v>136</v>
      </c>
      <c r="H21" s="180" t="s">
        <v>253</v>
      </c>
      <c r="I21" s="177">
        <v>0</v>
      </c>
      <c r="J21" s="184"/>
    </row>
    <row r="22" spans="1:10" ht="12" customHeight="1">
      <c r="A22" s="185"/>
      <c r="B22" s="171"/>
      <c r="C22" s="172" t="s">
        <v>255</v>
      </c>
      <c r="D22" s="166">
        <v>560</v>
      </c>
      <c r="E22" s="146" t="s">
        <v>318</v>
      </c>
      <c r="F22" s="187">
        <v>27952.904039643232</v>
      </c>
      <c r="G22" s="175" t="s">
        <v>130</v>
      </c>
      <c r="H22" s="180">
        <v>0</v>
      </c>
      <c r="I22" s="177">
        <f t="shared" si="0"/>
        <v>0</v>
      </c>
      <c r="J22" s="188"/>
    </row>
    <row r="23" spans="1:10" ht="12" customHeight="1">
      <c r="A23" s="185"/>
      <c r="B23" s="171"/>
      <c r="C23" s="172" t="s">
        <v>255</v>
      </c>
      <c r="D23" s="166">
        <v>560</v>
      </c>
      <c r="E23" s="146" t="s">
        <v>318</v>
      </c>
      <c r="F23" s="187">
        <v>4299.9681545899666</v>
      </c>
      <c r="G23" s="175" t="s">
        <v>131</v>
      </c>
      <c r="H23" s="180">
        <v>0.21577192756641544</v>
      </c>
      <c r="I23" s="177">
        <f t="shared" si="0"/>
        <v>927.81241719007937</v>
      </c>
      <c r="J23" s="188"/>
    </row>
    <row r="24" spans="1:10" ht="12" customHeight="1">
      <c r="A24" s="185"/>
      <c r="B24" s="171"/>
      <c r="C24" s="172" t="s">
        <v>255</v>
      </c>
      <c r="D24" s="166">
        <v>560</v>
      </c>
      <c r="E24" s="146" t="s">
        <v>318</v>
      </c>
      <c r="F24" s="189">
        <v>333.76262369582525</v>
      </c>
      <c r="G24" s="175" t="s">
        <v>129</v>
      </c>
      <c r="H24" s="180">
        <v>0.21577192756641544</v>
      </c>
      <c r="I24" s="177">
        <f t="shared" si="0"/>
        <v>72.016604664472382</v>
      </c>
      <c r="J24" s="188"/>
    </row>
    <row r="25" spans="1:10" ht="12" customHeight="1">
      <c r="A25" s="185"/>
      <c r="B25" s="171"/>
      <c r="C25" s="172" t="s">
        <v>255</v>
      </c>
      <c r="D25" s="185">
        <v>560</v>
      </c>
      <c r="E25" s="146" t="s">
        <v>318</v>
      </c>
      <c r="F25" s="189">
        <v>88882.071663647803</v>
      </c>
      <c r="G25" s="175" t="s">
        <v>135</v>
      </c>
      <c r="H25" s="180">
        <v>7.8111041399714837E-2</v>
      </c>
      <c r="I25" s="177">
        <f t="shared" si="0"/>
        <v>6942.6711794116145</v>
      </c>
      <c r="J25" s="190"/>
    </row>
    <row r="26" spans="1:10" ht="12" customHeight="1">
      <c r="A26" s="185"/>
      <c r="B26" s="171"/>
      <c r="C26" s="172" t="s">
        <v>256</v>
      </c>
      <c r="D26" s="185">
        <v>580</v>
      </c>
      <c r="E26" s="146" t="s">
        <v>318</v>
      </c>
      <c r="F26" s="192">
        <v>139622.07901473198</v>
      </c>
      <c r="G26" s="175" t="s">
        <v>132</v>
      </c>
      <c r="H26" s="180">
        <v>6.4409240866138473E-2</v>
      </c>
      <c r="I26" s="177">
        <f t="shared" si="0"/>
        <v>8992.9521174908896</v>
      </c>
      <c r="J26" s="190"/>
    </row>
    <row r="27" spans="1:10" ht="12" customHeight="1">
      <c r="A27" s="166"/>
      <c r="B27" s="171"/>
      <c r="C27" s="172" t="s">
        <v>256</v>
      </c>
      <c r="D27" s="185">
        <v>580</v>
      </c>
      <c r="E27" s="146" t="s">
        <v>318</v>
      </c>
      <c r="F27" s="192">
        <v>146876.8387255182</v>
      </c>
      <c r="G27" s="175" t="s">
        <v>137</v>
      </c>
      <c r="H27" s="180" t="s">
        <v>253</v>
      </c>
      <c r="I27" s="177">
        <v>10267.132879284731</v>
      </c>
      <c r="J27" s="190"/>
    </row>
    <row r="28" spans="1:10" ht="12" customHeight="1">
      <c r="A28" s="166"/>
      <c r="B28" s="171"/>
      <c r="C28" s="172" t="s">
        <v>257</v>
      </c>
      <c r="D28" s="185">
        <v>920</v>
      </c>
      <c r="E28" s="146" t="s">
        <v>318</v>
      </c>
      <c r="F28" s="192">
        <v>297230.4333812744</v>
      </c>
      <c r="G28" s="175" t="s">
        <v>133</v>
      </c>
      <c r="H28" s="180">
        <v>6.7017620954721469E-2</v>
      </c>
      <c r="I28" s="177">
        <f t="shared" si="0"/>
        <v>19919.67652055384</v>
      </c>
      <c r="J28" s="190"/>
    </row>
    <row r="29" spans="1:10" ht="12" customHeight="1">
      <c r="A29" s="166"/>
      <c r="B29" s="171"/>
      <c r="C29" s="172" t="s">
        <v>257</v>
      </c>
      <c r="D29" s="185">
        <v>920</v>
      </c>
      <c r="E29" s="146" t="s">
        <v>318</v>
      </c>
      <c r="F29" s="192">
        <v>2733.8187444421769</v>
      </c>
      <c r="G29" s="175" t="s">
        <v>137</v>
      </c>
      <c r="H29" s="180" t="s">
        <v>253</v>
      </c>
      <c r="I29" s="177">
        <v>22.426319910620801</v>
      </c>
      <c r="J29" s="190"/>
    </row>
    <row r="30" spans="1:10" ht="12" customHeight="1">
      <c r="A30" s="166"/>
      <c r="B30" s="171"/>
      <c r="C30" s="172" t="s">
        <v>258</v>
      </c>
      <c r="D30" s="185">
        <v>512</v>
      </c>
      <c r="E30" s="146" t="s">
        <v>318</v>
      </c>
      <c r="F30" s="192">
        <v>207741.98700533449</v>
      </c>
      <c r="G30" s="175" t="s">
        <v>130</v>
      </c>
      <c r="H30" s="180">
        <v>0</v>
      </c>
      <c r="I30" s="177">
        <f t="shared" si="0"/>
        <v>0</v>
      </c>
      <c r="J30" s="190"/>
    </row>
    <row r="31" spans="1:10" ht="12" customHeight="1">
      <c r="A31" s="164"/>
      <c r="B31" s="171"/>
      <c r="C31" s="172" t="s">
        <v>258</v>
      </c>
      <c r="D31" s="185">
        <v>512</v>
      </c>
      <c r="E31" s="146" t="s">
        <v>318</v>
      </c>
      <c r="F31" s="192">
        <v>130108.35392096607</v>
      </c>
      <c r="G31" s="175" t="s">
        <v>129</v>
      </c>
      <c r="H31" s="180">
        <v>0.21577192756641544</v>
      </c>
      <c r="I31" s="177">
        <f t="shared" si="0"/>
        <v>28073.730318020236</v>
      </c>
      <c r="J31" s="190"/>
    </row>
    <row r="32" spans="1:10" ht="12" customHeight="1">
      <c r="A32" s="166"/>
      <c r="B32" s="171"/>
      <c r="C32" s="172" t="s">
        <v>259</v>
      </c>
      <c r="D32" s="191">
        <v>545</v>
      </c>
      <c r="E32" s="146" t="s">
        <v>318</v>
      </c>
      <c r="F32" s="192">
        <v>4497.1508343603773</v>
      </c>
      <c r="G32" s="175" t="s">
        <v>130</v>
      </c>
      <c r="H32" s="180">
        <v>0</v>
      </c>
      <c r="I32" s="177">
        <f t="shared" si="0"/>
        <v>0</v>
      </c>
      <c r="J32" s="190"/>
    </row>
    <row r="33" spans="1:10" ht="12" customHeight="1">
      <c r="A33" s="166"/>
      <c r="B33" s="171"/>
      <c r="C33" s="172" t="s">
        <v>259</v>
      </c>
      <c r="D33" s="191">
        <v>545</v>
      </c>
      <c r="E33" s="146" t="s">
        <v>318</v>
      </c>
      <c r="F33" s="192">
        <v>18332.929893850604</v>
      </c>
      <c r="G33" s="175" t="s">
        <v>131</v>
      </c>
      <c r="H33" s="180">
        <v>0.21577192756641544</v>
      </c>
      <c r="I33" s="177">
        <f t="shared" si="0"/>
        <v>3955.7316211361049</v>
      </c>
      <c r="J33" s="190"/>
    </row>
    <row r="34" spans="1:10" ht="12" customHeight="1">
      <c r="A34" s="166"/>
      <c r="B34" s="171"/>
      <c r="C34" s="164" t="s">
        <v>252</v>
      </c>
      <c r="D34" s="191">
        <v>548</v>
      </c>
      <c r="E34" s="146" t="s">
        <v>318</v>
      </c>
      <c r="F34" s="192">
        <v>38734.445868946343</v>
      </c>
      <c r="G34" s="175" t="s">
        <v>130</v>
      </c>
      <c r="H34" s="180">
        <v>0</v>
      </c>
      <c r="I34" s="177">
        <f t="shared" si="0"/>
        <v>0</v>
      </c>
      <c r="J34" s="190"/>
    </row>
    <row r="35" spans="1:10" ht="12" customHeight="1">
      <c r="A35" s="166"/>
      <c r="B35" s="171"/>
      <c r="C35" s="164" t="s">
        <v>252</v>
      </c>
      <c r="D35" s="191">
        <v>548</v>
      </c>
      <c r="E35" s="146" t="s">
        <v>318</v>
      </c>
      <c r="F35" s="192">
        <v>13843.81828739903</v>
      </c>
      <c r="G35" s="175" t="s">
        <v>131</v>
      </c>
      <c r="H35" s="180">
        <v>0.21577192756641544</v>
      </c>
      <c r="I35" s="177">
        <f t="shared" si="0"/>
        <v>2987.1073567512808</v>
      </c>
      <c r="J35" s="190"/>
    </row>
    <row r="36" spans="1:10" ht="12" customHeight="1">
      <c r="A36" s="166"/>
      <c r="B36" s="171"/>
      <c r="C36" s="164" t="s">
        <v>252</v>
      </c>
      <c r="D36" s="191">
        <v>548</v>
      </c>
      <c r="E36" s="146" t="s">
        <v>318</v>
      </c>
      <c r="F36" s="192">
        <v>10045.63820536154</v>
      </c>
      <c r="G36" s="175" t="s">
        <v>135</v>
      </c>
      <c r="H36" s="180">
        <v>7.8111041399714837E-2</v>
      </c>
      <c r="I36" s="177">
        <f t="shared" si="0"/>
        <v>784.67526174555223</v>
      </c>
      <c r="J36" s="190"/>
    </row>
    <row r="37" spans="1:10" ht="12" customHeight="1">
      <c r="A37" s="164"/>
      <c r="B37" s="193"/>
      <c r="C37" s="164" t="s">
        <v>260</v>
      </c>
      <c r="D37" s="191">
        <v>553</v>
      </c>
      <c r="E37" s="146" t="s">
        <v>318</v>
      </c>
      <c r="F37" s="192">
        <v>13046.243286269277</v>
      </c>
      <c r="G37" s="175" t="s">
        <v>130</v>
      </c>
      <c r="H37" s="180">
        <v>0</v>
      </c>
      <c r="I37" s="177">
        <f t="shared" si="0"/>
        <v>0</v>
      </c>
      <c r="J37" s="190"/>
    </row>
    <row r="38" spans="1:10" ht="12" customHeight="1">
      <c r="A38" s="166"/>
      <c r="B38" s="171"/>
      <c r="C38" s="164" t="s">
        <v>260</v>
      </c>
      <c r="D38" s="191">
        <v>553</v>
      </c>
      <c r="E38" s="146" t="s">
        <v>318</v>
      </c>
      <c r="F38" s="192">
        <v>4535.4543148059265</v>
      </c>
      <c r="G38" s="175" t="s">
        <v>131</v>
      </c>
      <c r="H38" s="180">
        <v>0.21577192756641544</v>
      </c>
      <c r="I38" s="177">
        <f t="shared" si="0"/>
        <v>978.62371989509074</v>
      </c>
      <c r="J38" s="190"/>
    </row>
    <row r="39" spans="1:10" ht="12" customHeight="1">
      <c r="A39" s="164"/>
      <c r="B39" s="193"/>
      <c r="C39" s="164" t="s">
        <v>261</v>
      </c>
      <c r="D39" s="191">
        <v>571</v>
      </c>
      <c r="E39" s="146" t="s">
        <v>318</v>
      </c>
      <c r="F39" s="192">
        <v>45834.33534274195</v>
      </c>
      <c r="G39" s="175" t="s">
        <v>130</v>
      </c>
      <c r="H39" s="180">
        <v>0</v>
      </c>
      <c r="I39" s="177">
        <f t="shared" si="0"/>
        <v>0</v>
      </c>
      <c r="J39" s="190"/>
    </row>
    <row r="40" spans="1:10" ht="12" customHeight="1">
      <c r="A40" s="164"/>
      <c r="B40" s="171"/>
      <c r="C40" s="164" t="s">
        <v>261</v>
      </c>
      <c r="D40" s="191">
        <v>571</v>
      </c>
      <c r="E40" s="146" t="s">
        <v>318</v>
      </c>
      <c r="F40" s="192">
        <v>21953.353054372739</v>
      </c>
      <c r="G40" s="175" t="s">
        <v>131</v>
      </c>
      <c r="H40" s="180">
        <v>0.21577192756641544</v>
      </c>
      <c r="I40" s="177">
        <f t="shared" si="0"/>
        <v>4736.9173050880599</v>
      </c>
      <c r="J40" s="190"/>
    </row>
    <row r="41" spans="1:10" ht="12" customHeight="1">
      <c r="A41" s="164"/>
      <c r="B41" s="171"/>
      <c r="C41" s="164" t="s">
        <v>261</v>
      </c>
      <c r="D41" s="191">
        <v>571</v>
      </c>
      <c r="E41" s="146" t="s">
        <v>318</v>
      </c>
      <c r="F41" s="192">
        <v>25374.705739021505</v>
      </c>
      <c r="G41" s="175" t="s">
        <v>135</v>
      </c>
      <c r="H41" s="180">
        <v>7.8111041399714837E-2</v>
      </c>
      <c r="I41" s="177">
        <f t="shared" si="0"/>
        <v>1982.0446904862904</v>
      </c>
      <c r="J41" s="190"/>
    </row>
    <row r="42" spans="1:10" ht="12" customHeight="1">
      <c r="A42" s="164"/>
      <c r="B42" s="171"/>
      <c r="C42" s="164" t="s">
        <v>261</v>
      </c>
      <c r="D42" s="191">
        <v>571</v>
      </c>
      <c r="E42" s="146" t="s">
        <v>318</v>
      </c>
      <c r="F42" s="192">
        <v>496.84424076145376</v>
      </c>
      <c r="G42" s="175" t="s">
        <v>129</v>
      </c>
      <c r="H42" s="180">
        <v>0.21577192756641544</v>
      </c>
      <c r="I42" s="177">
        <f t="shared" si="0"/>
        <v>107.20503952937108</v>
      </c>
      <c r="J42" s="190"/>
    </row>
    <row r="43" spans="1:10" ht="12" customHeight="1">
      <c r="A43" s="162"/>
      <c r="B43" s="171"/>
      <c r="C43" s="164" t="s">
        <v>262</v>
      </c>
      <c r="D43" s="191">
        <v>593</v>
      </c>
      <c r="E43" s="146" t="s">
        <v>318</v>
      </c>
      <c r="F43" s="192">
        <v>45002.42998685193</v>
      </c>
      <c r="G43" s="175" t="s">
        <v>132</v>
      </c>
      <c r="H43" s="180">
        <v>6.4409240866138473E-2</v>
      </c>
      <c r="I43" s="177">
        <f t="shared" si="0"/>
        <v>2898.5723525846788</v>
      </c>
      <c r="J43" s="190"/>
    </row>
    <row r="44" spans="1:10" ht="12" customHeight="1">
      <c r="A44" s="164"/>
      <c r="B44" s="171"/>
      <c r="C44" s="164" t="s">
        <v>262</v>
      </c>
      <c r="D44" s="191">
        <v>593</v>
      </c>
      <c r="E44" s="146" t="s">
        <v>318</v>
      </c>
      <c r="F44" s="192">
        <v>508012.53233250161</v>
      </c>
      <c r="G44" s="175" t="s">
        <v>137</v>
      </c>
      <c r="H44" s="180" t="s">
        <v>253</v>
      </c>
      <c r="I44" s="177">
        <v>28106.630159277469</v>
      </c>
      <c r="J44" s="190"/>
    </row>
    <row r="45" spans="1:10" ht="12" customHeight="1">
      <c r="A45" s="166"/>
      <c r="B45" s="171"/>
      <c r="C45" s="164" t="s">
        <v>263</v>
      </c>
      <c r="D45" s="191">
        <v>903</v>
      </c>
      <c r="E45" s="146" t="s">
        <v>318</v>
      </c>
      <c r="F45" s="192">
        <v>188769.53202762417</v>
      </c>
      <c r="G45" s="175" t="s">
        <v>128</v>
      </c>
      <c r="H45" s="180">
        <v>6.9360885492844845E-2</v>
      </c>
      <c r="I45" s="177">
        <f t="shared" si="0"/>
        <v>13093.221895505947</v>
      </c>
      <c r="J45" s="190"/>
    </row>
    <row r="46" spans="1:10" ht="12" customHeight="1">
      <c r="A46" s="166"/>
      <c r="B46" s="171"/>
      <c r="C46" s="164" t="s">
        <v>263</v>
      </c>
      <c r="D46" s="191">
        <v>903</v>
      </c>
      <c r="E46" s="146" t="s">
        <v>318</v>
      </c>
      <c r="F46" s="192">
        <v>107553.00326001961</v>
      </c>
      <c r="G46" s="175" t="s">
        <v>137</v>
      </c>
      <c r="H46" s="180" t="s">
        <v>253</v>
      </c>
      <c r="I46" s="177">
        <v>5173.3472282338689</v>
      </c>
      <c r="J46" s="190"/>
    </row>
    <row r="47" spans="1:10" ht="12" customHeight="1">
      <c r="A47" s="166"/>
      <c r="B47" s="171"/>
      <c r="C47" s="164" t="s">
        <v>264</v>
      </c>
      <c r="D47" s="191">
        <v>908</v>
      </c>
      <c r="E47" s="146" t="s">
        <v>318</v>
      </c>
      <c r="F47" s="192">
        <v>21127.42257034397</v>
      </c>
      <c r="G47" s="175" t="s">
        <v>128</v>
      </c>
      <c r="H47" s="180">
        <v>6.9360885492844845E-2</v>
      </c>
      <c r="I47" s="177">
        <f t="shared" si="0"/>
        <v>1465.4167376605737</v>
      </c>
      <c r="J47" s="190"/>
    </row>
    <row r="48" spans="1:10" ht="12" customHeight="1">
      <c r="A48" s="166"/>
      <c r="B48" s="171"/>
      <c r="C48" s="164" t="s">
        <v>264</v>
      </c>
      <c r="D48" s="191">
        <v>908</v>
      </c>
      <c r="E48" s="146" t="s">
        <v>318</v>
      </c>
      <c r="F48" s="192">
        <v>376.64017235274406</v>
      </c>
      <c r="G48" s="175" t="s">
        <v>127</v>
      </c>
      <c r="H48" s="180">
        <v>0</v>
      </c>
      <c r="I48" s="177">
        <f t="shared" si="0"/>
        <v>0</v>
      </c>
      <c r="J48" s="190"/>
    </row>
    <row r="49" spans="1:10" ht="12" customHeight="1">
      <c r="A49" s="166"/>
      <c r="B49" s="171"/>
      <c r="C49" s="164" t="s">
        <v>264</v>
      </c>
      <c r="D49" s="191">
        <v>908</v>
      </c>
      <c r="E49" s="146" t="s">
        <v>318</v>
      </c>
      <c r="F49" s="194">
        <v>35700.814485601913</v>
      </c>
      <c r="G49" s="175" t="s">
        <v>137</v>
      </c>
      <c r="H49" s="180" t="s">
        <v>253</v>
      </c>
      <c r="I49" s="177">
        <v>2078.084514086288</v>
      </c>
      <c r="J49" s="190"/>
    </row>
    <row r="50" spans="1:10" ht="12" customHeight="1">
      <c r="A50" s="166"/>
      <c r="B50" s="171"/>
      <c r="C50" s="164" t="s">
        <v>257</v>
      </c>
      <c r="D50" s="191">
        <v>935</v>
      </c>
      <c r="E50" s="146" t="s">
        <v>318</v>
      </c>
      <c r="F50" s="194">
        <v>13813.838028413047</v>
      </c>
      <c r="G50" s="175" t="s">
        <v>133</v>
      </c>
      <c r="H50" s="180">
        <v>6.7017620954721469E-2</v>
      </c>
      <c r="I50" s="177">
        <f t="shared" si="0"/>
        <v>925.77056091810255</v>
      </c>
      <c r="J50" s="190"/>
    </row>
    <row r="51" spans="1:10" ht="12" customHeight="1">
      <c r="A51" s="195"/>
      <c r="B51" s="171"/>
      <c r="C51" s="164" t="s">
        <v>257</v>
      </c>
      <c r="D51" s="191">
        <v>935</v>
      </c>
      <c r="E51" s="146" t="s">
        <v>318</v>
      </c>
      <c r="F51" s="194">
        <v>116.7151742730334</v>
      </c>
      <c r="G51" s="175" t="s">
        <v>137</v>
      </c>
      <c r="H51" s="180" t="s">
        <v>253</v>
      </c>
      <c r="I51" s="177">
        <v>0.20197759572876176</v>
      </c>
      <c r="J51" s="190"/>
    </row>
    <row r="52" spans="1:10" ht="12" customHeight="1">
      <c r="A52" s="164"/>
      <c r="B52" s="171"/>
      <c r="C52" s="164"/>
      <c r="D52" s="191"/>
      <c r="E52" s="191"/>
      <c r="F52" s="196">
        <f>SUM(F11:F51)</f>
        <v>2849161.6210053442</v>
      </c>
      <c r="G52" s="175"/>
      <c r="H52" s="180"/>
      <c r="I52" s="196">
        <f>SUM(I11:I51)</f>
        <v>177949.9357963604</v>
      </c>
      <c r="J52" s="190"/>
    </row>
    <row r="53" spans="1:10" ht="12" customHeight="1">
      <c r="A53" s="162"/>
      <c r="B53" s="171"/>
      <c r="C53" s="164"/>
      <c r="D53" s="198"/>
      <c r="E53" s="199"/>
      <c r="F53" s="200"/>
      <c r="G53" s="175"/>
      <c r="H53" s="180"/>
      <c r="I53" s="200"/>
      <c r="J53" s="186"/>
    </row>
    <row r="54" spans="1:10" ht="12" customHeight="1">
      <c r="A54" s="164"/>
      <c r="B54" s="171"/>
      <c r="C54" s="164"/>
      <c r="D54" s="198"/>
      <c r="E54" s="199"/>
      <c r="F54" s="251"/>
      <c r="G54" s="168"/>
      <c r="H54" s="169"/>
      <c r="I54" s="251"/>
      <c r="J54" s="186"/>
    </row>
    <row r="55" spans="1:10" ht="12.75">
      <c r="A55" s="164"/>
      <c r="B55" s="171"/>
      <c r="C55" s="164"/>
      <c r="D55" s="198"/>
      <c r="E55" s="199"/>
      <c r="F55" s="251"/>
      <c r="G55" s="168"/>
      <c r="H55" s="169"/>
      <c r="I55" s="251"/>
      <c r="J55" s="186"/>
    </row>
    <row r="56" spans="1:10" ht="12.75">
      <c r="A56" s="164"/>
      <c r="B56" s="202" t="s">
        <v>265</v>
      </c>
      <c r="C56" s="205"/>
      <c r="D56" s="198"/>
      <c r="E56" s="199"/>
      <c r="F56" s="251"/>
      <c r="G56" s="168"/>
      <c r="H56" s="169"/>
      <c r="I56" s="251"/>
      <c r="J56" s="201"/>
    </row>
    <row r="57" spans="1:10" ht="6" customHeight="1">
      <c r="A57" s="164"/>
      <c r="B57" s="202"/>
      <c r="C57" s="164"/>
      <c r="D57" s="166"/>
      <c r="E57" s="166"/>
      <c r="F57" s="203"/>
      <c r="G57" s="166"/>
      <c r="H57" s="167"/>
      <c r="I57" s="203"/>
      <c r="J57" s="204"/>
    </row>
    <row r="58" spans="1:10" ht="19.5" customHeight="1" thickBot="1">
      <c r="A58" s="164"/>
      <c r="B58" s="202" t="s">
        <v>47</v>
      </c>
      <c r="C58" s="205"/>
      <c r="D58" s="205"/>
      <c r="E58" s="205"/>
      <c r="F58" s="206"/>
      <c r="G58" s="205"/>
      <c r="H58" s="205"/>
      <c r="I58" s="206"/>
      <c r="J58" s="205"/>
    </row>
    <row r="59" spans="1:10" ht="12.75" customHeight="1">
      <c r="A59" s="215"/>
      <c r="B59" s="335" t="s">
        <v>269</v>
      </c>
      <c r="C59" s="335"/>
      <c r="D59" s="335"/>
      <c r="E59" s="335"/>
      <c r="F59" s="335"/>
      <c r="G59" s="335"/>
      <c r="H59" s="335"/>
      <c r="I59" s="335"/>
      <c r="J59" s="336"/>
    </row>
    <row r="60" spans="1:10" ht="12.75" customHeight="1">
      <c r="A60" s="253"/>
      <c r="B60" s="337"/>
      <c r="C60" s="337"/>
      <c r="D60" s="337"/>
      <c r="E60" s="337"/>
      <c r="F60" s="337"/>
      <c r="G60" s="337"/>
      <c r="H60" s="337"/>
      <c r="I60" s="337"/>
      <c r="J60" s="338"/>
    </row>
    <row r="61" spans="1:10" ht="12.75" customHeight="1">
      <c r="A61" s="253"/>
      <c r="B61" s="337"/>
      <c r="C61" s="337"/>
      <c r="D61" s="337"/>
      <c r="E61" s="337"/>
      <c r="F61" s="337"/>
      <c r="G61" s="337"/>
      <c r="H61" s="337"/>
      <c r="I61" s="337"/>
      <c r="J61" s="338"/>
    </row>
    <row r="62" spans="1:10" ht="13.5" thickBot="1">
      <c r="A62" s="254"/>
      <c r="B62" s="339"/>
      <c r="C62" s="339"/>
      <c r="D62" s="339"/>
      <c r="E62" s="339"/>
      <c r="F62" s="339"/>
      <c r="G62" s="339"/>
      <c r="H62" s="339"/>
      <c r="I62" s="339"/>
      <c r="J62" s="340"/>
    </row>
  </sheetData>
  <sheetProtection formatCells="0" formatColumns="0" formatRows="0"/>
  <mergeCells count="1">
    <mergeCell ref="B59:J62"/>
  </mergeCells>
  <conditionalFormatting sqref="B10">
    <cfRule type="cellIs" dxfId="7" priority="6" stopIfTrue="1" operator="equal">
      <formula>"Title"</formula>
    </cfRule>
  </conditionalFormatting>
  <conditionalFormatting sqref="B10">
    <cfRule type="cellIs" dxfId="6" priority="5" stopIfTrue="1" operator="equal">
      <formula>"Title"</formula>
    </cfRule>
  </conditionalFormatting>
  <conditionalFormatting sqref="B10">
    <cfRule type="cellIs" dxfId="5" priority="4"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11:D20">
      <formula1>$C$1:$C$62</formula1>
    </dataValidation>
    <dataValidation type="list" errorStyle="warning" allowBlank="1" showInputMessage="1" showErrorMessage="1" errorTitle="FERC ACCOUNT" error="This FERC Account is not included in the drop-down list. Is this the account you want to use?" sqref="D53:D56">
      <formula1>$D$10:$D$62</formula1>
    </dataValidation>
    <dataValidation type="list" allowBlank="1" showInputMessage="1" showErrorMessage="1" errorTitle="Adjustment Type Entry Error" error="An invalid adjustment type was entered._x000a__x000a_Valid values are 1, 2, or 3" sqref="E52">
      <formula1>"1,2,3"</formula1>
    </dataValidation>
    <dataValidation type="list" allowBlank="1" showInputMessage="1" showErrorMessage="1" errorTitle="Adjustment Type Entry Error" error="An invalid adjustment type was entered._x000a__x000a_Valid values are 1, 2, or 3. " sqref="E57 E10">
      <formula1>"1,2,3"</formula1>
    </dataValidation>
    <dataValidation type="list" allowBlank="1" showInputMessage="1" showErrorMessage="1" errorTitle="Account Entry Error" error="The account entered is not a valid account." sqref="D57 D10">
      <formula1>ValidAccount</formula1>
    </dataValidation>
  </dataValidations>
  <pageMargins left="0.83" right="0.25" top="0.5" bottom="0.3" header="0" footer="0"/>
  <pageSetup scale="82" orientation="portrait" r:id="rId1"/>
  <headerFooter alignWithMargins="0"/>
  <ignoredErrors>
    <ignoredError sqref="F52:I5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view="pageBreakPreview" zoomScale="80" zoomScaleNormal="75" zoomScaleSheetLayoutView="80" workbookViewId="0">
      <selection activeCell="A5" sqref="A5"/>
    </sheetView>
  </sheetViews>
  <sheetFormatPr defaultRowHeight="12.75"/>
  <cols>
    <col min="1" max="1" width="20.42578125" style="72" customWidth="1"/>
    <col min="2" max="2" width="11" style="72" bestFit="1" customWidth="1"/>
    <col min="3" max="3" width="18.140625" style="72" bestFit="1" customWidth="1"/>
    <col min="4" max="4" width="10.85546875" style="72" bestFit="1" customWidth="1"/>
    <col min="5" max="5" width="3.5703125" style="72" customWidth="1"/>
    <col min="6" max="6" width="12.85546875" style="72" bestFit="1" customWidth="1"/>
    <col min="7" max="7" width="18.140625" style="72" bestFit="1" customWidth="1"/>
    <col min="8" max="8" width="3.5703125" style="72" customWidth="1"/>
    <col min="9" max="9" width="12.85546875" style="72" bestFit="1" customWidth="1"/>
    <col min="10" max="10" width="18.85546875" style="72" bestFit="1" customWidth="1"/>
    <col min="11" max="16384" width="9.140625" style="72"/>
  </cols>
  <sheetData>
    <row r="1" spans="1:10">
      <c r="A1" s="108" t="s">
        <v>58</v>
      </c>
      <c r="G1" s="99"/>
      <c r="J1" s="99" t="s">
        <v>311</v>
      </c>
    </row>
    <row r="2" spans="1:10">
      <c r="A2" s="155" t="s">
        <v>321</v>
      </c>
    </row>
    <row r="3" spans="1:10">
      <c r="A3" s="108" t="s">
        <v>306</v>
      </c>
    </row>
    <row r="4" spans="1:10">
      <c r="A4" s="72" t="s">
        <v>101</v>
      </c>
    </row>
    <row r="6" spans="1:10">
      <c r="A6" s="92" t="s">
        <v>182</v>
      </c>
      <c r="B6" s="92"/>
      <c r="C6" s="92"/>
      <c r="D6" s="92"/>
      <c r="E6" s="92"/>
      <c r="F6" s="92"/>
      <c r="G6" s="92"/>
      <c r="H6" s="92"/>
      <c r="I6" s="92"/>
      <c r="J6" s="92"/>
    </row>
    <row r="7" spans="1:10" ht="38.25">
      <c r="A7" s="114" t="s">
        <v>72</v>
      </c>
      <c r="B7" s="93" t="s">
        <v>102</v>
      </c>
      <c r="C7" s="75" t="s">
        <v>195</v>
      </c>
      <c r="D7" s="76" t="s">
        <v>73</v>
      </c>
      <c r="E7" s="77" t="s">
        <v>74</v>
      </c>
      <c r="F7" s="78" t="s">
        <v>75</v>
      </c>
      <c r="G7" s="75" t="s">
        <v>196</v>
      </c>
      <c r="H7" s="77" t="s">
        <v>76</v>
      </c>
      <c r="I7" s="78" t="s">
        <v>77</v>
      </c>
      <c r="J7" s="75" t="s">
        <v>202</v>
      </c>
    </row>
    <row r="8" spans="1:10">
      <c r="A8" s="59" t="s">
        <v>78</v>
      </c>
      <c r="B8" s="94">
        <v>0</v>
      </c>
      <c r="C8" s="80">
        <f>'Page 4.3.8'!B8*B8</f>
        <v>0</v>
      </c>
      <c r="D8" s="81">
        <f t="shared" ref="D8:D39" si="0">C8/C$86</f>
        <v>0</v>
      </c>
      <c r="F8" s="80">
        <f>B8*'Page 4.3.8'!E8</f>
        <v>0</v>
      </c>
      <c r="G8" s="82">
        <f>C8+F8</f>
        <v>0</v>
      </c>
      <c r="I8" s="80">
        <f>B8*'Page 4.3.8'!H8</f>
        <v>0</v>
      </c>
      <c r="J8" s="82">
        <f>G8+I8</f>
        <v>0</v>
      </c>
    </row>
    <row r="9" spans="1:10">
      <c r="A9" s="59" t="s">
        <v>188</v>
      </c>
      <c r="B9" s="94">
        <v>0.21577192756641544</v>
      </c>
      <c r="C9" s="80">
        <f>'Page 4.3.8'!B9*B9</f>
        <v>255.23926187942521</v>
      </c>
      <c r="D9" s="81">
        <f t="shared" si="0"/>
        <v>5.8185984520667466E-6</v>
      </c>
      <c r="F9" s="80">
        <f>B9*'Page 4.3.8'!E9</f>
        <v>1.5727242446999508</v>
      </c>
      <c r="G9" s="82">
        <f t="shared" ref="G9:G71" si="1">C9+F9</f>
        <v>256.81198612412516</v>
      </c>
      <c r="I9" s="80">
        <f>B9*'Page 4.3.8'!H9</f>
        <v>11.242203671409909</v>
      </c>
      <c r="J9" s="82">
        <f t="shared" ref="J9:J71" si="2">G9+I9</f>
        <v>268.05418979553508</v>
      </c>
    </row>
    <row r="10" spans="1:10">
      <c r="A10" s="59" t="s">
        <v>79</v>
      </c>
      <c r="B10" s="94">
        <v>0.21577192756641544</v>
      </c>
      <c r="C10" s="80">
        <f>'Page 4.3.8'!B10*B10</f>
        <v>456151.75279519346</v>
      </c>
      <c r="D10" s="81">
        <f t="shared" si="0"/>
        <v>1.0398728875714547E-2</v>
      </c>
      <c r="F10" s="80">
        <f>B10*'Page 4.3.8'!E10</f>
        <v>2810.6997160267561</v>
      </c>
      <c r="G10" s="82">
        <f t="shared" si="1"/>
        <v>458962.45251122024</v>
      </c>
      <c r="I10" s="80">
        <f>B10*'Page 4.3.8'!H10</f>
        <v>20091.54419360734</v>
      </c>
      <c r="J10" s="82">
        <f t="shared" si="2"/>
        <v>479053.99670482759</v>
      </c>
    </row>
    <row r="11" spans="1:10">
      <c r="A11" s="59" t="s">
        <v>106</v>
      </c>
      <c r="B11" s="94">
        <v>7.8111041399714837E-2</v>
      </c>
      <c r="C11" s="80">
        <f>'Page 4.3.8'!B11*B11</f>
        <v>24815.529734836309</v>
      </c>
      <c r="D11" s="85">
        <f t="shared" si="0"/>
        <v>5.6571078383131092E-4</v>
      </c>
      <c r="E11" s="86"/>
      <c r="F11" s="80">
        <f>B11*'Page 4.3.8'!E11</f>
        <v>152.90745229268992</v>
      </c>
      <c r="G11" s="82">
        <f t="shared" si="1"/>
        <v>24968.437187128999</v>
      </c>
      <c r="H11" s="86"/>
      <c r="I11" s="80">
        <f>B11*'Page 4.3.8'!H11</f>
        <v>1093.0185169738854</v>
      </c>
      <c r="J11" s="82">
        <f t="shared" si="2"/>
        <v>26061.455704102886</v>
      </c>
    </row>
    <row r="12" spans="1:10">
      <c r="A12" s="106" t="s">
        <v>140</v>
      </c>
      <c r="B12" s="94">
        <v>0</v>
      </c>
      <c r="C12" s="80">
        <f>'Page 4.3.8'!B12*B12</f>
        <v>0</v>
      </c>
      <c r="D12" s="81">
        <f t="shared" si="0"/>
        <v>0</v>
      </c>
      <c r="F12" s="80">
        <f>B12*'Page 4.3.8'!E12</f>
        <v>0</v>
      </c>
      <c r="G12" s="82">
        <f t="shared" si="1"/>
        <v>0</v>
      </c>
      <c r="I12" s="80">
        <f>B12*'Page 4.3.8'!H12</f>
        <v>0</v>
      </c>
      <c r="J12" s="82">
        <f t="shared" si="2"/>
        <v>0</v>
      </c>
    </row>
    <row r="13" spans="1:10">
      <c r="A13" s="59" t="s">
        <v>141</v>
      </c>
      <c r="B13" s="94">
        <v>0</v>
      </c>
      <c r="C13" s="80">
        <f>'Page 4.3.8'!B13*B13</f>
        <v>0</v>
      </c>
      <c r="D13" s="81">
        <f t="shared" si="0"/>
        <v>0</v>
      </c>
      <c r="F13" s="80">
        <f>B13*'Page 4.3.8'!E13</f>
        <v>0</v>
      </c>
      <c r="G13" s="82">
        <f t="shared" si="1"/>
        <v>0</v>
      </c>
      <c r="I13" s="80">
        <f>B13*'Page 4.3.8'!H13</f>
        <v>0</v>
      </c>
      <c r="J13" s="82">
        <f t="shared" si="2"/>
        <v>0</v>
      </c>
    </row>
    <row r="14" spans="1:10">
      <c r="A14" s="59" t="s">
        <v>142</v>
      </c>
      <c r="B14" s="94">
        <v>0.21577192756641544</v>
      </c>
      <c r="C14" s="80">
        <f>'Page 4.3.8'!B14*B14</f>
        <v>4556118.6131142713</v>
      </c>
      <c r="D14" s="81">
        <f t="shared" si="0"/>
        <v>0.10386421162047788</v>
      </c>
      <c r="F14" s="80">
        <f>B14*'Page 4.3.8'!E14</f>
        <v>28073.730318020247</v>
      </c>
      <c r="G14" s="82">
        <f t="shared" si="1"/>
        <v>4584192.3434322914</v>
      </c>
      <c r="I14" s="80">
        <f>B14*'Page 4.3.8'!H14</f>
        <v>200677.64270501983</v>
      </c>
      <c r="J14" s="82">
        <f t="shared" si="2"/>
        <v>4784869.986137311</v>
      </c>
    </row>
    <row r="15" spans="1:10">
      <c r="A15" s="59" t="s">
        <v>80</v>
      </c>
      <c r="B15" s="94">
        <v>0</v>
      </c>
      <c r="C15" s="80">
        <f>'Page 4.3.8'!B15*B15</f>
        <v>0</v>
      </c>
      <c r="D15" s="81">
        <f t="shared" si="0"/>
        <v>0</v>
      </c>
      <c r="F15" s="80">
        <f>B15*'Page 4.3.8'!E15</f>
        <v>0</v>
      </c>
      <c r="G15" s="82">
        <f t="shared" si="1"/>
        <v>0</v>
      </c>
      <c r="I15" s="80">
        <f>B15*'Page 4.3.8'!H15</f>
        <v>0</v>
      </c>
      <c r="J15" s="82">
        <f t="shared" si="2"/>
        <v>0</v>
      </c>
    </row>
    <row r="16" spans="1:10">
      <c r="A16" s="59" t="s">
        <v>81</v>
      </c>
      <c r="B16" s="94">
        <v>0.21577192756641544</v>
      </c>
      <c r="C16" s="80">
        <f>'Page 4.3.8'!B16*B16</f>
        <v>2590357.5831692386</v>
      </c>
      <c r="D16" s="81">
        <f t="shared" si="0"/>
        <v>5.9051458277794303E-2</v>
      </c>
      <c r="F16" s="80">
        <f>B16*'Page 4.3.8'!E16</f>
        <v>15961.173619978365</v>
      </c>
      <c r="G16" s="82">
        <f t="shared" si="1"/>
        <v>2606318.7567892172</v>
      </c>
      <c r="I16" s="80">
        <f>B16*'Page 4.3.8'!H16</f>
        <v>114094.23188790838</v>
      </c>
      <c r="J16" s="82">
        <f t="shared" si="2"/>
        <v>2720412.9886771254</v>
      </c>
    </row>
    <row r="17" spans="1:10">
      <c r="A17" s="59" t="s">
        <v>143</v>
      </c>
      <c r="B17" s="94">
        <v>0</v>
      </c>
      <c r="C17" s="80">
        <f>'Page 4.3.8'!B17*B17</f>
        <v>0</v>
      </c>
      <c r="D17" s="81">
        <f t="shared" si="0"/>
        <v>0</v>
      </c>
      <c r="F17" s="80">
        <f>B17*'Page 4.3.8'!E17</f>
        <v>0</v>
      </c>
      <c r="G17" s="82">
        <f t="shared" si="1"/>
        <v>0</v>
      </c>
      <c r="I17" s="80">
        <f>B17*'Page 4.3.8'!H17</f>
        <v>0</v>
      </c>
      <c r="J17" s="82">
        <f t="shared" si="2"/>
        <v>0</v>
      </c>
    </row>
    <row r="18" spans="1:10">
      <c r="A18" s="59" t="s">
        <v>144</v>
      </c>
      <c r="B18" s="94">
        <v>0.21577192756641544</v>
      </c>
      <c r="C18" s="80">
        <f>'Page 4.3.8'!B18*B18</f>
        <v>641980.32336209563</v>
      </c>
      <c r="D18" s="81">
        <f t="shared" si="0"/>
        <v>1.4634996545071544E-2</v>
      </c>
      <c r="F18" s="80">
        <f>B18*'Page 4.3.8'!E18</f>
        <v>3955.7316211361072</v>
      </c>
      <c r="G18" s="82">
        <f t="shared" si="1"/>
        <v>645936.0549832317</v>
      </c>
      <c r="I18" s="80">
        <f>B18*'Page 4.3.8'!H18</f>
        <v>28276.502193003929</v>
      </c>
      <c r="J18" s="82">
        <f t="shared" si="2"/>
        <v>674212.5571762356</v>
      </c>
    </row>
    <row r="19" spans="1:10">
      <c r="A19" s="59" t="s">
        <v>145</v>
      </c>
      <c r="B19" s="94">
        <v>0</v>
      </c>
      <c r="C19" s="80">
        <f>'Page 4.3.8'!B19*B19</f>
        <v>0</v>
      </c>
      <c r="D19" s="81">
        <f t="shared" si="0"/>
        <v>0</v>
      </c>
      <c r="F19" s="80">
        <f>B19*'Page 4.3.8'!E19</f>
        <v>0</v>
      </c>
      <c r="G19" s="82">
        <f t="shared" si="1"/>
        <v>0</v>
      </c>
      <c r="I19" s="80">
        <f>B19*'Page 4.3.8'!H19</f>
        <v>0</v>
      </c>
      <c r="J19" s="82">
        <f t="shared" si="2"/>
        <v>0</v>
      </c>
    </row>
    <row r="20" spans="1:10">
      <c r="A20" s="59" t="s">
        <v>146</v>
      </c>
      <c r="B20" s="94">
        <v>0.21577192756641544</v>
      </c>
      <c r="C20" s="80">
        <f>'Page 4.3.8'!B20*B20</f>
        <v>484781.15566741099</v>
      </c>
      <c r="D20" s="81">
        <f t="shared" si="0"/>
        <v>1.1051383165690412E-2</v>
      </c>
      <c r="F20" s="80">
        <f>B20*'Page 4.3.8'!E20</f>
        <v>2987.1073567512822</v>
      </c>
      <c r="G20" s="82">
        <f t="shared" si="1"/>
        <v>487768.26302416227</v>
      </c>
      <c r="I20" s="80">
        <f>B20*'Page 4.3.8'!H20</f>
        <v>21352.547597669691</v>
      </c>
      <c r="J20" s="82">
        <f t="shared" si="2"/>
        <v>509120.81062183197</v>
      </c>
    </row>
    <row r="21" spans="1:10">
      <c r="A21" s="59" t="s">
        <v>147</v>
      </c>
      <c r="B21" s="94">
        <v>7.8111041399714837E-2</v>
      </c>
      <c r="C21" s="80">
        <f>'Page 4.3.8'!B21*B21</f>
        <v>127345.86835417523</v>
      </c>
      <c r="D21" s="81">
        <f t="shared" si="0"/>
        <v>2.9030583579760364E-3</v>
      </c>
      <c r="F21" s="80">
        <f>B21*'Page 4.3.8'!E21</f>
        <v>784.67526174555258</v>
      </c>
      <c r="G21" s="82">
        <f t="shared" si="1"/>
        <v>128130.54361592077</v>
      </c>
      <c r="I21" s="80">
        <f>B21*'Page 4.3.8'!H21</f>
        <v>5609.0437584265574</v>
      </c>
      <c r="J21" s="82">
        <f t="shared" si="2"/>
        <v>133739.58737434732</v>
      </c>
    </row>
    <row r="22" spans="1:10">
      <c r="A22" s="59" t="s">
        <v>123</v>
      </c>
      <c r="B22" s="94">
        <v>0</v>
      </c>
      <c r="C22" s="80">
        <f>'Page 4.3.8'!B22*B22</f>
        <v>0</v>
      </c>
      <c r="D22" s="81">
        <f t="shared" si="0"/>
        <v>0</v>
      </c>
      <c r="F22" s="80">
        <f>B22*'Page 4.3.8'!E22</f>
        <v>0</v>
      </c>
      <c r="G22" s="82">
        <f t="shared" si="1"/>
        <v>0</v>
      </c>
      <c r="I22" s="80">
        <f>B22*'Page 4.3.8'!H22</f>
        <v>0</v>
      </c>
      <c r="J22" s="82">
        <f t="shared" si="2"/>
        <v>0</v>
      </c>
    </row>
    <row r="23" spans="1:10">
      <c r="A23" s="59" t="s">
        <v>148</v>
      </c>
      <c r="B23" s="94">
        <v>0</v>
      </c>
      <c r="C23" s="80">
        <f>'Page 4.3.8'!B23*B23</f>
        <v>0</v>
      </c>
      <c r="D23" s="81">
        <f t="shared" si="0"/>
        <v>0</v>
      </c>
      <c r="F23" s="80">
        <f>B23*'Page 4.3.8'!E23</f>
        <v>0</v>
      </c>
      <c r="G23" s="82">
        <f t="shared" si="1"/>
        <v>0</v>
      </c>
      <c r="I23" s="80">
        <f>B23*'Page 4.3.8'!H23</f>
        <v>0</v>
      </c>
      <c r="J23" s="82">
        <f t="shared" si="2"/>
        <v>0</v>
      </c>
    </row>
    <row r="24" spans="1:10">
      <c r="A24" s="59" t="s">
        <v>149</v>
      </c>
      <c r="B24" s="94">
        <v>0.21577192756641544</v>
      </c>
      <c r="C24" s="80">
        <f>'Page 4.3.8'!B24*B24</f>
        <v>158821.99105500203</v>
      </c>
      <c r="D24" s="81">
        <f t="shared" si="0"/>
        <v>3.6206083049376142E-3</v>
      </c>
      <c r="F24" s="80">
        <f>B24*'Page 4.3.8'!E24</f>
        <v>978.6237198950912</v>
      </c>
      <c r="G24" s="82">
        <f t="shared" si="1"/>
        <v>159800.61477489711</v>
      </c>
      <c r="I24" s="80">
        <f>B24*'Page 4.3.8'!H24</f>
        <v>6995.4330606967842</v>
      </c>
      <c r="J24" s="82">
        <f t="shared" si="2"/>
        <v>166796.0478355939</v>
      </c>
    </row>
    <row r="25" spans="1:10">
      <c r="A25" s="59" t="s">
        <v>120</v>
      </c>
      <c r="B25" s="94">
        <v>0</v>
      </c>
      <c r="C25" s="80">
        <f>'Page 4.3.8'!B25*B25</f>
        <v>0</v>
      </c>
      <c r="D25" s="81">
        <f t="shared" si="0"/>
        <v>0</v>
      </c>
      <c r="F25" s="80">
        <f>B25*'Page 4.3.8'!E25</f>
        <v>0</v>
      </c>
      <c r="G25" s="82">
        <f t="shared" si="1"/>
        <v>0</v>
      </c>
      <c r="I25" s="80">
        <f>B25*'Page 4.3.8'!H25</f>
        <v>0</v>
      </c>
      <c r="J25" s="82">
        <f t="shared" si="2"/>
        <v>0</v>
      </c>
    </row>
    <row r="26" spans="1:10">
      <c r="A26" s="59" t="s">
        <v>124</v>
      </c>
      <c r="B26" s="94">
        <v>0</v>
      </c>
      <c r="C26" s="80">
        <f>'Page 4.3.8'!B26*B26</f>
        <v>0</v>
      </c>
      <c r="D26" s="81">
        <f t="shared" si="0"/>
        <v>0</v>
      </c>
      <c r="F26" s="80">
        <f>B26*'Page 4.3.8'!E26</f>
        <v>0</v>
      </c>
      <c r="G26" s="82">
        <f t="shared" si="1"/>
        <v>0</v>
      </c>
      <c r="I26" s="80">
        <f>B26*'Page 4.3.8'!H26</f>
        <v>0</v>
      </c>
      <c r="J26" s="82">
        <f t="shared" si="2"/>
        <v>0</v>
      </c>
    </row>
    <row r="27" spans="1:10">
      <c r="A27" s="59" t="s">
        <v>119</v>
      </c>
      <c r="B27" s="94">
        <v>7.8111041399714837E-2</v>
      </c>
      <c r="C27" s="80">
        <f>'Page 4.3.8'!B27*B27</f>
        <v>2358352.5960710198</v>
      </c>
      <c r="D27" s="81">
        <f t="shared" si="0"/>
        <v>5.3762523304149164E-2</v>
      </c>
      <c r="F27" s="80">
        <f>B27*'Page 4.3.8'!E27</f>
        <v>14531.613506797043</v>
      </c>
      <c r="G27" s="82">
        <f t="shared" si="1"/>
        <v>2372884.209577817</v>
      </c>
      <c r="I27" s="80">
        <f>B27*'Page 4.3.8'!H27</f>
        <v>103875.39917958807</v>
      </c>
      <c r="J27" s="82">
        <f t="shared" si="2"/>
        <v>2476759.6087574051</v>
      </c>
    </row>
    <row r="28" spans="1:10">
      <c r="A28" s="59" t="s">
        <v>82</v>
      </c>
      <c r="B28" s="94">
        <v>0</v>
      </c>
      <c r="C28" s="80">
        <f>'Page 4.3.8'!B28*B28</f>
        <v>0</v>
      </c>
      <c r="D28" s="81">
        <f t="shared" si="0"/>
        <v>0</v>
      </c>
      <c r="F28" s="80">
        <f>B28*'Page 4.3.8'!E28</f>
        <v>0</v>
      </c>
      <c r="G28" s="82">
        <f t="shared" si="1"/>
        <v>0</v>
      </c>
      <c r="I28" s="80">
        <f>B28*'Page 4.3.8'!H28</f>
        <v>0</v>
      </c>
      <c r="J28" s="82">
        <f t="shared" si="2"/>
        <v>0</v>
      </c>
    </row>
    <row r="29" spans="1:10">
      <c r="A29" s="59" t="s">
        <v>83</v>
      </c>
      <c r="B29" s="94">
        <v>0.21577192756641544</v>
      </c>
      <c r="C29" s="80">
        <f>'Page 4.3.8'!B29*B29</f>
        <v>150575.7651566829</v>
      </c>
      <c r="D29" s="81">
        <f t="shared" si="0"/>
        <v>3.4326220331781431E-3</v>
      </c>
      <c r="F29" s="80">
        <f>B29*'Page 4.3.8'!E29</f>
        <v>927.81241719007971</v>
      </c>
      <c r="G29" s="82">
        <f t="shared" si="1"/>
        <v>151503.57757387299</v>
      </c>
      <c r="I29" s="80">
        <f>B29*'Page 4.3.8'!H29</f>
        <v>6632.2218901788538</v>
      </c>
      <c r="J29" s="82">
        <f t="shared" si="2"/>
        <v>158135.79946405184</v>
      </c>
    </row>
    <row r="30" spans="1:10">
      <c r="A30" s="59" t="s">
        <v>84</v>
      </c>
      <c r="B30" s="94">
        <v>0.21577192756641544</v>
      </c>
      <c r="C30" s="80">
        <f>'Page 4.3.8'!B30*B30</f>
        <v>11687.659219070018</v>
      </c>
      <c r="D30" s="81">
        <f t="shared" si="0"/>
        <v>2.6643940019106593E-4</v>
      </c>
      <c r="F30" s="80">
        <f>B30*'Page 4.3.8'!E30</f>
        <v>72.01660466447241</v>
      </c>
      <c r="G30" s="82">
        <f t="shared" si="1"/>
        <v>11759.675823734489</v>
      </c>
      <c r="I30" s="80">
        <f>B30*'Page 4.3.8'!H30</f>
        <v>514.79166808156538</v>
      </c>
      <c r="J30" s="82">
        <f t="shared" si="2"/>
        <v>12274.467491816054</v>
      </c>
    </row>
    <row r="31" spans="1:10">
      <c r="A31" s="59" t="s">
        <v>85</v>
      </c>
      <c r="B31" s="94">
        <v>7.8111041399714837E-2</v>
      </c>
      <c r="C31" s="80">
        <f>'Page 4.3.8'!B31*B31</f>
        <v>1126734.2468181099</v>
      </c>
      <c r="D31" s="81">
        <f t="shared" si="0"/>
        <v>2.5685758907747904E-2</v>
      </c>
      <c r="F31" s="80">
        <f>B31*'Page 4.3.8'!E31</f>
        <v>6942.6711794116163</v>
      </c>
      <c r="G31" s="82">
        <f t="shared" si="1"/>
        <v>1133676.9179975216</v>
      </c>
      <c r="I31" s="80">
        <f>B31*'Page 4.3.8'!H31</f>
        <v>49627.850327610256</v>
      </c>
      <c r="J31" s="82">
        <f t="shared" si="2"/>
        <v>1183304.7683251319</v>
      </c>
    </row>
    <row r="32" spans="1:10">
      <c r="A32" s="59" t="s">
        <v>150</v>
      </c>
      <c r="B32" s="94">
        <v>0</v>
      </c>
      <c r="C32" s="80">
        <f>'Page 4.3.8'!B32*B32</f>
        <v>0</v>
      </c>
      <c r="D32" s="81">
        <f t="shared" si="0"/>
        <v>0</v>
      </c>
      <c r="F32" s="80">
        <f>B32*'Page 4.3.8'!E32</f>
        <v>0</v>
      </c>
      <c r="G32" s="82">
        <f t="shared" si="1"/>
        <v>0</v>
      </c>
      <c r="I32" s="80">
        <f>B32*'Page 4.3.8'!H32</f>
        <v>0</v>
      </c>
      <c r="J32" s="82">
        <f t="shared" si="2"/>
        <v>0</v>
      </c>
    </row>
    <row r="33" spans="1:10">
      <c r="A33" s="59" t="s">
        <v>151</v>
      </c>
      <c r="B33" s="94">
        <v>0.21577192756641544</v>
      </c>
      <c r="C33" s="80">
        <f>'Page 4.3.8'!B33*B33</f>
        <v>768759.86404420098</v>
      </c>
      <c r="D33" s="81">
        <f t="shared" si="0"/>
        <v>1.7525144533021418E-2</v>
      </c>
      <c r="F33" s="80">
        <f>B33*'Page 4.3.8'!E33</f>
        <v>4736.9173050880618</v>
      </c>
      <c r="G33" s="82">
        <f t="shared" si="1"/>
        <v>773496.781349289</v>
      </c>
      <c r="I33" s="80">
        <f>B33*'Page 4.3.8'!H33</f>
        <v>33860.60162669266</v>
      </c>
      <c r="J33" s="82">
        <f t="shared" si="2"/>
        <v>807357.38297598169</v>
      </c>
    </row>
    <row r="34" spans="1:10">
      <c r="A34" s="59" t="s">
        <v>152</v>
      </c>
      <c r="B34" s="94">
        <v>0.21577192756641544</v>
      </c>
      <c r="C34" s="80">
        <f>'Page 4.3.8'!B34*B34</f>
        <v>17398.431575938266</v>
      </c>
      <c r="D34" s="81">
        <f t="shared" si="0"/>
        <v>3.9662584153674085E-4</v>
      </c>
      <c r="F34" s="80">
        <f>B34*'Page 4.3.8'!E34</f>
        <v>107.20503952937111</v>
      </c>
      <c r="G34" s="82">
        <f t="shared" si="1"/>
        <v>17505.636615467636</v>
      </c>
      <c r="I34" s="80">
        <f>B34*'Page 4.3.8'!H34</f>
        <v>766.32689618177528</v>
      </c>
      <c r="J34" s="82">
        <f t="shared" si="2"/>
        <v>18271.96351164941</v>
      </c>
    </row>
    <row r="35" spans="1:10">
      <c r="A35" s="59" t="s">
        <v>153</v>
      </c>
      <c r="B35" s="94">
        <v>7.8111041399714837E-2</v>
      </c>
      <c r="C35" s="80">
        <f>'Page 4.3.8'!B35*B35</f>
        <v>321668.35700321454</v>
      </c>
      <c r="D35" s="81">
        <f t="shared" si="0"/>
        <v>7.3329588494967825E-3</v>
      </c>
      <c r="F35" s="80">
        <f>B35*'Page 4.3.8'!E35</f>
        <v>1982.0446904862911</v>
      </c>
      <c r="G35" s="82">
        <f t="shared" si="1"/>
        <v>323650.40169370081</v>
      </c>
      <c r="I35" s="80">
        <f>B35*'Page 4.3.8'!H35</f>
        <v>14168.122715329939</v>
      </c>
      <c r="J35" s="82">
        <f t="shared" si="2"/>
        <v>337818.52440903074</v>
      </c>
    </row>
    <row r="36" spans="1:10">
      <c r="A36" s="59" t="s">
        <v>86</v>
      </c>
      <c r="B36" s="94">
        <v>0</v>
      </c>
      <c r="C36" s="80">
        <f>'Page 4.3.8'!B36*B36</f>
        <v>0</v>
      </c>
      <c r="D36" s="81">
        <f t="shared" si="0"/>
        <v>0</v>
      </c>
      <c r="F36" s="80">
        <f>B36*'Page 4.3.8'!E36</f>
        <v>0</v>
      </c>
      <c r="G36" s="82">
        <f t="shared" si="1"/>
        <v>0</v>
      </c>
      <c r="I36" s="80">
        <f>B36*'Page 4.3.8'!H36</f>
        <v>0</v>
      </c>
      <c r="J36" s="82">
        <f t="shared" si="2"/>
        <v>0</v>
      </c>
    </row>
    <row r="37" spans="1:10">
      <c r="A37" s="59" t="s">
        <v>125</v>
      </c>
      <c r="B37" s="94">
        <v>0</v>
      </c>
      <c r="C37" s="80">
        <f>'Page 4.3.8'!B37*B37</f>
        <v>0</v>
      </c>
      <c r="D37" s="81">
        <f t="shared" si="0"/>
        <v>0</v>
      </c>
      <c r="F37" s="80">
        <f>B37*'Page 4.3.8'!E37</f>
        <v>0</v>
      </c>
      <c r="G37" s="82">
        <f t="shared" si="1"/>
        <v>0</v>
      </c>
      <c r="I37" s="80">
        <f>B37*'Page 4.3.8'!H37</f>
        <v>0</v>
      </c>
      <c r="J37" s="82">
        <f t="shared" si="2"/>
        <v>0</v>
      </c>
    </row>
    <row r="38" spans="1:10">
      <c r="A38" s="59" t="s">
        <v>87</v>
      </c>
      <c r="B38" s="94">
        <v>0</v>
      </c>
      <c r="C38" s="80">
        <f>'Page 4.3.8'!B38*B38</f>
        <v>0</v>
      </c>
      <c r="D38" s="81">
        <f t="shared" si="0"/>
        <v>0</v>
      </c>
      <c r="F38" s="80">
        <f>B38*'Page 4.3.8'!E38</f>
        <v>0</v>
      </c>
      <c r="G38" s="82">
        <f t="shared" si="1"/>
        <v>0</v>
      </c>
      <c r="I38" s="80">
        <f>B38*'Page 4.3.8'!H38</f>
        <v>0</v>
      </c>
      <c r="J38" s="82">
        <f t="shared" si="2"/>
        <v>0</v>
      </c>
    </row>
    <row r="39" spans="1:10">
      <c r="A39" s="59" t="s">
        <v>88</v>
      </c>
      <c r="B39" s="94">
        <v>6.4409240866138473E-2</v>
      </c>
      <c r="C39" s="80">
        <f>'Page 4.3.8'!B39*B39</f>
        <v>1459476.7444583427</v>
      </c>
      <c r="D39" s="81">
        <f t="shared" si="0"/>
        <v>3.3271170993059804E-2</v>
      </c>
      <c r="F39" s="80">
        <f>B39*'Page 4.3.8'!E39</f>
        <v>8992.952117490895</v>
      </c>
      <c r="G39" s="82">
        <f t="shared" si="1"/>
        <v>1468469.6965758335</v>
      </c>
      <c r="I39" s="80">
        <f>B39*'Page 4.3.8'!H39</f>
        <v>64283.741827454272</v>
      </c>
      <c r="J39" s="82">
        <f t="shared" si="2"/>
        <v>1532753.4384032877</v>
      </c>
    </row>
    <row r="40" spans="1:10">
      <c r="A40" s="59" t="s">
        <v>89</v>
      </c>
      <c r="B40" s="94">
        <v>0</v>
      </c>
      <c r="C40" s="80">
        <f>'Page 4.3.8'!B40*B40</f>
        <v>0</v>
      </c>
      <c r="D40" s="81">
        <f t="shared" ref="D40:D71" si="3">C40/C$86</f>
        <v>0</v>
      </c>
      <c r="F40" s="80">
        <f>B40*'Page 4.3.8'!E40</f>
        <v>0</v>
      </c>
      <c r="G40" s="82">
        <f t="shared" si="1"/>
        <v>0</v>
      </c>
      <c r="I40" s="80">
        <f>B40*'Page 4.3.8'!H40</f>
        <v>0</v>
      </c>
      <c r="J40" s="82">
        <f t="shared" si="2"/>
        <v>0</v>
      </c>
    </row>
    <row r="41" spans="1:10">
      <c r="A41" s="59" t="s">
        <v>90</v>
      </c>
      <c r="B41" s="94">
        <v>1</v>
      </c>
      <c r="C41" s="80">
        <f>'Page 4.3.8'!B41*B41</f>
        <v>1666265.0344190339</v>
      </c>
      <c r="D41" s="81">
        <f t="shared" si="3"/>
        <v>3.7985249912623545E-2</v>
      </c>
      <c r="F41" s="80">
        <f>B41*'Page 4.3.8'!E41</f>
        <v>10267.132879284731</v>
      </c>
      <c r="G41" s="82">
        <f t="shared" si="1"/>
        <v>1676532.1672983186</v>
      </c>
      <c r="I41" s="80">
        <f>B41*'Page 4.3.8'!H41</f>
        <v>73391.886301320017</v>
      </c>
      <c r="J41" s="82">
        <f t="shared" si="2"/>
        <v>1749924.0535996386</v>
      </c>
    </row>
    <row r="42" spans="1:10">
      <c r="A42" s="59" t="s">
        <v>91</v>
      </c>
      <c r="B42" s="94">
        <v>0</v>
      </c>
      <c r="C42" s="80">
        <f>'Page 4.3.8'!B42*B42</f>
        <v>0</v>
      </c>
      <c r="D42" s="81">
        <f t="shared" si="3"/>
        <v>0</v>
      </c>
      <c r="F42" s="80">
        <f>B42*'Page 4.3.8'!E42</f>
        <v>0</v>
      </c>
      <c r="G42" s="82">
        <f t="shared" si="1"/>
        <v>0</v>
      </c>
      <c r="I42" s="80">
        <f>B42*'Page 4.3.8'!H42</f>
        <v>0</v>
      </c>
      <c r="J42" s="82">
        <f t="shared" si="2"/>
        <v>0</v>
      </c>
    </row>
    <row r="43" spans="1:10">
      <c r="A43" s="59" t="s">
        <v>92</v>
      </c>
      <c r="B43" s="94">
        <v>0</v>
      </c>
      <c r="C43" s="80">
        <f>'Page 4.3.8'!B43*B43</f>
        <v>0</v>
      </c>
      <c r="D43" s="81">
        <f t="shared" si="3"/>
        <v>0</v>
      </c>
      <c r="F43" s="80">
        <f>B43*'Page 4.3.8'!E43</f>
        <v>0</v>
      </c>
      <c r="G43" s="82">
        <f t="shared" si="1"/>
        <v>0</v>
      </c>
      <c r="I43" s="80">
        <f>B43*'Page 4.3.8'!H43</f>
        <v>0</v>
      </c>
      <c r="J43" s="82">
        <f t="shared" si="2"/>
        <v>0</v>
      </c>
    </row>
    <row r="44" spans="1:10">
      <c r="A44" s="59" t="s">
        <v>154</v>
      </c>
      <c r="B44" s="94">
        <v>0</v>
      </c>
      <c r="C44" s="80">
        <f>'Page 4.3.8'!B44*B44</f>
        <v>0</v>
      </c>
      <c r="D44" s="81">
        <f t="shared" si="3"/>
        <v>0</v>
      </c>
      <c r="F44" s="80">
        <f>B44*'Page 4.3.8'!E44</f>
        <v>0</v>
      </c>
      <c r="G44" s="82">
        <f t="shared" si="1"/>
        <v>0</v>
      </c>
      <c r="I44" s="80">
        <f>B44*'Page 4.3.8'!H44</f>
        <v>0</v>
      </c>
      <c r="J44" s="82">
        <f t="shared" si="2"/>
        <v>0</v>
      </c>
    </row>
    <row r="45" spans="1:10">
      <c r="A45" s="59" t="s">
        <v>155</v>
      </c>
      <c r="B45" s="94">
        <v>0</v>
      </c>
      <c r="C45" s="80">
        <f>'Page 4.3.8'!B45*B45</f>
        <v>0</v>
      </c>
      <c r="D45" s="81">
        <f t="shared" si="3"/>
        <v>0</v>
      </c>
      <c r="F45" s="80">
        <f>B45*'Page 4.3.8'!E45</f>
        <v>0</v>
      </c>
      <c r="G45" s="82">
        <f t="shared" si="1"/>
        <v>0</v>
      </c>
      <c r="I45" s="80">
        <f>B45*'Page 4.3.8'!H45</f>
        <v>0</v>
      </c>
      <c r="J45" s="82">
        <f t="shared" si="2"/>
        <v>0</v>
      </c>
    </row>
    <row r="46" spans="1:10">
      <c r="A46" s="59" t="s">
        <v>156</v>
      </c>
      <c r="B46" s="94">
        <v>0</v>
      </c>
      <c r="C46" s="80">
        <f>'Page 4.3.8'!B46*B46</f>
        <v>0</v>
      </c>
      <c r="D46" s="81">
        <f t="shared" si="3"/>
        <v>0</v>
      </c>
      <c r="F46" s="80">
        <f>B46*'Page 4.3.8'!E46</f>
        <v>0</v>
      </c>
      <c r="G46" s="82">
        <f t="shared" si="1"/>
        <v>0</v>
      </c>
      <c r="I46" s="80">
        <f>B46*'Page 4.3.8'!H46</f>
        <v>0</v>
      </c>
      <c r="J46" s="82">
        <f t="shared" si="2"/>
        <v>0</v>
      </c>
    </row>
    <row r="47" spans="1:10">
      <c r="A47" s="59" t="s">
        <v>157</v>
      </c>
      <c r="B47" s="94">
        <v>6.4409240866138473E-2</v>
      </c>
      <c r="C47" s="80">
        <f>'Page 4.3.8'!B47*B47</f>
        <v>470412.70602334343</v>
      </c>
      <c r="D47" s="81">
        <f t="shared" si="3"/>
        <v>1.0723830741968607E-2</v>
      </c>
      <c r="F47" s="80">
        <f>B47*'Page 4.3.8'!E47</f>
        <v>2898.5723525846802</v>
      </c>
      <c r="G47" s="82">
        <f t="shared" si="1"/>
        <v>473311.27837592812</v>
      </c>
      <c r="I47" s="80">
        <f>B47*'Page 4.3.8'!H47</f>
        <v>20719.678515728403</v>
      </c>
      <c r="J47" s="82">
        <f t="shared" si="2"/>
        <v>494030.9568916565</v>
      </c>
    </row>
    <row r="48" spans="1:10">
      <c r="A48" s="59" t="s">
        <v>158</v>
      </c>
      <c r="B48" s="94">
        <v>0</v>
      </c>
      <c r="C48" s="80">
        <f>'Page 4.3.8'!B48*B48</f>
        <v>0</v>
      </c>
      <c r="D48" s="81">
        <f t="shared" si="3"/>
        <v>0</v>
      </c>
      <c r="F48" s="80">
        <f>B48*'Page 4.3.8'!E48</f>
        <v>0</v>
      </c>
      <c r="G48" s="82">
        <f t="shared" si="1"/>
        <v>0</v>
      </c>
      <c r="I48" s="80">
        <f>B48*'Page 4.3.8'!H48</f>
        <v>0</v>
      </c>
      <c r="J48" s="82">
        <f t="shared" si="2"/>
        <v>0</v>
      </c>
    </row>
    <row r="49" spans="1:10">
      <c r="A49" s="59" t="s">
        <v>159</v>
      </c>
      <c r="B49" s="94">
        <v>1</v>
      </c>
      <c r="C49" s="80">
        <f>'Page 4.3.8'!B49*B49</f>
        <v>4561457.9669309007</v>
      </c>
      <c r="D49" s="81">
        <f t="shared" si="3"/>
        <v>0.10398593096578437</v>
      </c>
      <c r="F49" s="80">
        <f>B49*'Page 4.3.8'!E49</f>
        <v>28106.630159277473</v>
      </c>
      <c r="G49" s="82">
        <f t="shared" si="1"/>
        <v>4589564.5970901782</v>
      </c>
      <c r="I49" s="80">
        <f>B49*'Page 4.3.8'!H49</f>
        <v>200912.81852647563</v>
      </c>
      <c r="J49" s="82">
        <f t="shared" si="2"/>
        <v>4790477.4156166539</v>
      </c>
    </row>
    <row r="50" spans="1:10">
      <c r="A50" s="59" t="s">
        <v>160</v>
      </c>
      <c r="B50" s="94">
        <v>0</v>
      </c>
      <c r="C50" s="80">
        <f>'Page 4.3.8'!B50*B50</f>
        <v>0</v>
      </c>
      <c r="D50" s="81">
        <f t="shared" si="3"/>
        <v>0</v>
      </c>
      <c r="F50" s="80">
        <f>B50*'Page 4.3.8'!E50</f>
        <v>0</v>
      </c>
      <c r="G50" s="82">
        <f t="shared" si="1"/>
        <v>0</v>
      </c>
      <c r="I50" s="80">
        <f>B50*'Page 4.3.8'!H50</f>
        <v>0</v>
      </c>
      <c r="J50" s="82">
        <f t="shared" si="2"/>
        <v>0</v>
      </c>
    </row>
    <row r="51" spans="1:10">
      <c r="A51" s="59" t="s">
        <v>161</v>
      </c>
      <c r="B51" s="94">
        <v>0</v>
      </c>
      <c r="C51" s="80">
        <f>'Page 4.3.8'!B51*B51</f>
        <v>0</v>
      </c>
      <c r="D51" s="81">
        <f t="shared" si="3"/>
        <v>0</v>
      </c>
      <c r="F51" s="80">
        <f>B51*'Page 4.3.8'!E51</f>
        <v>0</v>
      </c>
      <c r="G51" s="82">
        <f t="shared" si="1"/>
        <v>0</v>
      </c>
      <c r="I51" s="80">
        <f>B51*'Page 4.3.8'!H51</f>
        <v>0</v>
      </c>
      <c r="J51" s="82">
        <f t="shared" si="2"/>
        <v>0</v>
      </c>
    </row>
    <row r="52" spans="1:10">
      <c r="A52" s="59" t="s">
        <v>162</v>
      </c>
      <c r="B52" s="94">
        <v>0</v>
      </c>
      <c r="C52" s="80">
        <f>'Page 4.3.8'!B52*B52</f>
        <v>0</v>
      </c>
      <c r="D52" s="81">
        <f t="shared" si="3"/>
        <v>0</v>
      </c>
      <c r="F52" s="80">
        <f>B52*'Page 4.3.8'!E52</f>
        <v>0</v>
      </c>
      <c r="G52" s="82">
        <f t="shared" si="1"/>
        <v>0</v>
      </c>
      <c r="I52" s="80">
        <f>B52*'Page 4.3.8'!H52</f>
        <v>0</v>
      </c>
      <c r="J52" s="82">
        <f t="shared" si="2"/>
        <v>0</v>
      </c>
    </row>
    <row r="53" spans="1:10">
      <c r="A53" s="59" t="s">
        <v>163</v>
      </c>
      <c r="B53" s="94">
        <v>6.9360885492844845E-2</v>
      </c>
      <c r="C53" s="80">
        <f>'Page 4.3.8'!B53*B53</f>
        <v>2124914.33478858</v>
      </c>
      <c r="D53" s="81">
        <f t="shared" si="3"/>
        <v>4.8440914489934643E-2</v>
      </c>
      <c r="F53" s="80">
        <f>B53*'Page 4.3.8'!E53</f>
        <v>13093.221895505952</v>
      </c>
      <c r="G53" s="82">
        <f t="shared" si="1"/>
        <v>2138007.5566840861</v>
      </c>
      <c r="I53" s="80">
        <f>B53*'Page 4.3.8'!H53</f>
        <v>93593.436840750321</v>
      </c>
      <c r="J53" s="82">
        <f t="shared" si="2"/>
        <v>2231600.9935248364</v>
      </c>
    </row>
    <row r="54" spans="1:10">
      <c r="A54" s="59" t="s">
        <v>164</v>
      </c>
      <c r="B54" s="94">
        <v>0</v>
      </c>
      <c r="C54" s="80">
        <f>'Page 4.3.8'!B54*B54</f>
        <v>0</v>
      </c>
      <c r="D54" s="81">
        <f t="shared" si="3"/>
        <v>0</v>
      </c>
      <c r="F54" s="80">
        <f>B54*'Page 4.3.8'!E54</f>
        <v>0</v>
      </c>
      <c r="G54" s="82">
        <f t="shared" si="1"/>
        <v>0</v>
      </c>
      <c r="I54" s="80">
        <f>B54*'Page 4.3.8'!H54</f>
        <v>0</v>
      </c>
      <c r="J54" s="82">
        <f t="shared" si="2"/>
        <v>0</v>
      </c>
    </row>
    <row r="55" spans="1:10">
      <c r="A55" s="59" t="s">
        <v>165</v>
      </c>
      <c r="B55" s="94">
        <v>0</v>
      </c>
      <c r="C55" s="80">
        <f>'Page 4.3.8'!B55*B55</f>
        <v>0</v>
      </c>
      <c r="D55" s="81">
        <f t="shared" si="3"/>
        <v>0</v>
      </c>
      <c r="F55" s="80">
        <f>B55*'Page 4.3.8'!E55</f>
        <v>0</v>
      </c>
      <c r="G55" s="82">
        <f t="shared" si="1"/>
        <v>0</v>
      </c>
      <c r="I55" s="80">
        <f>B55*'Page 4.3.8'!H55</f>
        <v>0</v>
      </c>
      <c r="J55" s="82">
        <f t="shared" si="2"/>
        <v>0</v>
      </c>
    </row>
    <row r="56" spans="1:10">
      <c r="A56" s="59" t="s">
        <v>166</v>
      </c>
      <c r="B56" s="94">
        <v>0</v>
      </c>
      <c r="C56" s="80">
        <f>'Page 4.3.8'!B56*B56</f>
        <v>0</v>
      </c>
      <c r="D56" s="81">
        <f t="shared" si="3"/>
        <v>0</v>
      </c>
      <c r="F56" s="80">
        <f>B56*'Page 4.3.8'!E56</f>
        <v>0</v>
      </c>
      <c r="G56" s="82">
        <f t="shared" si="1"/>
        <v>0</v>
      </c>
      <c r="I56" s="80">
        <f>B56*'Page 4.3.8'!H56</f>
        <v>0</v>
      </c>
      <c r="J56" s="82">
        <f t="shared" si="2"/>
        <v>0</v>
      </c>
    </row>
    <row r="57" spans="1:10">
      <c r="A57" s="59" t="s">
        <v>167</v>
      </c>
      <c r="B57" s="94">
        <v>1</v>
      </c>
      <c r="C57" s="80">
        <f>'Page 4.3.8'!B57*B57</f>
        <v>839588.58803775953</v>
      </c>
      <c r="D57" s="81">
        <f t="shared" si="3"/>
        <v>1.9139801701186517E-2</v>
      </c>
      <c r="F57" s="80">
        <f>B57*'Page 4.3.8'!E57</f>
        <v>5173.3472282338707</v>
      </c>
      <c r="G57" s="82">
        <f t="shared" si="1"/>
        <v>844761.93526599335</v>
      </c>
      <c r="I57" s="80">
        <f>B57*'Page 4.3.8'!H57</f>
        <v>36980.30560584701</v>
      </c>
      <c r="J57" s="82">
        <f t="shared" si="2"/>
        <v>881742.24087184039</v>
      </c>
    </row>
    <row r="58" spans="1:10">
      <c r="A58" s="59" t="s">
        <v>168</v>
      </c>
      <c r="B58" s="94">
        <v>0</v>
      </c>
      <c r="C58" s="80">
        <f>'Page 4.3.8'!B58*B58</f>
        <v>0</v>
      </c>
      <c r="D58" s="81">
        <f t="shared" si="3"/>
        <v>0</v>
      </c>
      <c r="F58" s="80">
        <f>B58*'Page 4.3.8'!E58</f>
        <v>0</v>
      </c>
      <c r="G58" s="82">
        <f t="shared" si="1"/>
        <v>0</v>
      </c>
      <c r="I58" s="80">
        <f>B58*'Page 4.3.8'!H58</f>
        <v>0</v>
      </c>
      <c r="J58" s="82">
        <f t="shared" si="2"/>
        <v>0</v>
      </c>
    </row>
    <row r="59" spans="1:10">
      <c r="A59" s="59" t="s">
        <v>169</v>
      </c>
      <c r="B59" s="94">
        <v>0</v>
      </c>
      <c r="C59" s="80">
        <f>'Page 4.3.8'!B59*B59</f>
        <v>0</v>
      </c>
      <c r="D59" s="81">
        <f t="shared" si="3"/>
        <v>0</v>
      </c>
      <c r="F59" s="80">
        <f>B59*'Page 4.3.8'!E59</f>
        <v>0</v>
      </c>
      <c r="G59" s="82">
        <f t="shared" si="1"/>
        <v>0</v>
      </c>
      <c r="I59" s="80">
        <f>B59*'Page 4.3.8'!H59</f>
        <v>0</v>
      </c>
      <c r="J59" s="82">
        <f t="shared" si="2"/>
        <v>0</v>
      </c>
    </row>
    <row r="60" spans="1:10">
      <c r="A60" s="59" t="s">
        <v>170</v>
      </c>
      <c r="B60" s="94">
        <v>0</v>
      </c>
      <c r="C60" s="80">
        <f>'Page 4.3.8'!B60*B60</f>
        <v>0</v>
      </c>
      <c r="D60" s="81">
        <f t="shared" si="3"/>
        <v>0</v>
      </c>
      <c r="F60" s="80">
        <f>B60*'Page 4.3.8'!E60</f>
        <v>0</v>
      </c>
      <c r="G60" s="82">
        <f t="shared" si="1"/>
        <v>0</v>
      </c>
      <c r="I60" s="80">
        <f>B60*'Page 4.3.8'!H60</f>
        <v>0</v>
      </c>
      <c r="J60" s="82">
        <f t="shared" si="2"/>
        <v>0</v>
      </c>
    </row>
    <row r="61" spans="1:10">
      <c r="A61" s="59" t="s">
        <v>171</v>
      </c>
      <c r="B61" s="94">
        <v>6.9360885492844845E-2</v>
      </c>
      <c r="C61" s="80">
        <f>'Page 4.3.8'!B61*B61</f>
        <v>237824.20073113279</v>
      </c>
      <c r="D61" s="85">
        <f t="shared" si="3"/>
        <v>5.4215935120980252E-3</v>
      </c>
      <c r="E61" s="86"/>
      <c r="F61" s="80">
        <f>B61*'Page 4.3.8'!E61</f>
        <v>1465.4167376605742</v>
      </c>
      <c r="G61" s="82">
        <f t="shared" si="1"/>
        <v>239289.61746879335</v>
      </c>
      <c r="H61" s="86"/>
      <c r="I61" s="80">
        <f>B61*'Page 4.3.8'!H61</f>
        <v>10475.144313309864</v>
      </c>
      <c r="J61" s="82">
        <f t="shared" si="2"/>
        <v>249764.76178210322</v>
      </c>
    </row>
    <row r="62" spans="1:10">
      <c r="A62" s="59" t="s">
        <v>172</v>
      </c>
      <c r="B62" s="94">
        <v>0</v>
      </c>
      <c r="C62" s="80">
        <f>'Page 4.3.8'!B62*B62</f>
        <v>0</v>
      </c>
      <c r="D62" s="85">
        <f t="shared" si="3"/>
        <v>0</v>
      </c>
      <c r="E62" s="86"/>
      <c r="F62" s="80">
        <f>B62*'Page 4.3.8'!E62</f>
        <v>0</v>
      </c>
      <c r="G62" s="82">
        <f t="shared" si="1"/>
        <v>0</v>
      </c>
      <c r="H62" s="86"/>
      <c r="I62" s="80">
        <f>B62*'Page 4.3.8'!H62</f>
        <v>0</v>
      </c>
      <c r="J62" s="82">
        <f t="shared" si="2"/>
        <v>0</v>
      </c>
    </row>
    <row r="63" spans="1:10">
      <c r="A63" s="59" t="s">
        <v>173</v>
      </c>
      <c r="B63" s="94">
        <v>0</v>
      </c>
      <c r="C63" s="80">
        <f>'Page 4.3.8'!B63*B63</f>
        <v>0</v>
      </c>
      <c r="D63" s="85">
        <f t="shared" si="3"/>
        <v>0</v>
      </c>
      <c r="E63" s="86"/>
      <c r="F63" s="80">
        <f>B63*'Page 4.3.8'!E63</f>
        <v>0</v>
      </c>
      <c r="G63" s="82">
        <f t="shared" si="1"/>
        <v>0</v>
      </c>
      <c r="H63" s="86"/>
      <c r="I63" s="80">
        <f>B63*'Page 4.3.8'!H63</f>
        <v>0</v>
      </c>
      <c r="J63" s="82">
        <f t="shared" si="2"/>
        <v>0</v>
      </c>
    </row>
    <row r="64" spans="1:10">
      <c r="A64" s="59" t="s">
        <v>174</v>
      </c>
      <c r="B64" s="94">
        <v>0</v>
      </c>
      <c r="C64" s="80">
        <f>'Page 4.3.8'!B64*B64</f>
        <v>0</v>
      </c>
      <c r="D64" s="85">
        <f t="shared" si="3"/>
        <v>0</v>
      </c>
      <c r="E64" s="86"/>
      <c r="F64" s="80">
        <f>B64*'Page 4.3.8'!E64</f>
        <v>0</v>
      </c>
      <c r="G64" s="82">
        <f t="shared" si="1"/>
        <v>0</v>
      </c>
      <c r="H64" s="86"/>
      <c r="I64" s="80">
        <f>B64*'Page 4.3.8'!H64</f>
        <v>0</v>
      </c>
      <c r="J64" s="82">
        <f t="shared" si="2"/>
        <v>0</v>
      </c>
    </row>
    <row r="65" spans="1:10">
      <c r="A65" s="59" t="s">
        <v>175</v>
      </c>
      <c r="B65" s="94">
        <v>0</v>
      </c>
      <c r="C65" s="80">
        <f>'Page 4.3.8'!B65*B65</f>
        <v>0</v>
      </c>
      <c r="D65" s="81">
        <f t="shared" si="3"/>
        <v>0</v>
      </c>
      <c r="F65" s="80">
        <f>B65*'Page 4.3.8'!E65</f>
        <v>0</v>
      </c>
      <c r="G65" s="82">
        <f t="shared" si="1"/>
        <v>0</v>
      </c>
      <c r="I65" s="80">
        <f>B65*'Page 4.3.8'!H65</f>
        <v>0</v>
      </c>
      <c r="J65" s="82">
        <f t="shared" si="2"/>
        <v>0</v>
      </c>
    </row>
    <row r="66" spans="1:10">
      <c r="A66" s="59" t="s">
        <v>176</v>
      </c>
      <c r="B66" s="94">
        <v>1</v>
      </c>
      <c r="C66" s="80">
        <f>'Page 4.3.8'!B66*B66</f>
        <v>337254.77259342518</v>
      </c>
      <c r="D66" s="85">
        <f t="shared" si="3"/>
        <v>7.6882768086488154E-3</v>
      </c>
      <c r="E66" s="86"/>
      <c r="F66" s="80">
        <f>B66*'Page 4.3.8'!E66</f>
        <v>2078.0845140862884</v>
      </c>
      <c r="G66" s="82">
        <f t="shared" si="1"/>
        <v>339332.85710751149</v>
      </c>
      <c r="H66" s="86"/>
      <c r="I66" s="80">
        <f>B66*'Page 4.3.8'!H66</f>
        <v>14854.638015844963</v>
      </c>
      <c r="J66" s="82">
        <f t="shared" si="2"/>
        <v>354187.49512335646</v>
      </c>
    </row>
    <row r="67" spans="1:10">
      <c r="A67" s="59" t="s">
        <v>177</v>
      </c>
      <c r="B67" s="94">
        <v>0</v>
      </c>
      <c r="C67" s="80">
        <f>'Page 4.3.8'!B67*B67</f>
        <v>0</v>
      </c>
      <c r="D67" s="81">
        <f t="shared" si="3"/>
        <v>0</v>
      </c>
      <c r="F67" s="80">
        <f>B67*'Page 4.3.8'!E67</f>
        <v>0</v>
      </c>
      <c r="G67" s="82">
        <f t="shared" si="1"/>
        <v>0</v>
      </c>
      <c r="I67" s="80">
        <f>B67*'Page 4.3.8'!H67</f>
        <v>0</v>
      </c>
      <c r="J67" s="82">
        <f t="shared" si="2"/>
        <v>0</v>
      </c>
    </row>
    <row r="68" spans="1:10">
      <c r="A68" s="59" t="s">
        <v>93</v>
      </c>
      <c r="B68" s="94">
        <v>0</v>
      </c>
      <c r="C68" s="80">
        <f>'Page 4.3.8'!B68*B68</f>
        <v>0</v>
      </c>
      <c r="D68" s="81">
        <f t="shared" si="3"/>
        <v>0</v>
      </c>
      <c r="F68" s="80">
        <f>B68*'Page 4.3.8'!E68</f>
        <v>0</v>
      </c>
      <c r="G68" s="82">
        <f t="shared" si="1"/>
        <v>0</v>
      </c>
      <c r="I68" s="80">
        <f>B68*'Page 4.3.8'!H68</f>
        <v>0</v>
      </c>
      <c r="J68" s="82">
        <f t="shared" si="2"/>
        <v>0</v>
      </c>
    </row>
    <row r="69" spans="1:10">
      <c r="A69" s="59" t="s">
        <v>126</v>
      </c>
      <c r="B69" s="94">
        <v>0</v>
      </c>
      <c r="C69" s="80">
        <f>'Page 4.3.8'!B69*B69</f>
        <v>0</v>
      </c>
      <c r="D69" s="81">
        <f t="shared" si="3"/>
        <v>0</v>
      </c>
      <c r="F69" s="80">
        <f>B69*'Page 4.3.8'!E69</f>
        <v>0</v>
      </c>
      <c r="G69" s="82">
        <f t="shared" si="1"/>
        <v>0</v>
      </c>
      <c r="I69" s="80">
        <f>B69*'Page 4.3.8'!H69</f>
        <v>0</v>
      </c>
      <c r="J69" s="82">
        <f t="shared" si="2"/>
        <v>0</v>
      </c>
    </row>
    <row r="70" spans="1:10">
      <c r="A70" s="59" t="s">
        <v>94</v>
      </c>
      <c r="B70" s="94">
        <v>0</v>
      </c>
      <c r="C70" s="80">
        <f>'Page 4.3.8'!B70*B70</f>
        <v>0</v>
      </c>
      <c r="D70" s="81">
        <f t="shared" si="3"/>
        <v>0</v>
      </c>
      <c r="F70" s="80">
        <f>B70*'Page 4.3.8'!E70</f>
        <v>0</v>
      </c>
      <c r="G70" s="82">
        <f t="shared" si="1"/>
        <v>0</v>
      </c>
      <c r="I70" s="80">
        <f>B70*'Page 4.3.8'!H70</f>
        <v>0</v>
      </c>
      <c r="J70" s="82">
        <f t="shared" si="2"/>
        <v>0</v>
      </c>
    </row>
    <row r="71" spans="1:10">
      <c r="A71" s="59" t="s">
        <v>95</v>
      </c>
      <c r="B71" s="94">
        <v>6.7017620954721469E-2</v>
      </c>
      <c r="C71" s="80">
        <f>'Page 4.3.8'!B71*B71</f>
        <v>3232787.6607212066</v>
      </c>
      <c r="D71" s="81">
        <f t="shared" si="3"/>
        <v>7.3696707708780548E-2</v>
      </c>
      <c r="F71" s="80">
        <f>B71*'Page 4.3.8'!E71</f>
        <v>19919.676520553843</v>
      </c>
      <c r="G71" s="82">
        <f t="shared" si="1"/>
        <v>3252707.3372417605</v>
      </c>
      <c r="I71" s="80">
        <f>B71*'Page 4.3.8'!H71</f>
        <v>142390.54383967508</v>
      </c>
      <c r="J71" s="82">
        <f t="shared" si="2"/>
        <v>3395097.8810814354</v>
      </c>
    </row>
    <row r="72" spans="1:10">
      <c r="A72" s="59" t="s">
        <v>96</v>
      </c>
      <c r="B72" s="94">
        <v>0</v>
      </c>
      <c r="C72" s="80">
        <f>'Page 4.3.8'!B72*B72</f>
        <v>0</v>
      </c>
      <c r="D72" s="81">
        <f t="shared" ref="D72:D79" si="4">C72/C$86</f>
        <v>0</v>
      </c>
      <c r="F72" s="80">
        <f>B72*'Page 4.3.8'!E72</f>
        <v>0</v>
      </c>
      <c r="G72" s="82">
        <f t="shared" ref="G72:G79" si="5">C72+F72</f>
        <v>0</v>
      </c>
      <c r="I72" s="80">
        <f>B72*'Page 4.3.8'!H72</f>
        <v>0</v>
      </c>
      <c r="J72" s="82">
        <f t="shared" ref="J72:J79" si="6">G72+I72</f>
        <v>0</v>
      </c>
    </row>
    <row r="73" spans="1:10">
      <c r="A73" s="59" t="s">
        <v>97</v>
      </c>
      <c r="B73" s="94">
        <v>1</v>
      </c>
      <c r="C73" s="80">
        <f>'Page 4.3.8'!B73*B73</f>
        <v>3639.5937558340179</v>
      </c>
      <c r="D73" s="81">
        <f t="shared" si="4"/>
        <v>8.2970521219622421E-5</v>
      </c>
      <c r="F73" s="80">
        <f>B73*'Page 4.3.8'!E73</f>
        <v>22.426319910620812</v>
      </c>
      <c r="G73" s="82">
        <f t="shared" si="5"/>
        <v>3662.0200757446387</v>
      </c>
      <c r="I73" s="80">
        <f>B73*'Page 4.3.8'!H73</f>
        <v>160.30862173393587</v>
      </c>
      <c r="J73" s="82">
        <f t="shared" si="6"/>
        <v>3822.3286974785747</v>
      </c>
    </row>
    <row r="74" spans="1:10">
      <c r="A74" s="59" t="s">
        <v>98</v>
      </c>
      <c r="B74" s="94">
        <v>0</v>
      </c>
      <c r="C74" s="80">
        <f>'Page 4.3.8'!B74*B74</f>
        <v>0</v>
      </c>
      <c r="D74" s="81">
        <f t="shared" si="4"/>
        <v>0</v>
      </c>
      <c r="F74" s="80">
        <f>B74*'Page 4.3.8'!E74</f>
        <v>0</v>
      </c>
      <c r="G74" s="82">
        <f t="shared" si="5"/>
        <v>0</v>
      </c>
      <c r="I74" s="80">
        <f>B74*'Page 4.3.8'!H74</f>
        <v>0</v>
      </c>
      <c r="J74" s="82">
        <f t="shared" si="6"/>
        <v>0</v>
      </c>
    </row>
    <row r="75" spans="1:10">
      <c r="A75" s="59" t="s">
        <v>178</v>
      </c>
      <c r="B75" s="94">
        <v>0</v>
      </c>
      <c r="C75" s="80">
        <f>'Page 4.3.8'!B75*B75</f>
        <v>0</v>
      </c>
      <c r="D75" s="81">
        <f t="shared" si="4"/>
        <v>0</v>
      </c>
      <c r="F75" s="80">
        <f>B75*'Page 4.3.8'!E75</f>
        <v>0</v>
      </c>
      <c r="G75" s="82">
        <f t="shared" si="5"/>
        <v>0</v>
      </c>
      <c r="I75" s="80">
        <f>B75*'Page 4.3.8'!H75</f>
        <v>0</v>
      </c>
      <c r="J75" s="82">
        <f t="shared" si="6"/>
        <v>0</v>
      </c>
    </row>
    <row r="76" spans="1:10">
      <c r="A76" s="59" t="s">
        <v>179</v>
      </c>
      <c r="B76" s="94">
        <v>0</v>
      </c>
      <c r="C76" s="80">
        <f>'Page 4.3.8'!B76*B76</f>
        <v>0</v>
      </c>
      <c r="D76" s="81">
        <f t="shared" si="4"/>
        <v>0</v>
      </c>
      <c r="F76" s="80">
        <f>B76*'Page 4.3.8'!E76</f>
        <v>0</v>
      </c>
      <c r="G76" s="82">
        <f t="shared" si="5"/>
        <v>0</v>
      </c>
      <c r="I76" s="80">
        <f>B76*'Page 4.3.8'!H76</f>
        <v>0</v>
      </c>
      <c r="J76" s="82">
        <f t="shared" si="6"/>
        <v>0</v>
      </c>
    </row>
    <row r="77" spans="1:10">
      <c r="A77" s="59" t="s">
        <v>180</v>
      </c>
      <c r="B77" s="94">
        <v>6.7017620954721469E-2</v>
      </c>
      <c r="C77" s="80">
        <f>'Page 4.3.8'!B77*B77</f>
        <v>150244.38990798334</v>
      </c>
      <c r="D77" s="81">
        <f t="shared" si="4"/>
        <v>3.4250677897794636E-3</v>
      </c>
      <c r="F77" s="80">
        <f>B77*'Page 4.3.8'!E77</f>
        <v>925.77056091810277</v>
      </c>
      <c r="G77" s="82">
        <f t="shared" si="5"/>
        <v>151170.16046890145</v>
      </c>
      <c r="I77" s="80">
        <f>B77*'Page 4.3.8'!H77</f>
        <v>6617.6262201784257</v>
      </c>
      <c r="J77" s="82">
        <f t="shared" si="6"/>
        <v>157787.78668907986</v>
      </c>
    </row>
    <row r="78" spans="1:10">
      <c r="A78" s="59" t="s">
        <v>181</v>
      </c>
      <c r="B78" s="94">
        <v>1</v>
      </c>
      <c r="C78" s="80">
        <f>'Page 4.3.8'!B78*B78</f>
        <v>32.779180853682007</v>
      </c>
      <c r="D78" s="81">
        <f t="shared" si="4"/>
        <v>7.4725529909011496E-7</v>
      </c>
      <c r="F78" s="80">
        <f>B78*'Page 4.3.8'!E78</f>
        <v>0.20197759572876187</v>
      </c>
      <c r="G78" s="82">
        <f t="shared" si="5"/>
        <v>32.981158449410771</v>
      </c>
      <c r="I78" s="80">
        <f>B78*'Page 4.3.8'!H78</f>
        <v>1.4437834705585268</v>
      </c>
      <c r="J78" s="82">
        <f t="shared" si="6"/>
        <v>34.424941919969299</v>
      </c>
    </row>
    <row r="79" spans="1:10">
      <c r="A79" s="59" t="s">
        <v>200</v>
      </c>
      <c r="B79" s="94">
        <v>0</v>
      </c>
      <c r="C79" s="80">
        <f>'Page 4.3.8'!B79*B79</f>
        <v>0</v>
      </c>
      <c r="D79" s="81">
        <f t="shared" si="4"/>
        <v>0</v>
      </c>
      <c r="F79" s="80">
        <f>B79*'Page 4.3.8'!E79</f>
        <v>0</v>
      </c>
      <c r="G79" s="82">
        <f t="shared" si="5"/>
        <v>0</v>
      </c>
      <c r="I79" s="80">
        <f>B79*'Page 4.3.8'!H79</f>
        <v>0</v>
      </c>
      <c r="J79" s="82">
        <f t="shared" si="6"/>
        <v>0</v>
      </c>
    </row>
    <row r="80" spans="1:10">
      <c r="A80" s="115"/>
      <c r="B80" s="94"/>
      <c r="C80" s="80"/>
      <c r="D80" s="81"/>
      <c r="F80" s="80"/>
      <c r="G80" s="82"/>
      <c r="I80" s="80"/>
      <c r="J80" s="82"/>
    </row>
    <row r="81" spans="1:10">
      <c r="A81" s="83"/>
      <c r="B81" s="94"/>
      <c r="C81" s="80"/>
      <c r="D81" s="81"/>
      <c r="F81" s="80"/>
      <c r="G81" s="82"/>
      <c r="I81" s="80"/>
      <c r="J81" s="82"/>
    </row>
    <row r="82" spans="1:10">
      <c r="A82" s="96" t="s">
        <v>99</v>
      </c>
      <c r="B82" s="95"/>
      <c r="C82" s="89">
        <f>SUM(C8:C79)</f>
        <v>28879703.747950729</v>
      </c>
      <c r="D82" s="112">
        <f>SUM(D8:D79)</f>
        <v>0.65836030979964999</v>
      </c>
      <c r="E82" s="88"/>
      <c r="F82" s="89">
        <f>SUM(F8:F79)</f>
        <v>177949.93579636051</v>
      </c>
      <c r="G82" s="89">
        <f>SUM(G8:G79)</f>
        <v>29057653.683747102</v>
      </c>
      <c r="H82" s="96"/>
      <c r="I82" s="89">
        <f>SUM(I8:I79)</f>
        <v>1272028.0928324293</v>
      </c>
      <c r="J82" s="89">
        <f>SUM(J8:J79)</f>
        <v>30329681.776579525</v>
      </c>
    </row>
    <row r="83" spans="1:10">
      <c r="A83" s="79"/>
      <c r="B83" s="97"/>
      <c r="C83" s="86"/>
      <c r="D83" s="110"/>
      <c r="F83" s="86"/>
      <c r="G83" s="86"/>
      <c r="H83" s="86"/>
      <c r="I83" s="86"/>
      <c r="J83" s="86"/>
    </row>
    <row r="84" spans="1:10">
      <c r="A84" s="79" t="s">
        <v>100</v>
      </c>
      <c r="B84" s="98"/>
      <c r="C84" s="84">
        <f>+C82*('Page 4.3.8'!B83/'Page 4.3.8'!B81)</f>
        <v>14986403.181762744</v>
      </c>
      <c r="D84" s="113">
        <f>C84/C86</f>
        <v>0.34163969020035018</v>
      </c>
      <c r="E84" s="86"/>
      <c r="F84" s="84">
        <f>+F82*('Page 4.3.8'!E83/'Page 4.3.8'!E81)</f>
        <v>92342.688390710668</v>
      </c>
      <c r="G84" s="87">
        <f>C84+F84</f>
        <v>15078745.870153455</v>
      </c>
      <c r="H84" s="86"/>
      <c r="I84" s="84">
        <f>+I82*('Page 4.3.8'!H83/'Page 4.3.8'!H81)</f>
        <v>660087.30643811449</v>
      </c>
      <c r="J84" s="87">
        <f>G84+I84</f>
        <v>15738833.17659157</v>
      </c>
    </row>
    <row r="85" spans="1:10">
      <c r="A85" s="79"/>
      <c r="B85" s="97"/>
      <c r="C85" s="86"/>
      <c r="D85" s="110"/>
    </row>
    <row r="86" spans="1:10">
      <c r="A86" s="88" t="s">
        <v>2</v>
      </c>
      <c r="B86" s="88"/>
      <c r="C86" s="89">
        <f>C82+C84</f>
        <v>43866106.929713473</v>
      </c>
      <c r="D86" s="109">
        <f>D82+D84</f>
        <v>1.0000000000000002</v>
      </c>
      <c r="E86" s="88"/>
      <c r="F86" s="91">
        <f>F82+F84</f>
        <v>270292.62418707117</v>
      </c>
      <c r="G86" s="91">
        <f>G82+G84</f>
        <v>44136399.553900555</v>
      </c>
      <c r="H86" s="88"/>
      <c r="I86" s="91">
        <f>I82+I84</f>
        <v>1932115.3992705438</v>
      </c>
      <c r="J86" s="91">
        <f>J82+J84</f>
        <v>46068514.953171097</v>
      </c>
    </row>
    <row r="87" spans="1:10">
      <c r="A87" s="79"/>
      <c r="B87" s="97"/>
      <c r="C87" s="86"/>
    </row>
    <row r="88" spans="1:10">
      <c r="C88" s="249"/>
      <c r="D88" s="249"/>
      <c r="E88" s="249"/>
      <c r="F88" s="249"/>
      <c r="G88" s="249"/>
      <c r="H88" s="249"/>
      <c r="I88" s="249"/>
      <c r="J88" s="249"/>
    </row>
    <row r="90" spans="1:10">
      <c r="C90" s="250"/>
      <c r="F90" s="250"/>
      <c r="G90" s="250"/>
      <c r="I90" s="250"/>
      <c r="J90" s="250"/>
    </row>
  </sheetData>
  <pageMargins left="0.75" right="0.25" top="0.5" bottom="0.25" header="0.55000000000000004" footer="0.5"/>
  <pageSetup scale="59" firstPageNumber="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62"/>
  <sheetViews>
    <sheetView view="pageBreakPreview" zoomScale="80" zoomScaleNormal="90" zoomScaleSheetLayoutView="80" workbookViewId="0"/>
  </sheetViews>
  <sheetFormatPr defaultColWidth="3" defaultRowHeight="12" customHeight="1"/>
  <cols>
    <col min="1" max="1" width="2.28515625" style="218" customWidth="1"/>
    <col min="2" max="2" width="4.7109375" style="145" customWidth="1"/>
    <col min="3" max="3" width="34" style="145" customWidth="1"/>
    <col min="4" max="4" width="10.28515625" style="219" customWidth="1"/>
    <col min="5" max="5" width="5.28515625" style="219" customWidth="1"/>
    <col min="6" max="6" width="14.85546875" style="220" customWidth="1"/>
    <col min="7" max="7" width="9.85546875" style="219" customWidth="1"/>
    <col min="8" max="8" width="10.5703125" style="219" bestFit="1" customWidth="1"/>
    <col min="9" max="9" width="13.7109375" style="148" customWidth="1"/>
    <col min="10" max="10" width="6.28515625" style="219" customWidth="1"/>
    <col min="11" max="11" width="3" style="150" customWidth="1"/>
    <col min="12" max="16384" width="3" style="151"/>
  </cols>
  <sheetData>
    <row r="1" spans="1:10" ht="12" customHeight="1">
      <c r="A1" s="145"/>
      <c r="D1" s="146"/>
      <c r="E1" s="146"/>
      <c r="F1" s="147"/>
      <c r="G1" s="146"/>
      <c r="H1" s="146"/>
      <c r="J1" s="149"/>
    </row>
    <row r="2" spans="1:10" ht="12" customHeight="1">
      <c r="A2" s="145"/>
      <c r="D2" s="146"/>
      <c r="E2" s="146"/>
      <c r="F2" s="147"/>
      <c r="G2" s="146"/>
      <c r="H2" s="146"/>
      <c r="J2" s="149"/>
    </row>
    <row r="3" spans="1:10" ht="12" customHeight="1">
      <c r="A3" s="145"/>
      <c r="B3" s="152" t="s">
        <v>58</v>
      </c>
      <c r="D3" s="146"/>
      <c r="E3" s="146"/>
      <c r="F3" s="147"/>
      <c r="G3" s="146"/>
      <c r="H3" s="146"/>
      <c r="I3" s="153" t="s">
        <v>238</v>
      </c>
      <c r="J3" s="154" t="s">
        <v>266</v>
      </c>
    </row>
    <row r="4" spans="1:10" ht="12" customHeight="1">
      <c r="A4" s="145"/>
      <c r="B4" s="155" t="s">
        <v>321</v>
      </c>
      <c r="D4" s="146"/>
      <c r="E4" s="146"/>
      <c r="F4" s="147"/>
      <c r="G4" s="146"/>
      <c r="H4" s="146"/>
      <c r="J4" s="149"/>
    </row>
    <row r="5" spans="1:10" ht="12" customHeight="1">
      <c r="A5" s="145"/>
      <c r="B5" s="155" t="s">
        <v>267</v>
      </c>
      <c r="D5" s="146"/>
      <c r="E5" s="146"/>
      <c r="F5" s="147"/>
      <c r="G5" s="146"/>
      <c r="H5" s="146"/>
      <c r="J5" s="149"/>
    </row>
    <row r="6" spans="1:10" ht="12" customHeight="1">
      <c r="A6" s="145"/>
      <c r="D6" s="146"/>
      <c r="E6" s="146"/>
      <c r="F6" s="147"/>
      <c r="G6" s="146"/>
      <c r="H6" s="146"/>
      <c r="J6" s="149"/>
    </row>
    <row r="7" spans="1:10" ht="12" customHeight="1">
      <c r="A7" s="145"/>
      <c r="D7" s="146"/>
      <c r="E7" s="146"/>
      <c r="F7" s="147"/>
      <c r="G7" s="146"/>
      <c r="H7" s="146"/>
      <c r="J7" s="149"/>
    </row>
    <row r="8" spans="1:10" ht="12" customHeight="1">
      <c r="A8" s="145"/>
      <c r="D8" s="146"/>
      <c r="E8" s="146"/>
      <c r="F8" s="156" t="s">
        <v>240</v>
      </c>
      <c r="G8" s="146"/>
      <c r="H8" s="146"/>
      <c r="I8" s="157" t="s">
        <v>241</v>
      </c>
      <c r="J8" s="146"/>
    </row>
    <row r="9" spans="1:10" ht="12" customHeight="1">
      <c r="A9" s="145"/>
      <c r="D9" s="158" t="s">
        <v>242</v>
      </c>
      <c r="E9" s="158" t="s">
        <v>243</v>
      </c>
      <c r="F9" s="159" t="s">
        <v>244</v>
      </c>
      <c r="G9" s="158" t="s">
        <v>139</v>
      </c>
      <c r="H9" s="160" t="s">
        <v>245</v>
      </c>
      <c r="I9" s="161" t="s">
        <v>246</v>
      </c>
      <c r="J9" s="158" t="s">
        <v>247</v>
      </c>
    </row>
    <row r="10" spans="1:10" ht="12" customHeight="1">
      <c r="A10" s="162"/>
      <c r="B10" s="207" t="s">
        <v>248</v>
      </c>
      <c r="C10" s="208"/>
      <c r="D10" s="209"/>
      <c r="E10" s="209"/>
      <c r="F10" s="209"/>
      <c r="G10" s="209"/>
      <c r="H10" s="210"/>
      <c r="I10" s="186"/>
      <c r="J10" s="185"/>
    </row>
    <row r="11" spans="1:10" ht="12" customHeight="1">
      <c r="A11" s="162"/>
      <c r="B11" s="163"/>
      <c r="C11" s="164" t="s">
        <v>249</v>
      </c>
      <c r="D11" s="211">
        <v>500</v>
      </c>
      <c r="E11" s="146" t="s">
        <v>320</v>
      </c>
      <c r="F11" s="123">
        <v>2595589.6302753068</v>
      </c>
      <c r="G11" s="175" t="s">
        <v>130</v>
      </c>
      <c r="H11" s="176">
        <v>0</v>
      </c>
      <c r="I11" s="177">
        <f>+F11*H11</f>
        <v>0</v>
      </c>
      <c r="J11" s="178"/>
    </row>
    <row r="12" spans="1:10" ht="12" customHeight="1">
      <c r="A12" s="162"/>
      <c r="B12" s="171"/>
      <c r="C12" s="164" t="s">
        <v>249</v>
      </c>
      <c r="D12" s="211">
        <v>500</v>
      </c>
      <c r="E12" s="146" t="s">
        <v>320</v>
      </c>
      <c r="F12" s="170">
        <v>52.102253514649213</v>
      </c>
      <c r="G12" s="175" t="s">
        <v>131</v>
      </c>
      <c r="H12" s="176">
        <v>0.21577192756641544</v>
      </c>
      <c r="I12" s="177">
        <f t="shared" ref="I12:I50" si="0">+F12*H12</f>
        <v>11.242203671409905</v>
      </c>
      <c r="J12" s="179"/>
    </row>
    <row r="13" spans="1:10" ht="12" customHeight="1">
      <c r="A13" s="162"/>
      <c r="B13" s="171"/>
      <c r="C13" s="164" t="s">
        <v>249</v>
      </c>
      <c r="D13" s="211">
        <v>500</v>
      </c>
      <c r="E13" s="146" t="s">
        <v>320</v>
      </c>
      <c r="F13" s="170">
        <v>93114.72729659453</v>
      </c>
      <c r="G13" s="175" t="s">
        <v>129</v>
      </c>
      <c r="H13" s="176">
        <v>0.21577192756641544</v>
      </c>
      <c r="I13" s="177">
        <f t="shared" si="0"/>
        <v>20091.544193607322</v>
      </c>
      <c r="J13" s="179"/>
    </row>
    <row r="14" spans="1:10" ht="12" customHeight="1">
      <c r="A14" s="162"/>
      <c r="B14" s="171"/>
      <c r="C14" s="164" t="s">
        <v>249</v>
      </c>
      <c r="D14" s="211">
        <v>500</v>
      </c>
      <c r="E14" s="146" t="s">
        <v>320</v>
      </c>
      <c r="F14" s="170">
        <v>13993.137172254823</v>
      </c>
      <c r="G14" s="175" t="s">
        <v>135</v>
      </c>
      <c r="H14" s="180">
        <v>7.8111041399714837E-2</v>
      </c>
      <c r="I14" s="177">
        <f t="shared" si="0"/>
        <v>1093.018516973885</v>
      </c>
      <c r="J14" s="179"/>
    </row>
    <row r="15" spans="1:10" ht="12" customHeight="1">
      <c r="A15" s="162"/>
      <c r="B15" s="171"/>
      <c r="C15" s="164" t="s">
        <v>268</v>
      </c>
      <c r="D15" s="211">
        <v>501</v>
      </c>
      <c r="E15" s="146" t="s">
        <v>320</v>
      </c>
      <c r="F15" s="170">
        <v>4917.2106281746319</v>
      </c>
      <c r="G15" s="175" t="s">
        <v>134</v>
      </c>
      <c r="H15" s="180">
        <v>0</v>
      </c>
      <c r="I15" s="177">
        <f t="shared" si="0"/>
        <v>0</v>
      </c>
      <c r="J15" s="183"/>
    </row>
    <row r="16" spans="1:10" ht="12" customHeight="1">
      <c r="A16" s="162"/>
      <c r="B16" s="171"/>
      <c r="C16" s="164" t="s">
        <v>251</v>
      </c>
      <c r="D16" s="211">
        <v>535</v>
      </c>
      <c r="E16" s="146" t="s">
        <v>320</v>
      </c>
      <c r="F16" s="170">
        <v>308403.38353577378</v>
      </c>
      <c r="G16" s="175" t="s">
        <v>130</v>
      </c>
      <c r="H16" s="180">
        <v>0</v>
      </c>
      <c r="I16" s="177">
        <f t="shared" si="0"/>
        <v>0</v>
      </c>
      <c r="J16" s="184"/>
    </row>
    <row r="17" spans="1:10" ht="12" customHeight="1">
      <c r="A17" s="162"/>
      <c r="B17" s="171"/>
      <c r="C17" s="164" t="s">
        <v>251</v>
      </c>
      <c r="D17" s="211">
        <v>535</v>
      </c>
      <c r="E17" s="146" t="s">
        <v>320</v>
      </c>
      <c r="F17" s="170">
        <v>528772.36244177166</v>
      </c>
      <c r="G17" s="175" t="s">
        <v>131</v>
      </c>
      <c r="H17" s="180">
        <v>0.21577192756641544</v>
      </c>
      <c r="I17" s="177">
        <f t="shared" si="0"/>
        <v>114094.23188790833</v>
      </c>
      <c r="J17" s="184"/>
    </row>
    <row r="18" spans="1:10" ht="12" customHeight="1">
      <c r="A18" s="162"/>
      <c r="B18" s="171"/>
      <c r="C18" s="164" t="s">
        <v>252</v>
      </c>
      <c r="D18" s="211">
        <v>549</v>
      </c>
      <c r="E18" s="146" t="s">
        <v>320</v>
      </c>
      <c r="F18" s="170">
        <v>1949.5410813963458</v>
      </c>
      <c r="G18" s="175" t="s">
        <v>138</v>
      </c>
      <c r="H18" s="180" t="s">
        <v>253</v>
      </c>
      <c r="I18" s="177">
        <v>0</v>
      </c>
      <c r="J18" s="184"/>
    </row>
    <row r="19" spans="1:10" ht="12" customHeight="1">
      <c r="A19" s="162"/>
      <c r="B19" s="171"/>
      <c r="C19" s="164" t="s">
        <v>254</v>
      </c>
      <c r="D19" s="211">
        <v>557</v>
      </c>
      <c r="E19" s="146" t="s">
        <v>320</v>
      </c>
      <c r="F19" s="170">
        <v>26201.40778635785</v>
      </c>
      <c r="G19" s="175" t="s">
        <v>130</v>
      </c>
      <c r="H19" s="180">
        <v>0</v>
      </c>
      <c r="I19" s="177">
        <f t="shared" si="0"/>
        <v>0</v>
      </c>
      <c r="J19" s="184"/>
    </row>
    <row r="20" spans="1:10" ht="12" customHeight="1">
      <c r="A20" s="162"/>
      <c r="B20" s="171"/>
      <c r="C20" s="164" t="s">
        <v>254</v>
      </c>
      <c r="D20" s="211">
        <v>557</v>
      </c>
      <c r="E20" s="146" t="s">
        <v>320</v>
      </c>
      <c r="F20" s="187">
        <v>1329842.7126074298</v>
      </c>
      <c r="G20" s="175" t="s">
        <v>135</v>
      </c>
      <c r="H20" s="180">
        <v>7.8111041399714837E-2</v>
      </c>
      <c r="I20" s="177">
        <f t="shared" si="0"/>
        <v>103875.39917958803</v>
      </c>
      <c r="J20" s="184"/>
    </row>
    <row r="21" spans="1:10" ht="12" customHeight="1">
      <c r="A21" s="162"/>
      <c r="B21" s="171"/>
      <c r="C21" s="164" t="s">
        <v>254</v>
      </c>
      <c r="D21" s="165">
        <v>557</v>
      </c>
      <c r="E21" s="146" t="s">
        <v>320</v>
      </c>
      <c r="F21" s="187">
        <v>2365.7662975861822</v>
      </c>
      <c r="G21" s="175" t="s">
        <v>136</v>
      </c>
      <c r="H21" s="180" t="s">
        <v>253</v>
      </c>
      <c r="I21" s="177">
        <v>0</v>
      </c>
      <c r="J21" s="188"/>
    </row>
    <row r="22" spans="1:10" ht="12" customHeight="1">
      <c r="A22" s="162"/>
      <c r="B22" s="171"/>
      <c r="C22" s="164" t="s">
        <v>255</v>
      </c>
      <c r="D22" s="165">
        <v>560</v>
      </c>
      <c r="E22" s="146" t="s">
        <v>320</v>
      </c>
      <c r="F22" s="187">
        <v>199813.94798234323</v>
      </c>
      <c r="G22" s="175" t="s">
        <v>130</v>
      </c>
      <c r="H22" s="180">
        <v>0</v>
      </c>
      <c r="I22" s="177">
        <f t="shared" si="0"/>
        <v>0</v>
      </c>
      <c r="J22" s="188"/>
    </row>
    <row r="23" spans="1:10" ht="12" customHeight="1">
      <c r="A23" s="162"/>
      <c r="B23" s="171"/>
      <c r="C23" s="164" t="s">
        <v>255</v>
      </c>
      <c r="D23" s="165">
        <v>560</v>
      </c>
      <c r="E23" s="146" t="s">
        <v>320</v>
      </c>
      <c r="F23" s="187">
        <v>30737.186088016137</v>
      </c>
      <c r="G23" s="175" t="s">
        <v>131</v>
      </c>
      <c r="H23" s="180">
        <v>0.21577192756641544</v>
      </c>
      <c r="I23" s="177">
        <f t="shared" si="0"/>
        <v>6632.2218901788501</v>
      </c>
      <c r="J23" s="188"/>
    </row>
    <row r="24" spans="1:10" ht="12" customHeight="1">
      <c r="A24" s="162"/>
      <c r="B24" s="171"/>
      <c r="C24" s="164" t="s">
        <v>255</v>
      </c>
      <c r="D24" s="165">
        <v>560</v>
      </c>
      <c r="E24" s="146" t="s">
        <v>320</v>
      </c>
      <c r="F24" s="187">
        <v>2385.8139188338591</v>
      </c>
      <c r="G24" s="175" t="s">
        <v>129</v>
      </c>
      <c r="H24" s="180">
        <v>0.21577192756641544</v>
      </c>
      <c r="I24" s="177">
        <f t="shared" si="0"/>
        <v>514.79166808156526</v>
      </c>
      <c r="J24" s="190"/>
    </row>
    <row r="25" spans="1:10" ht="12" customHeight="1">
      <c r="A25" s="162"/>
      <c r="B25" s="171"/>
      <c r="C25" s="164" t="s">
        <v>255</v>
      </c>
      <c r="D25" s="165">
        <v>560</v>
      </c>
      <c r="E25" s="146" t="s">
        <v>320</v>
      </c>
      <c r="F25" s="187">
        <v>635350.00223145669</v>
      </c>
      <c r="G25" s="175" t="s">
        <v>135</v>
      </c>
      <c r="H25" s="180">
        <v>7.8111041399714837E-2</v>
      </c>
      <c r="I25" s="177">
        <f t="shared" si="0"/>
        <v>49627.850327610227</v>
      </c>
      <c r="J25" s="190"/>
    </row>
    <row r="26" spans="1:10" ht="12" customHeight="1">
      <c r="A26" s="162"/>
      <c r="B26" s="171"/>
      <c r="C26" s="164" t="s">
        <v>256</v>
      </c>
      <c r="D26" s="165">
        <v>580</v>
      </c>
      <c r="E26" s="146" t="s">
        <v>320</v>
      </c>
      <c r="F26" s="187">
        <v>998051.53675161209</v>
      </c>
      <c r="G26" s="175" t="s">
        <v>132</v>
      </c>
      <c r="H26" s="180">
        <v>6.4409240866138473E-2</v>
      </c>
      <c r="I26" s="177">
        <f t="shared" si="0"/>
        <v>64283.741827454236</v>
      </c>
      <c r="J26" s="190"/>
    </row>
    <row r="27" spans="1:10" ht="12" customHeight="1">
      <c r="A27" s="162"/>
      <c r="B27" s="171"/>
      <c r="C27" s="164" t="s">
        <v>256</v>
      </c>
      <c r="D27" s="165">
        <v>580</v>
      </c>
      <c r="E27" s="146" t="s">
        <v>320</v>
      </c>
      <c r="F27" s="187">
        <v>1049910.2694764691</v>
      </c>
      <c r="G27" s="175" t="s">
        <v>137</v>
      </c>
      <c r="H27" s="180" t="s">
        <v>253</v>
      </c>
      <c r="I27" s="177">
        <v>73391.886301319988</v>
      </c>
      <c r="J27" s="190"/>
    </row>
    <row r="28" spans="1:10" ht="12" customHeight="1">
      <c r="A28" s="162"/>
      <c r="B28" s="171"/>
      <c r="C28" s="164" t="s">
        <v>258</v>
      </c>
      <c r="D28" s="165">
        <v>512</v>
      </c>
      <c r="E28" s="146" t="s">
        <v>320</v>
      </c>
      <c r="F28" s="212">
        <v>1484988.6983607421</v>
      </c>
      <c r="G28" s="175" t="s">
        <v>130</v>
      </c>
      <c r="H28" s="180">
        <v>0</v>
      </c>
      <c r="I28" s="177">
        <f t="shared" si="0"/>
        <v>0</v>
      </c>
      <c r="J28" s="190"/>
    </row>
    <row r="29" spans="1:10" ht="12" customHeight="1">
      <c r="A29" s="162"/>
      <c r="B29" s="171"/>
      <c r="C29" s="164" t="s">
        <v>258</v>
      </c>
      <c r="D29" s="165">
        <v>512</v>
      </c>
      <c r="E29" s="146" t="s">
        <v>320</v>
      </c>
      <c r="F29" s="187">
        <v>930045.18691733142</v>
      </c>
      <c r="G29" s="175" t="s">
        <v>129</v>
      </c>
      <c r="H29" s="180">
        <v>0.21577192756641544</v>
      </c>
      <c r="I29" s="177">
        <f t="shared" si="0"/>
        <v>200677.64270501974</v>
      </c>
      <c r="J29" s="190"/>
    </row>
    <row r="30" spans="1:10" ht="12" customHeight="1">
      <c r="A30" s="162"/>
      <c r="B30" s="171"/>
      <c r="C30" s="164" t="s">
        <v>259</v>
      </c>
      <c r="D30" s="165">
        <v>545</v>
      </c>
      <c r="E30" s="146" t="s">
        <v>320</v>
      </c>
      <c r="F30" s="187">
        <v>32146.694368901241</v>
      </c>
      <c r="G30" s="175" t="s">
        <v>130</v>
      </c>
      <c r="H30" s="180">
        <v>0</v>
      </c>
      <c r="I30" s="177">
        <f t="shared" si="0"/>
        <v>0</v>
      </c>
      <c r="J30" s="190"/>
    </row>
    <row r="31" spans="1:10" ht="12" customHeight="1">
      <c r="A31" s="162"/>
      <c r="B31" s="171"/>
      <c r="C31" s="164" t="s">
        <v>259</v>
      </c>
      <c r="D31" s="165">
        <v>545</v>
      </c>
      <c r="E31" s="146" t="s">
        <v>320</v>
      </c>
      <c r="F31" s="187">
        <v>131048.10487592412</v>
      </c>
      <c r="G31" s="175" t="s">
        <v>131</v>
      </c>
      <c r="H31" s="180">
        <v>0.21577192756641544</v>
      </c>
      <c r="I31" s="177">
        <f t="shared" si="0"/>
        <v>28276.502193003915</v>
      </c>
      <c r="J31" s="190"/>
    </row>
    <row r="32" spans="1:10" ht="12" customHeight="1">
      <c r="A32" s="162"/>
      <c r="B32" s="171"/>
      <c r="C32" s="164" t="s">
        <v>252</v>
      </c>
      <c r="D32" s="165">
        <v>548</v>
      </c>
      <c r="E32" s="146" t="s">
        <v>320</v>
      </c>
      <c r="F32" s="187">
        <v>276882.95073048578</v>
      </c>
      <c r="G32" s="175" t="s">
        <v>130</v>
      </c>
      <c r="H32" s="180">
        <v>0</v>
      </c>
      <c r="I32" s="177">
        <f t="shared" si="0"/>
        <v>0</v>
      </c>
      <c r="J32" s="190"/>
    </row>
    <row r="33" spans="1:10" ht="12" customHeight="1">
      <c r="A33" s="162"/>
      <c r="B33" s="171"/>
      <c r="C33" s="164" t="s">
        <v>252</v>
      </c>
      <c r="D33" s="165">
        <v>548</v>
      </c>
      <c r="E33" s="146" t="s">
        <v>320</v>
      </c>
      <c r="F33" s="187">
        <v>98958.876803365827</v>
      </c>
      <c r="G33" s="175" t="s">
        <v>131</v>
      </c>
      <c r="H33" s="180">
        <v>0.21577192756641544</v>
      </c>
      <c r="I33" s="177">
        <f t="shared" si="0"/>
        <v>21352.54759766968</v>
      </c>
      <c r="J33" s="190"/>
    </row>
    <row r="34" spans="1:10" ht="12" customHeight="1">
      <c r="A34" s="162"/>
      <c r="B34" s="171"/>
      <c r="C34" s="164" t="s">
        <v>252</v>
      </c>
      <c r="D34" s="165">
        <v>548</v>
      </c>
      <c r="E34" s="146" t="s">
        <v>320</v>
      </c>
      <c r="F34" s="187">
        <v>71808.59015466964</v>
      </c>
      <c r="G34" s="175" t="s">
        <v>135</v>
      </c>
      <c r="H34" s="180">
        <v>7.8111041399714837E-2</v>
      </c>
      <c r="I34" s="177">
        <f t="shared" si="0"/>
        <v>5609.0437584265555</v>
      </c>
      <c r="J34" s="190"/>
    </row>
    <row r="35" spans="1:10" ht="12" customHeight="1">
      <c r="A35" s="162"/>
      <c r="B35" s="171"/>
      <c r="C35" s="164" t="s">
        <v>260</v>
      </c>
      <c r="D35" s="165">
        <v>553</v>
      </c>
      <c r="E35" s="146" t="s">
        <v>320</v>
      </c>
      <c r="F35" s="187">
        <v>93257.622666702897</v>
      </c>
      <c r="G35" s="175" t="s">
        <v>130</v>
      </c>
      <c r="H35" s="180">
        <v>0</v>
      </c>
      <c r="I35" s="177">
        <f t="shared" si="0"/>
        <v>0</v>
      </c>
      <c r="J35" s="190"/>
    </row>
    <row r="36" spans="1:10" ht="12" customHeight="1">
      <c r="A36" s="162"/>
      <c r="B36" s="193"/>
      <c r="C36" s="164" t="s">
        <v>260</v>
      </c>
      <c r="D36" s="165">
        <v>553</v>
      </c>
      <c r="E36" s="146" t="s">
        <v>320</v>
      </c>
      <c r="F36" s="187">
        <v>32420.496677185038</v>
      </c>
      <c r="G36" s="175" t="s">
        <v>131</v>
      </c>
      <c r="H36" s="180">
        <v>0.21577192756641544</v>
      </c>
      <c r="I36" s="177">
        <f t="shared" si="0"/>
        <v>6995.4330606967824</v>
      </c>
      <c r="J36" s="190"/>
    </row>
    <row r="37" spans="1:10" ht="12" customHeight="1">
      <c r="A37" s="162"/>
      <c r="B37" s="171"/>
      <c r="C37" s="164" t="s">
        <v>261</v>
      </c>
      <c r="D37" s="165">
        <v>571</v>
      </c>
      <c r="E37" s="146" t="s">
        <v>320</v>
      </c>
      <c r="F37" s="187">
        <v>327634.6344906211</v>
      </c>
      <c r="G37" s="175" t="s">
        <v>130</v>
      </c>
      <c r="H37" s="180">
        <v>0</v>
      </c>
      <c r="I37" s="177">
        <f t="shared" si="0"/>
        <v>0</v>
      </c>
      <c r="J37" s="190"/>
    </row>
    <row r="38" spans="1:10" ht="12" customHeight="1">
      <c r="A38" s="162"/>
      <c r="B38" s="193"/>
      <c r="C38" s="164" t="s">
        <v>261</v>
      </c>
      <c r="D38" s="165">
        <v>571</v>
      </c>
      <c r="E38" s="146" t="s">
        <v>320</v>
      </c>
      <c r="F38" s="187">
        <v>156927.74314337168</v>
      </c>
      <c r="G38" s="175" t="s">
        <v>131</v>
      </c>
      <c r="H38" s="180">
        <v>0.21577192756641544</v>
      </c>
      <c r="I38" s="177">
        <f t="shared" si="0"/>
        <v>33860.601626692645</v>
      </c>
      <c r="J38" s="190"/>
    </row>
    <row r="39" spans="1:10" ht="12" customHeight="1">
      <c r="A39" s="162"/>
      <c r="B39" s="171"/>
      <c r="C39" s="164" t="s">
        <v>261</v>
      </c>
      <c r="D39" s="165">
        <v>571</v>
      </c>
      <c r="E39" s="146" t="s">
        <v>320</v>
      </c>
      <c r="F39" s="186">
        <v>181384.37871834161</v>
      </c>
      <c r="G39" s="175" t="s">
        <v>135</v>
      </c>
      <c r="H39" s="180">
        <v>7.8111041399714837E-2</v>
      </c>
      <c r="I39" s="177">
        <f t="shared" si="0"/>
        <v>14168.122715329937</v>
      </c>
      <c r="J39" s="190"/>
    </row>
    <row r="40" spans="1:10" ht="12" customHeight="1">
      <c r="A40" s="162"/>
      <c r="B40" s="171"/>
      <c r="C40" s="164" t="s">
        <v>261</v>
      </c>
      <c r="D40" s="165">
        <v>571</v>
      </c>
      <c r="E40" s="146" t="s">
        <v>320</v>
      </c>
      <c r="F40" s="187">
        <v>3551.5597641676381</v>
      </c>
      <c r="G40" s="175" t="s">
        <v>129</v>
      </c>
      <c r="H40" s="180">
        <v>0.21577192756641544</v>
      </c>
      <c r="I40" s="177">
        <f t="shared" si="0"/>
        <v>766.32689618177517</v>
      </c>
      <c r="J40" s="190"/>
    </row>
    <row r="41" spans="1:10" ht="12" customHeight="1">
      <c r="A41" s="162"/>
      <c r="B41" s="171"/>
      <c r="C41" s="164" t="s">
        <v>262</v>
      </c>
      <c r="D41" s="165">
        <v>593</v>
      </c>
      <c r="E41" s="146" t="s">
        <v>320</v>
      </c>
      <c r="F41" s="187">
        <v>321687.97888473858</v>
      </c>
      <c r="G41" s="175" t="s">
        <v>132</v>
      </c>
      <c r="H41" s="180">
        <v>6.4409240866138473E-2</v>
      </c>
      <c r="I41" s="177">
        <f t="shared" si="0"/>
        <v>20719.678515728396</v>
      </c>
      <c r="J41" s="190"/>
    </row>
    <row r="42" spans="1:10" ht="12" customHeight="1">
      <c r="A42" s="162"/>
      <c r="B42" s="171"/>
      <c r="C42" s="164" t="s">
        <v>262</v>
      </c>
      <c r="D42" s="165">
        <v>593</v>
      </c>
      <c r="E42" s="146" t="s">
        <v>320</v>
      </c>
      <c r="F42" s="212">
        <v>3631393.3452461595</v>
      </c>
      <c r="G42" s="175" t="s">
        <v>137</v>
      </c>
      <c r="H42" s="180" t="s">
        <v>253</v>
      </c>
      <c r="I42" s="177">
        <v>200912.81852647557</v>
      </c>
      <c r="J42" s="190"/>
    </row>
    <row r="43" spans="1:10" ht="12" customHeight="1">
      <c r="A43" s="162"/>
      <c r="B43" s="171"/>
      <c r="C43" s="164" t="s">
        <v>263</v>
      </c>
      <c r="D43" s="165">
        <v>903</v>
      </c>
      <c r="E43" s="146" t="s">
        <v>320</v>
      </c>
      <c r="F43" s="187">
        <v>1349369.1174171248</v>
      </c>
      <c r="G43" s="175" t="s">
        <v>128</v>
      </c>
      <c r="H43" s="180">
        <v>6.9360885492844845E-2</v>
      </c>
      <c r="I43" s="177">
        <f t="shared" si="0"/>
        <v>93593.436840750306</v>
      </c>
      <c r="J43" s="190"/>
    </row>
    <row r="44" spans="1:10" ht="12" customHeight="1">
      <c r="A44" s="162"/>
      <c r="B44" s="171"/>
      <c r="C44" s="164" t="s">
        <v>263</v>
      </c>
      <c r="D44" s="165">
        <v>903</v>
      </c>
      <c r="E44" s="146" t="s">
        <v>320</v>
      </c>
      <c r="F44" s="187">
        <v>768814.22296102275</v>
      </c>
      <c r="G44" s="175" t="s">
        <v>137</v>
      </c>
      <c r="H44" s="180" t="s">
        <v>253</v>
      </c>
      <c r="I44" s="177">
        <v>36980.305605846996</v>
      </c>
      <c r="J44" s="190"/>
    </row>
    <row r="45" spans="1:10" ht="12" customHeight="1">
      <c r="A45" s="162"/>
      <c r="B45" s="171"/>
      <c r="C45" s="164" t="s">
        <v>264</v>
      </c>
      <c r="D45" s="165">
        <v>908</v>
      </c>
      <c r="E45" s="146" t="s">
        <v>320</v>
      </c>
      <c r="F45" s="187">
        <v>151023.79733013149</v>
      </c>
      <c r="G45" s="175" t="s">
        <v>128</v>
      </c>
      <c r="H45" s="180">
        <v>6.9360885492844845E-2</v>
      </c>
      <c r="I45" s="177">
        <f t="shared" si="0"/>
        <v>10475.144313309858</v>
      </c>
      <c r="J45" s="190"/>
    </row>
    <row r="46" spans="1:10" ht="12" customHeight="1">
      <c r="A46" s="162"/>
      <c r="B46" s="171"/>
      <c r="C46" s="164" t="s">
        <v>264</v>
      </c>
      <c r="D46" s="165">
        <v>908</v>
      </c>
      <c r="E46" s="146" t="s">
        <v>320</v>
      </c>
      <c r="F46" s="187">
        <v>2692.3127450307134</v>
      </c>
      <c r="G46" s="175" t="s">
        <v>127</v>
      </c>
      <c r="H46" s="180">
        <v>0</v>
      </c>
      <c r="I46" s="177">
        <f t="shared" si="0"/>
        <v>0</v>
      </c>
      <c r="J46" s="190"/>
    </row>
    <row r="47" spans="1:10" ht="12" customHeight="1">
      <c r="A47" s="162"/>
      <c r="B47" s="171"/>
      <c r="C47" s="164" t="s">
        <v>264</v>
      </c>
      <c r="D47" s="165">
        <v>908</v>
      </c>
      <c r="E47" s="146" t="s">
        <v>320</v>
      </c>
      <c r="F47" s="187">
        <v>255197.83842267259</v>
      </c>
      <c r="G47" s="175" t="s">
        <v>137</v>
      </c>
      <c r="H47" s="180" t="s">
        <v>253</v>
      </c>
      <c r="I47" s="177">
        <v>14854.638015844961</v>
      </c>
      <c r="J47" s="190"/>
    </row>
    <row r="48" spans="1:10" ht="12" customHeight="1">
      <c r="A48" s="164"/>
      <c r="B48" s="171"/>
      <c r="C48" s="164" t="s">
        <v>257</v>
      </c>
      <c r="D48" s="165">
        <v>920</v>
      </c>
      <c r="E48" s="146" t="s">
        <v>320</v>
      </c>
      <c r="F48" s="187">
        <v>2124673.2099887147</v>
      </c>
      <c r="G48" s="175" t="s">
        <v>133</v>
      </c>
      <c r="H48" s="180">
        <v>6.7017620954721469E-2</v>
      </c>
      <c r="I48" s="177">
        <f t="shared" si="0"/>
        <v>142390.54383967503</v>
      </c>
      <c r="J48" s="190"/>
    </row>
    <row r="49" spans="1:10" ht="12" customHeight="1">
      <c r="A49" s="164"/>
      <c r="B49" s="193"/>
      <c r="C49" s="164" t="s">
        <v>257</v>
      </c>
      <c r="D49" s="165">
        <v>920</v>
      </c>
      <c r="E49" s="146" t="s">
        <v>320</v>
      </c>
      <c r="F49" s="187">
        <v>19541.980884004639</v>
      </c>
      <c r="G49" s="175" t="s">
        <v>137</v>
      </c>
      <c r="H49" s="180" t="s">
        <v>253</v>
      </c>
      <c r="I49" s="177">
        <v>160.30862173393581</v>
      </c>
      <c r="J49" s="190"/>
    </row>
    <row r="50" spans="1:10" ht="12" customHeight="1">
      <c r="A50" s="164"/>
      <c r="B50" s="171"/>
      <c r="C50" s="164" t="s">
        <v>257</v>
      </c>
      <c r="D50" s="165">
        <v>935</v>
      </c>
      <c r="E50" s="146" t="s">
        <v>320</v>
      </c>
      <c r="F50" s="194">
        <v>98744.570844277405</v>
      </c>
      <c r="G50" s="175" t="s">
        <v>133</v>
      </c>
      <c r="H50" s="180">
        <v>6.7017620954721469E-2</v>
      </c>
      <c r="I50" s="177">
        <f t="shared" si="0"/>
        <v>6617.6262201784239</v>
      </c>
      <c r="J50" s="190"/>
    </row>
    <row r="51" spans="1:10" ht="12.75">
      <c r="A51" s="164"/>
      <c r="B51" s="171"/>
      <c r="C51" s="164" t="s">
        <v>257</v>
      </c>
      <c r="D51" s="165">
        <v>935</v>
      </c>
      <c r="E51" s="146" t="s">
        <v>320</v>
      </c>
      <c r="F51" s="200">
        <v>834.30758134708913</v>
      </c>
      <c r="G51" s="175" t="s">
        <v>137</v>
      </c>
      <c r="H51" s="180" t="s">
        <v>253</v>
      </c>
      <c r="I51" s="177">
        <v>1.4437834705585262</v>
      </c>
      <c r="J51" s="190"/>
    </row>
    <row r="52" spans="1:10" ht="12" customHeight="1">
      <c r="A52" s="164"/>
      <c r="B52" s="171"/>
      <c r="C52" s="164"/>
      <c r="D52" s="165"/>
      <c r="E52" s="166"/>
      <c r="F52" s="213">
        <f>SUM(F11:F51)</f>
        <v>20366478.957801919</v>
      </c>
      <c r="G52" s="175"/>
      <c r="H52" s="180"/>
      <c r="I52" s="197">
        <f>SUM(I11:I51)</f>
        <v>1272028.0928324286</v>
      </c>
      <c r="J52" s="186"/>
    </row>
    <row r="53" spans="1:10" ht="12" customHeight="1">
      <c r="A53" s="164"/>
      <c r="B53" s="171"/>
      <c r="C53" s="164"/>
      <c r="D53" s="165"/>
      <c r="E53" s="166"/>
      <c r="F53" s="214"/>
      <c r="G53" s="175"/>
      <c r="H53" s="180"/>
      <c r="I53" s="177"/>
      <c r="J53" s="186"/>
    </row>
    <row r="54" spans="1:10" ht="12" customHeight="1">
      <c r="A54" s="164"/>
      <c r="B54" s="171"/>
      <c r="C54" s="164"/>
      <c r="D54" s="165"/>
      <c r="E54" s="166"/>
      <c r="F54" s="203"/>
      <c r="G54" s="168"/>
      <c r="H54" s="169"/>
      <c r="I54" s="170"/>
      <c r="J54" s="186"/>
    </row>
    <row r="55" spans="1:10" ht="12" customHeight="1">
      <c r="A55" s="164"/>
      <c r="B55" s="171"/>
      <c r="C55" s="164"/>
      <c r="D55" s="165"/>
      <c r="E55" s="166"/>
      <c r="F55" s="203"/>
      <c r="G55" s="168"/>
      <c r="H55" s="169"/>
      <c r="I55" s="203"/>
      <c r="J55" s="186"/>
    </row>
    <row r="56" spans="1:10" ht="12.75">
      <c r="A56" s="164"/>
      <c r="B56" s="171"/>
      <c r="C56" s="164"/>
      <c r="D56" s="165"/>
      <c r="E56" s="166"/>
      <c r="F56" s="203"/>
      <c r="G56" s="175"/>
      <c r="H56" s="180"/>
      <c r="I56" s="170"/>
      <c r="J56" s="186"/>
    </row>
    <row r="57" spans="1:10" ht="12" customHeight="1" thickBot="1">
      <c r="A57" s="164"/>
      <c r="B57" s="202" t="s">
        <v>265</v>
      </c>
      <c r="C57" s="164"/>
      <c r="D57" s="165"/>
      <c r="E57" s="166"/>
      <c r="F57" s="170"/>
      <c r="G57" s="168"/>
      <c r="H57" s="169"/>
      <c r="I57" s="170"/>
      <c r="J57" s="186"/>
    </row>
    <row r="58" spans="1:10" ht="12" customHeight="1">
      <c r="A58" s="215"/>
      <c r="B58" s="341" t="s">
        <v>319</v>
      </c>
      <c r="C58" s="341"/>
      <c r="D58" s="341"/>
      <c r="E58" s="341"/>
      <c r="F58" s="341"/>
      <c r="G58" s="341"/>
      <c r="H58" s="341"/>
      <c r="I58" s="341"/>
      <c r="J58" s="342"/>
    </row>
    <row r="59" spans="1:10" ht="12" customHeight="1">
      <c r="A59" s="216"/>
      <c r="B59" s="343"/>
      <c r="C59" s="343"/>
      <c r="D59" s="343"/>
      <c r="E59" s="343"/>
      <c r="F59" s="343"/>
      <c r="G59" s="343"/>
      <c r="H59" s="343"/>
      <c r="I59" s="343"/>
      <c r="J59" s="344"/>
    </row>
    <row r="60" spans="1:10" ht="18" customHeight="1">
      <c r="A60" s="216"/>
      <c r="B60" s="343"/>
      <c r="C60" s="343"/>
      <c r="D60" s="343"/>
      <c r="E60" s="343"/>
      <c r="F60" s="343"/>
      <c r="G60" s="343"/>
      <c r="H60" s="343"/>
      <c r="I60" s="343"/>
      <c r="J60" s="344"/>
    </row>
    <row r="61" spans="1:10" ht="18" customHeight="1">
      <c r="A61" s="216"/>
      <c r="B61" s="343"/>
      <c r="C61" s="343"/>
      <c r="D61" s="343"/>
      <c r="E61" s="343"/>
      <c r="F61" s="343"/>
      <c r="G61" s="343"/>
      <c r="H61" s="343"/>
      <c r="I61" s="343"/>
      <c r="J61" s="344"/>
    </row>
    <row r="62" spans="1:10" ht="18" customHeight="1" thickBot="1">
      <c r="A62" s="217"/>
      <c r="B62" s="345"/>
      <c r="C62" s="345"/>
      <c r="D62" s="345"/>
      <c r="E62" s="345"/>
      <c r="F62" s="345"/>
      <c r="G62" s="345"/>
      <c r="H62" s="345"/>
      <c r="I62" s="345"/>
      <c r="J62" s="346"/>
    </row>
  </sheetData>
  <sheetProtection formatCells="0" formatColumns="0" formatRows="0"/>
  <mergeCells count="1">
    <mergeCell ref="B58:J62"/>
  </mergeCells>
  <conditionalFormatting sqref="B10">
    <cfRule type="cellIs" dxfId="4" priority="7" stopIfTrue="1" operator="equal">
      <formula>"Adjustment to Income/Expense/Rate Base:"</formula>
    </cfRule>
  </conditionalFormatting>
  <conditionalFormatting sqref="B11">
    <cfRule type="cellIs" dxfId="3" priority="3" stopIfTrue="1" operator="equal">
      <formula>"Title"</formula>
    </cfRule>
  </conditionalFormatting>
  <conditionalFormatting sqref="B11">
    <cfRule type="cellIs" dxfId="2" priority="2" stopIfTrue="1" operator="equal">
      <formula>"Title"</formula>
    </cfRule>
  </conditionalFormatting>
  <conditionalFormatting sqref="B11">
    <cfRule type="cellIs" dxfId="1" priority="1" stopIfTrue="1" operator="equal">
      <formula>"Adjustment to Income/Expense/Rate Base:"</formula>
    </cfRule>
  </conditionalFormatting>
  <dataValidations count="4">
    <dataValidation type="list" allowBlank="1" showInputMessage="1" showErrorMessage="1" errorTitle="Account Entry Error" error="The account entered is not a valid account." sqref="D54:D57 D10">
      <formula1>ValidAccount</formula1>
    </dataValidation>
    <dataValidation type="list" allowBlank="1" showInputMessage="1" showErrorMessage="1" errorTitle="Adjustment Type Entry Error" error="An invalid adjustment type was entered._x000a__x000a_Valid values are 1, 2, or 3. " sqref="E10 E54:E57">
      <formula1>"1,2,3"</formula1>
    </dataValidation>
    <dataValidation type="list" allowBlank="1" showInputMessage="1" showErrorMessage="1" errorTitle="Adjustment Type Entry Error" error="An invalid adjustment type was entered._x000a__x000a_Valid values are 1, 2, or 3" sqref="E52:E53">
      <formula1>"1,2,3"</formula1>
    </dataValidation>
    <dataValidation type="list" errorStyle="warning" allowBlank="1" showInputMessage="1" showErrorMessage="1" errorTitle="FERC ACCOUNT" error="This FERC Account is not included in the drop-down list. Is this the account you want to use?" sqref="D11:D20">
      <formula1>$C$1:$C$62</formula1>
    </dataValidation>
  </dataValidations>
  <pageMargins left="0.83" right="0.25" top="0.5" bottom="0.3" header="0" footer="0"/>
  <pageSetup scale="82" orientation="portrait" r:id="rId1"/>
  <headerFooter alignWithMargins="0"/>
  <ignoredErrors>
    <ignoredError sqref="J3" numberStoredAsText="1"/>
    <ignoredError sqref="F5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Normal="100" zoomScaleSheetLayoutView="100" workbookViewId="0">
      <selection activeCell="A4" sqref="A4"/>
    </sheetView>
  </sheetViews>
  <sheetFormatPr defaultRowHeight="12.75"/>
  <cols>
    <col min="1" max="9" width="9.140625" style="56"/>
    <col min="10" max="10" width="11.140625" style="56" customWidth="1"/>
    <col min="11" max="16384" width="9.140625" style="56"/>
  </cols>
  <sheetData>
    <row r="1" spans="1:11">
      <c r="A1" s="1" t="s">
        <v>58</v>
      </c>
    </row>
    <row r="2" spans="1:11">
      <c r="A2" s="1" t="s">
        <v>321</v>
      </c>
    </row>
    <row r="3" spans="1:11">
      <c r="A3" s="1" t="s">
        <v>306</v>
      </c>
    </row>
    <row r="7" spans="1:11">
      <c r="A7" s="59" t="s">
        <v>189</v>
      </c>
      <c r="B7" s="59"/>
      <c r="C7" s="59"/>
      <c r="D7" s="59"/>
      <c r="E7" s="59"/>
      <c r="F7" s="59"/>
      <c r="G7" s="59"/>
      <c r="H7" s="59"/>
      <c r="I7" s="59"/>
      <c r="J7" s="59"/>
    </row>
    <row r="8" spans="1:11">
      <c r="A8" s="59" t="s">
        <v>316</v>
      </c>
      <c r="B8" s="59"/>
      <c r="C8" s="59"/>
      <c r="D8" s="59"/>
      <c r="E8" s="59"/>
      <c r="F8" s="59"/>
      <c r="G8" s="59"/>
      <c r="H8" s="59"/>
      <c r="I8" s="59"/>
      <c r="J8" s="59"/>
    </row>
    <row r="9" spans="1:11">
      <c r="A9" s="59" t="s">
        <v>67</v>
      </c>
      <c r="B9" s="59"/>
      <c r="C9" s="59"/>
      <c r="D9" s="59"/>
      <c r="E9" s="59"/>
      <c r="F9" s="59"/>
      <c r="G9" s="59"/>
      <c r="H9" s="59"/>
      <c r="I9" s="59"/>
      <c r="J9" s="59"/>
    </row>
    <row r="10" spans="1:11">
      <c r="A10" s="59"/>
      <c r="B10" s="59"/>
      <c r="C10" s="59"/>
      <c r="D10" s="59"/>
      <c r="E10" s="59"/>
      <c r="F10" s="59"/>
      <c r="G10" s="59"/>
      <c r="H10" s="59"/>
      <c r="I10" s="59"/>
      <c r="J10" s="59"/>
    </row>
    <row r="11" spans="1:11">
      <c r="A11" s="59" t="s">
        <v>317</v>
      </c>
      <c r="B11" s="59"/>
      <c r="C11" s="59"/>
      <c r="D11" s="59"/>
      <c r="E11" s="59"/>
      <c r="F11" s="59"/>
      <c r="G11" s="59"/>
      <c r="H11" s="59"/>
      <c r="I11" s="59"/>
      <c r="J11" s="59"/>
    </row>
    <row r="12" spans="1:11">
      <c r="A12" s="59"/>
      <c r="B12" s="59"/>
      <c r="C12" s="59"/>
      <c r="D12" s="59"/>
      <c r="E12" s="59"/>
      <c r="F12" s="59"/>
      <c r="G12" s="59"/>
      <c r="H12" s="59"/>
      <c r="I12" s="59"/>
      <c r="J12" s="59"/>
    </row>
    <row r="13" spans="1:11">
      <c r="A13" s="59" t="s">
        <v>190</v>
      </c>
      <c r="B13" s="59"/>
      <c r="C13" s="59"/>
      <c r="D13" s="59"/>
      <c r="E13" s="59"/>
      <c r="F13" s="59"/>
      <c r="G13" s="59"/>
      <c r="H13" s="59"/>
      <c r="I13" s="59"/>
      <c r="J13" s="59"/>
      <c r="K13" s="59"/>
    </row>
    <row r="14" spans="1:11">
      <c r="A14" s="59" t="s">
        <v>62</v>
      </c>
      <c r="B14" s="59"/>
      <c r="C14" s="59"/>
      <c r="D14" s="59"/>
      <c r="E14" s="59"/>
      <c r="F14" s="59"/>
      <c r="G14" s="59"/>
      <c r="H14" s="59"/>
      <c r="I14" s="59"/>
      <c r="J14" s="59"/>
      <c r="K14" s="59"/>
    </row>
    <row r="15" spans="1:11">
      <c r="A15" s="59" t="s">
        <v>312</v>
      </c>
      <c r="B15" s="59"/>
      <c r="C15" s="59"/>
      <c r="D15" s="59"/>
      <c r="E15" s="59"/>
      <c r="F15" s="59"/>
      <c r="G15" s="59"/>
      <c r="H15" s="59"/>
      <c r="I15" s="59"/>
      <c r="J15" s="59"/>
      <c r="K15" s="59"/>
    </row>
    <row r="16" spans="1:11">
      <c r="A16" s="59"/>
      <c r="B16" s="59"/>
      <c r="C16" s="59"/>
      <c r="D16" s="59"/>
      <c r="E16" s="59"/>
      <c r="F16" s="59"/>
      <c r="G16" s="59"/>
      <c r="H16" s="59"/>
      <c r="I16" s="59"/>
      <c r="J16" s="59"/>
    </row>
    <row r="17" spans="1:10">
      <c r="A17" s="59" t="s">
        <v>191</v>
      </c>
      <c r="B17" s="59"/>
      <c r="C17" s="59"/>
      <c r="D17" s="59"/>
      <c r="E17" s="59"/>
      <c r="F17" s="59"/>
      <c r="G17" s="59"/>
      <c r="H17" s="59"/>
      <c r="I17" s="59"/>
      <c r="J17" s="59"/>
    </row>
    <row r="18" spans="1:10" s="6" customFormat="1">
      <c r="A18" s="59" t="s">
        <v>313</v>
      </c>
      <c r="B18" s="59"/>
      <c r="C18" s="59"/>
      <c r="D18" s="59"/>
      <c r="E18" s="59"/>
      <c r="F18" s="59"/>
      <c r="G18" s="59"/>
      <c r="H18" s="59"/>
      <c r="I18" s="59"/>
      <c r="J18" s="59"/>
    </row>
    <row r="19" spans="1:10" s="6" customFormat="1">
      <c r="A19" s="59" t="s">
        <v>314</v>
      </c>
      <c r="B19" s="59"/>
      <c r="C19" s="59"/>
      <c r="D19" s="59"/>
      <c r="E19" s="59"/>
      <c r="F19" s="59"/>
      <c r="G19" s="59"/>
      <c r="H19" s="59"/>
      <c r="I19" s="59"/>
      <c r="J19" s="59"/>
    </row>
    <row r="20" spans="1:10" s="6" customFormat="1">
      <c r="B20" s="59"/>
      <c r="C20" s="59"/>
      <c r="D20" s="59"/>
      <c r="E20" s="59"/>
      <c r="F20" s="59"/>
      <c r="G20" s="59"/>
      <c r="H20" s="59"/>
      <c r="I20" s="59"/>
      <c r="J20" s="59"/>
    </row>
    <row r="21" spans="1:10" s="6" customFormat="1">
      <c r="A21" s="59" t="s">
        <v>121</v>
      </c>
      <c r="B21" s="59"/>
      <c r="C21" s="59"/>
      <c r="D21" s="59"/>
      <c r="E21" s="59"/>
      <c r="F21" s="59"/>
      <c r="G21" s="59"/>
      <c r="H21" s="59"/>
      <c r="I21" s="59"/>
      <c r="J21" s="59"/>
    </row>
    <row r="22" spans="1:10" s="6" customFormat="1">
      <c r="A22" s="59" t="s">
        <v>232</v>
      </c>
      <c r="B22" s="59"/>
      <c r="C22" s="59"/>
      <c r="D22" s="59"/>
      <c r="E22" s="59"/>
      <c r="F22" s="59"/>
      <c r="G22" s="59"/>
      <c r="H22" s="59"/>
      <c r="I22" s="59"/>
      <c r="J22" s="59"/>
    </row>
    <row r="23" spans="1:10" s="6" customFormat="1">
      <c r="A23" s="59" t="s">
        <v>234</v>
      </c>
      <c r="B23" s="59"/>
      <c r="C23" s="59"/>
      <c r="D23" s="59"/>
      <c r="E23" s="59"/>
      <c r="F23" s="59"/>
      <c r="G23" s="59"/>
      <c r="H23" s="59"/>
      <c r="I23" s="59"/>
      <c r="J23" s="59"/>
    </row>
    <row r="24" spans="1:10" s="6" customFormat="1">
      <c r="A24" s="59" t="s">
        <v>233</v>
      </c>
      <c r="B24" s="59"/>
      <c r="C24" s="59"/>
      <c r="D24" s="59"/>
      <c r="E24" s="59"/>
      <c r="F24" s="59"/>
      <c r="G24" s="59"/>
      <c r="H24" s="59"/>
      <c r="I24" s="59"/>
      <c r="J24" s="59"/>
    </row>
    <row r="25" spans="1:10" s="6" customFormat="1">
      <c r="A25" s="59" t="s">
        <v>69</v>
      </c>
      <c r="B25" s="59"/>
      <c r="C25" s="59"/>
      <c r="D25" s="59"/>
      <c r="E25" s="59"/>
      <c r="F25" s="59"/>
      <c r="G25" s="59"/>
      <c r="H25" s="59"/>
      <c r="I25" s="59"/>
      <c r="J25" s="59"/>
    </row>
    <row r="26" spans="1:10" s="6" customFormat="1">
      <c r="A26" s="59" t="s">
        <v>68</v>
      </c>
      <c r="B26" s="59"/>
      <c r="C26" s="59"/>
      <c r="D26" s="59"/>
      <c r="E26" s="59"/>
      <c r="F26" s="59"/>
      <c r="G26" s="59"/>
      <c r="H26" s="59"/>
      <c r="I26" s="59"/>
      <c r="J26" s="59"/>
    </row>
    <row r="27" spans="1:10" s="6" customFormat="1">
      <c r="B27" s="59"/>
      <c r="C27" s="59"/>
      <c r="D27" s="59"/>
      <c r="E27" s="59"/>
      <c r="F27" s="59"/>
      <c r="G27" s="59"/>
      <c r="H27" s="59"/>
      <c r="I27" s="59"/>
      <c r="J27" s="59"/>
    </row>
    <row r="28" spans="1:10" s="6" customFormat="1">
      <c r="A28" s="59" t="s">
        <v>122</v>
      </c>
      <c r="B28" s="59"/>
      <c r="C28" s="59"/>
      <c r="D28" s="59"/>
      <c r="E28" s="59"/>
      <c r="F28" s="59"/>
      <c r="G28" s="59"/>
      <c r="H28" s="59"/>
      <c r="I28" s="59"/>
      <c r="J28" s="59"/>
    </row>
    <row r="29" spans="1:10" s="6" customFormat="1">
      <c r="A29" s="59" t="s">
        <v>315</v>
      </c>
      <c r="B29" s="59"/>
      <c r="C29" s="59"/>
      <c r="D29" s="59"/>
      <c r="E29" s="59"/>
      <c r="F29" s="59"/>
      <c r="G29" s="59"/>
      <c r="H29" s="59"/>
      <c r="I29" s="59"/>
      <c r="J29" s="59"/>
    </row>
    <row r="30" spans="1:10" s="6" customFormat="1">
      <c r="A30" s="59"/>
      <c r="B30" s="59"/>
      <c r="C30" s="59"/>
      <c r="D30" s="59"/>
      <c r="E30" s="59"/>
      <c r="F30" s="59"/>
      <c r="G30" s="59"/>
      <c r="H30" s="59"/>
      <c r="I30" s="59"/>
      <c r="J30" s="59"/>
    </row>
    <row r="31" spans="1:10" s="6" customFormat="1">
      <c r="A31" s="59" t="s">
        <v>237</v>
      </c>
      <c r="B31" s="59"/>
      <c r="C31" s="59"/>
      <c r="D31" s="59"/>
      <c r="E31" s="59"/>
      <c r="F31" s="59"/>
      <c r="G31" s="59"/>
      <c r="H31" s="59"/>
      <c r="I31" s="59"/>
      <c r="J31" s="59"/>
    </row>
    <row r="32" spans="1:10" s="6" customFormat="1">
      <c r="A32" s="59" t="s">
        <v>308</v>
      </c>
      <c r="B32" s="59"/>
      <c r="C32" s="59"/>
      <c r="D32" s="59"/>
      <c r="E32" s="59"/>
      <c r="F32" s="59"/>
      <c r="G32" s="59"/>
      <c r="H32" s="59"/>
      <c r="I32" s="59"/>
      <c r="J32" s="59"/>
    </row>
    <row r="33" spans="1:10" s="6" customFormat="1">
      <c r="A33" s="56"/>
      <c r="B33" s="56"/>
      <c r="C33" s="56"/>
      <c r="D33" s="56"/>
      <c r="E33" s="56"/>
      <c r="F33" s="56"/>
      <c r="G33" s="56"/>
      <c r="H33" s="56"/>
      <c r="I33" s="56"/>
      <c r="J33" s="56"/>
    </row>
    <row r="34" spans="1:10" s="6" customFormat="1">
      <c r="B34" s="59"/>
      <c r="C34" s="59"/>
      <c r="D34" s="59"/>
      <c r="E34" s="59"/>
      <c r="F34" s="59"/>
      <c r="G34" s="59"/>
      <c r="H34" s="59"/>
      <c r="I34" s="59"/>
      <c r="J34" s="59"/>
    </row>
    <row r="35" spans="1:10" s="6" customFormat="1">
      <c r="B35" s="59"/>
      <c r="C35" s="59"/>
      <c r="D35" s="59"/>
      <c r="E35" s="59"/>
      <c r="F35" s="59"/>
      <c r="G35" s="59"/>
      <c r="H35" s="59"/>
      <c r="I35" s="59"/>
      <c r="J35" s="59"/>
    </row>
    <row r="36" spans="1:10" s="6" customFormat="1">
      <c r="A36" s="59"/>
      <c r="B36" s="59"/>
      <c r="C36" s="59"/>
      <c r="D36" s="59"/>
      <c r="E36" s="59"/>
      <c r="F36" s="59"/>
      <c r="G36" s="59"/>
      <c r="H36" s="59"/>
      <c r="I36" s="59"/>
      <c r="J36" s="59"/>
    </row>
    <row r="37" spans="1:10">
      <c r="A37" s="59"/>
      <c r="B37" s="59"/>
      <c r="C37" s="59"/>
      <c r="D37" s="59"/>
      <c r="E37" s="59"/>
      <c r="F37" s="59"/>
      <c r="G37" s="59"/>
      <c r="H37" s="59"/>
      <c r="I37" s="59"/>
      <c r="J37" s="59"/>
    </row>
    <row r="38" spans="1:10">
      <c r="A38" s="59"/>
      <c r="B38" s="59"/>
      <c r="C38" s="59"/>
      <c r="D38" s="59"/>
      <c r="E38" s="59"/>
      <c r="F38" s="59"/>
      <c r="G38" s="59"/>
      <c r="H38" s="59"/>
      <c r="I38" s="59"/>
      <c r="J38" s="59"/>
    </row>
    <row r="39" spans="1:10">
      <c r="A39" s="59"/>
      <c r="B39" s="59"/>
      <c r="C39" s="59"/>
      <c r="D39" s="59"/>
      <c r="E39" s="59"/>
      <c r="F39" s="59"/>
      <c r="G39" s="59"/>
      <c r="H39" s="59"/>
      <c r="I39" s="59"/>
      <c r="J39" s="59"/>
    </row>
    <row r="40" spans="1:10">
      <c r="A40" s="59"/>
      <c r="B40" s="59"/>
      <c r="C40" s="59"/>
      <c r="D40" s="59"/>
      <c r="E40" s="59"/>
      <c r="F40" s="59"/>
      <c r="G40" s="59"/>
      <c r="H40" s="59"/>
      <c r="I40" s="59"/>
      <c r="J40" s="59"/>
    </row>
    <row r="41" spans="1:10">
      <c r="B41" s="59"/>
      <c r="C41" s="59"/>
      <c r="D41" s="59"/>
      <c r="E41" s="59"/>
      <c r="F41" s="59"/>
      <c r="G41" s="59"/>
      <c r="H41" s="59"/>
      <c r="I41" s="59"/>
      <c r="J41" s="59"/>
    </row>
    <row r="45" spans="1:10">
      <c r="A45" s="6"/>
    </row>
    <row r="46" spans="1:10">
      <c r="A46" s="59"/>
      <c r="J46" s="5"/>
    </row>
    <row r="47" spans="1:10">
      <c r="A47" s="59"/>
      <c r="J47" s="5"/>
    </row>
    <row r="48" spans="1:10">
      <c r="A48" s="59"/>
      <c r="J48" s="5"/>
    </row>
    <row r="49" spans="1:10">
      <c r="A49" s="59"/>
      <c r="J49" s="5"/>
    </row>
    <row r="50" spans="1:10">
      <c r="A50" s="59"/>
      <c r="J50" s="5"/>
    </row>
    <row r="51" spans="1:10">
      <c r="A51" s="59"/>
      <c r="J51" s="5"/>
    </row>
    <row r="54" spans="1:10">
      <c r="A54" s="54"/>
      <c r="B54" s="54"/>
      <c r="C54" s="54"/>
      <c r="D54" s="54"/>
      <c r="E54" s="54"/>
      <c r="F54" s="54"/>
      <c r="G54" s="54"/>
      <c r="H54" s="54"/>
      <c r="I54" s="54"/>
      <c r="J54" s="53"/>
    </row>
    <row r="55" spans="1:10">
      <c r="A55" s="54"/>
      <c r="B55" s="54"/>
      <c r="C55" s="54"/>
      <c r="D55" s="54"/>
      <c r="E55" s="54"/>
      <c r="F55" s="54"/>
      <c r="G55" s="54"/>
      <c r="H55" s="54"/>
      <c r="I55" s="54"/>
      <c r="J55" s="53"/>
    </row>
    <row r="56" spans="1:10">
      <c r="A56" s="54"/>
      <c r="B56" s="54"/>
      <c r="C56" s="54"/>
      <c r="D56" s="54"/>
      <c r="E56" s="54"/>
      <c r="F56" s="54"/>
      <c r="G56" s="54"/>
      <c r="H56" s="54"/>
      <c r="I56" s="54"/>
      <c r="J56" s="53"/>
    </row>
    <row r="57" spans="1:10">
      <c r="A57" s="54"/>
      <c r="B57" s="54"/>
      <c r="C57" s="54"/>
      <c r="D57" s="54"/>
      <c r="E57" s="54"/>
      <c r="F57" s="54"/>
      <c r="G57" s="54"/>
      <c r="H57" s="54"/>
      <c r="I57" s="54"/>
      <c r="J57" s="53"/>
    </row>
    <row r="58" spans="1:10">
      <c r="A58" s="54"/>
      <c r="B58" s="54"/>
      <c r="C58" s="54"/>
      <c r="D58" s="54"/>
      <c r="E58" s="54"/>
      <c r="F58" s="54"/>
      <c r="G58" s="54"/>
      <c r="H58" s="54"/>
      <c r="I58" s="54"/>
      <c r="J58" s="53"/>
    </row>
    <row r="59" spans="1:10">
      <c r="A59" s="54"/>
      <c r="B59" s="54"/>
      <c r="C59" s="54"/>
      <c r="D59" s="54"/>
      <c r="E59" s="54"/>
      <c r="F59" s="54"/>
      <c r="G59" s="54"/>
      <c r="H59" s="54"/>
      <c r="I59" s="54"/>
      <c r="J59" s="53"/>
    </row>
  </sheetData>
  <phoneticPr fontId="4" type="noConversion"/>
  <pageMargins left="0.8" right="0.75" top="0.87" bottom="0.96" header="0.81" footer="0.77"/>
  <pageSetup scale="89" orientation="portrait" r:id="rId1"/>
  <headerFooter alignWithMargins="0">
    <oddHeader xml:space="preserve">&amp;RPage 4.3.1
</oddHeader>
    <oddFooter xml:space="preserve">&amp;R&amp;14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80" zoomScaleNormal="100" zoomScaleSheetLayoutView="80" workbookViewId="0">
      <pane ySplit="5" topLeftCell="A6" activePane="bottomLeft" state="frozen"/>
      <selection activeCell="F57" sqref="F57"/>
      <selection pane="bottomLeft" activeCell="A4" sqref="A4"/>
    </sheetView>
  </sheetViews>
  <sheetFormatPr defaultColWidth="10.140625" defaultRowHeight="12.75"/>
  <cols>
    <col min="1" max="1" width="11.28515625" style="22" customWidth="1"/>
    <col min="2" max="2" width="37" style="16" bestFit="1" customWidth="1"/>
    <col min="3" max="3" width="19.140625" style="16" customWidth="1"/>
    <col min="4" max="4" width="2.42578125" style="17" customWidth="1"/>
    <col min="5" max="5" width="18.7109375" style="16" customWidth="1"/>
    <col min="6" max="6" width="16.28515625" style="16" bestFit="1" customWidth="1"/>
    <col min="7" max="7" width="7" style="17" customWidth="1"/>
    <col min="8" max="8" width="18.7109375" style="16" customWidth="1"/>
    <col min="9" max="9" width="15.42578125" style="16" customWidth="1"/>
    <col min="10" max="10" width="8.42578125" style="19" bestFit="1" customWidth="1"/>
    <col min="11" max="16384" width="10.140625" style="17"/>
  </cols>
  <sheetData>
    <row r="1" spans="1:10">
      <c r="A1" s="1" t="s">
        <v>58</v>
      </c>
      <c r="F1" s="18" t="s">
        <v>47</v>
      </c>
    </row>
    <row r="2" spans="1:10">
      <c r="A2" s="1" t="s">
        <v>321</v>
      </c>
      <c r="E2" s="20"/>
      <c r="F2" s="20"/>
      <c r="G2" s="21"/>
      <c r="H2" s="20"/>
      <c r="I2" s="20"/>
    </row>
    <row r="3" spans="1:10" ht="13.5" thickBot="1">
      <c r="A3" s="1" t="s">
        <v>306</v>
      </c>
      <c r="F3" s="22"/>
      <c r="G3" s="21"/>
      <c r="I3" s="22"/>
    </row>
    <row r="4" spans="1:10">
      <c r="C4" s="23"/>
      <c r="E4" s="27" t="s">
        <v>65</v>
      </c>
      <c r="F4" s="23"/>
      <c r="H4" s="27" t="s">
        <v>57</v>
      </c>
      <c r="I4" s="23"/>
    </row>
    <row r="5" spans="1:10" s="24" customFormat="1" ht="25.5">
      <c r="A5" s="116" t="s">
        <v>0</v>
      </c>
      <c r="B5" s="117" t="s">
        <v>1</v>
      </c>
      <c r="C5" s="41" t="s">
        <v>192</v>
      </c>
      <c r="D5" s="41"/>
      <c r="E5" s="42" t="s">
        <v>192</v>
      </c>
      <c r="F5" s="117" t="s">
        <v>10</v>
      </c>
      <c r="G5" s="41"/>
      <c r="H5" s="42" t="s">
        <v>201</v>
      </c>
      <c r="I5" s="117" t="s">
        <v>10</v>
      </c>
      <c r="J5" s="117" t="s">
        <v>11</v>
      </c>
    </row>
    <row r="6" spans="1:10">
      <c r="A6" s="28" t="s">
        <v>3</v>
      </c>
      <c r="B6" s="29" t="s">
        <v>12</v>
      </c>
      <c r="C6" s="30">
        <v>425912105.5</v>
      </c>
      <c r="E6" s="31">
        <v>431660266.48317903</v>
      </c>
      <c r="F6" s="30">
        <f>E6-C6</f>
        <v>5748160.9831790328</v>
      </c>
      <c r="H6" s="31">
        <v>464063773.01587373</v>
      </c>
      <c r="I6" s="30">
        <f>H6-E6</f>
        <v>32403506.532694697</v>
      </c>
    </row>
    <row r="7" spans="1:10">
      <c r="A7" s="28" t="s">
        <v>4</v>
      </c>
      <c r="B7" s="29" t="s">
        <v>13</v>
      </c>
      <c r="C7" s="30">
        <v>67524547.530000001</v>
      </c>
      <c r="E7" s="31">
        <v>68435866.941931486</v>
      </c>
      <c r="F7" s="30">
        <f>E7-C7</f>
        <v>911319.41193148494</v>
      </c>
      <c r="H7" s="31">
        <v>73573152.519755021</v>
      </c>
      <c r="I7" s="30">
        <f>H7-E7</f>
        <v>5137285.5778235346</v>
      </c>
    </row>
    <row r="8" spans="1:10">
      <c r="A8" s="28" t="s">
        <v>5</v>
      </c>
      <c r="B8" s="29" t="s">
        <v>7</v>
      </c>
      <c r="C8" s="30">
        <v>9829148.2000000011</v>
      </c>
      <c r="E8" s="31">
        <v>9961803.5658642687</v>
      </c>
      <c r="F8" s="30">
        <f>E8-C8</f>
        <v>132655.36586426757</v>
      </c>
      <c r="H8" s="31">
        <v>10709607.781327039</v>
      </c>
      <c r="I8" s="30">
        <f>H8-E8</f>
        <v>747804.21546277031</v>
      </c>
    </row>
    <row r="9" spans="1:10">
      <c r="A9" s="32"/>
      <c r="B9" s="33" t="s">
        <v>14</v>
      </c>
      <c r="C9" s="34">
        <f>SUBTOTAL(9,C6:C8)</f>
        <v>503265801.22999996</v>
      </c>
      <c r="D9" s="26"/>
      <c r="E9" s="35">
        <f>SUBTOTAL(9,E6:E8)</f>
        <v>510057936.99097478</v>
      </c>
      <c r="F9" s="34">
        <f>SUBTOTAL(9,F6:F8)</f>
        <v>6792135.7609747853</v>
      </c>
      <c r="G9" s="26"/>
      <c r="H9" s="35">
        <f>SUBTOTAL(9,H6:H8)</f>
        <v>548346533.3169558</v>
      </c>
      <c r="I9" s="34">
        <f>SUBTOTAL(9,I6:I8)</f>
        <v>38288596.325981006</v>
      </c>
      <c r="J9" s="65" t="s">
        <v>309</v>
      </c>
    </row>
    <row r="10" spans="1:10">
      <c r="A10" s="28"/>
      <c r="B10" s="29"/>
      <c r="C10" s="29"/>
      <c r="E10" s="36"/>
      <c r="F10" s="29"/>
      <c r="H10" s="36"/>
      <c r="I10" s="29"/>
    </row>
    <row r="11" spans="1:10">
      <c r="A11" s="69">
        <v>500410</v>
      </c>
      <c r="B11" s="33" t="s">
        <v>55</v>
      </c>
      <c r="C11" s="34">
        <v>25306247.179999996</v>
      </c>
      <c r="D11" s="26"/>
      <c r="E11" s="35">
        <f>C11</f>
        <v>25306247.179999996</v>
      </c>
      <c r="F11" s="34">
        <f t="shared" ref="F11" si="0">E11-C11</f>
        <v>0</v>
      </c>
      <c r="G11" s="26"/>
      <c r="H11" s="35">
        <f>+E11*(1+'Page 4.3.3'!D15)</f>
        <v>27573089.366493981</v>
      </c>
      <c r="I11" s="34">
        <f>H11-E11</f>
        <v>2266842.1864939854</v>
      </c>
      <c r="J11" s="68"/>
    </row>
    <row r="12" spans="1:10">
      <c r="A12" s="28"/>
      <c r="B12" s="29"/>
      <c r="C12" s="29"/>
      <c r="E12" s="36"/>
      <c r="F12" s="29"/>
      <c r="H12" s="36"/>
      <c r="I12" s="29"/>
      <c r="J12" s="68"/>
    </row>
    <row r="13" spans="1:10">
      <c r="A13" s="62" t="s">
        <v>199</v>
      </c>
      <c r="B13" s="29" t="s">
        <v>17</v>
      </c>
      <c r="C13" s="30">
        <v>37611172.640000001</v>
      </c>
      <c r="E13" s="31">
        <f>C13+F13</f>
        <v>38095899.421730161</v>
      </c>
      <c r="F13" s="30">
        <f>+'Page 4.3.7'!H17</f>
        <v>484726.7817301632</v>
      </c>
      <c r="H13" s="31">
        <f>E13+I13</f>
        <v>40989909.205418512</v>
      </c>
      <c r="I13" s="30">
        <f>+'Page 4.3.7'!H30</f>
        <v>2894009.7836883478</v>
      </c>
      <c r="J13" s="65" t="s">
        <v>43</v>
      </c>
    </row>
    <row r="14" spans="1:10">
      <c r="A14" s="28">
        <v>580700</v>
      </c>
      <c r="B14" s="29" t="s">
        <v>18</v>
      </c>
      <c r="C14" s="30">
        <v>2863447.34</v>
      </c>
      <c r="E14" s="31">
        <f>C14</f>
        <v>2863447.34</v>
      </c>
      <c r="F14" s="30">
        <f>E14-C14</f>
        <v>0</v>
      </c>
      <c r="H14" s="31">
        <f>E14</f>
        <v>2863447.34</v>
      </c>
      <c r="I14" s="30">
        <f>H14-E14</f>
        <v>0</v>
      </c>
    </row>
    <row r="15" spans="1:10">
      <c r="A15" s="32"/>
      <c r="B15" s="33" t="s">
        <v>19</v>
      </c>
      <c r="C15" s="34">
        <f>SUBTOTAL(9,C13:C14)</f>
        <v>40474619.980000004</v>
      </c>
      <c r="D15" s="26"/>
      <c r="E15" s="35">
        <f>SUBTOTAL(9,E13:E14)</f>
        <v>40959346.761730164</v>
      </c>
      <c r="F15" s="34">
        <f>SUBTOTAL(9,F13:F14)</f>
        <v>484726.7817301632</v>
      </c>
      <c r="G15" s="26"/>
      <c r="H15" s="35">
        <f>SUBTOTAL(9,H13:H14)</f>
        <v>43853356.545418516</v>
      </c>
      <c r="I15" s="34">
        <f>SUBTOTAL(9,I13:I14)</f>
        <v>2894009.7836883478</v>
      </c>
      <c r="J15" s="25"/>
    </row>
    <row r="16" spans="1:10">
      <c r="A16" s="28"/>
      <c r="B16" s="29"/>
      <c r="C16" s="29"/>
      <c r="E16" s="36"/>
      <c r="F16" s="29"/>
      <c r="H16" s="36"/>
      <c r="I16" s="29"/>
      <c r="J16" s="61"/>
    </row>
    <row r="17" spans="1:10">
      <c r="A17" s="28">
        <v>501115</v>
      </c>
      <c r="B17" s="29" t="s">
        <v>15</v>
      </c>
      <c r="C17" s="57">
        <v>2949199.4400000004</v>
      </c>
      <c r="D17" s="63"/>
      <c r="E17" s="64">
        <v>0</v>
      </c>
      <c r="F17" s="57">
        <f>E17-C17</f>
        <v>-2949199.4400000004</v>
      </c>
      <c r="G17" s="63"/>
      <c r="H17" s="58">
        <v>0</v>
      </c>
      <c r="I17" s="57">
        <f>H17-E17</f>
        <v>0</v>
      </c>
      <c r="J17" s="65"/>
    </row>
    <row r="18" spans="1:10">
      <c r="A18" s="62" t="s">
        <v>6</v>
      </c>
      <c r="B18" s="60" t="s">
        <v>103</v>
      </c>
      <c r="C18" s="57">
        <v>56328447.270000003</v>
      </c>
      <c r="D18" s="63"/>
      <c r="E18" s="64">
        <f t="shared" ref="E18:E23" si="1">C18</f>
        <v>56328447.270000003</v>
      </c>
      <c r="F18" s="57">
        <f t="shared" ref="F18:F23" si="2">E18-C18</f>
        <v>0</v>
      </c>
      <c r="G18" s="63"/>
      <c r="H18" s="58">
        <f t="shared" ref="H18:H23" si="3">E18</f>
        <v>56328447.270000003</v>
      </c>
      <c r="I18" s="57">
        <f t="shared" ref="I18:I23" si="4">H18-E18</f>
        <v>0</v>
      </c>
      <c r="J18" s="65"/>
    </row>
    <row r="19" spans="1:10">
      <c r="A19" s="62" t="s">
        <v>104</v>
      </c>
      <c r="B19" s="60" t="s">
        <v>60</v>
      </c>
      <c r="C19" s="57">
        <v>14800483.699999999</v>
      </c>
      <c r="D19" s="63"/>
      <c r="E19" s="64">
        <f t="shared" si="1"/>
        <v>14800483.699999999</v>
      </c>
      <c r="F19" s="57">
        <f t="shared" si="2"/>
        <v>0</v>
      </c>
      <c r="G19" s="63"/>
      <c r="H19" s="58">
        <f>+'Page 4.3.6'!F10</f>
        <v>-376634.00465587369</v>
      </c>
      <c r="I19" s="57">
        <f t="shared" si="4"/>
        <v>-15177117.704655873</v>
      </c>
      <c r="J19" s="65" t="s">
        <v>41</v>
      </c>
    </row>
    <row r="20" spans="1:10">
      <c r="A20" s="62">
        <v>501102</v>
      </c>
      <c r="B20" s="60" t="s">
        <v>16</v>
      </c>
      <c r="C20" s="57">
        <v>617175.15</v>
      </c>
      <c r="D20" s="63"/>
      <c r="E20" s="64">
        <f t="shared" ref="E20" si="5">C20</f>
        <v>617175.15</v>
      </c>
      <c r="F20" s="57">
        <f t="shared" ref="F20" si="6">E20-C20</f>
        <v>0</v>
      </c>
      <c r="G20" s="63"/>
      <c r="H20" s="58">
        <f>+'Page 4.3.6'!F11</f>
        <v>617175.14999999991</v>
      </c>
      <c r="I20" s="57">
        <f t="shared" ref="I20" si="7">H20-E20</f>
        <v>0</v>
      </c>
      <c r="J20" s="65" t="s">
        <v>41</v>
      </c>
    </row>
    <row r="21" spans="1:10">
      <c r="A21" s="62" t="s">
        <v>46</v>
      </c>
      <c r="B21" s="60" t="s">
        <v>61</v>
      </c>
      <c r="C21" s="57">
        <v>-9828690.2400000002</v>
      </c>
      <c r="D21" s="63"/>
      <c r="E21" s="64">
        <f t="shared" si="1"/>
        <v>-9828690.2400000002</v>
      </c>
      <c r="F21" s="57">
        <f t="shared" si="2"/>
        <v>0</v>
      </c>
      <c r="G21" s="63"/>
      <c r="H21" s="58">
        <f>+'Page 4.3.6'!F12</f>
        <v>-7582050.7603062615</v>
      </c>
      <c r="I21" s="57">
        <f t="shared" si="4"/>
        <v>2246639.4796937387</v>
      </c>
      <c r="J21" s="65" t="s">
        <v>41</v>
      </c>
    </row>
    <row r="22" spans="1:10">
      <c r="A22" s="62">
        <v>501160</v>
      </c>
      <c r="B22" s="60" t="s">
        <v>231</v>
      </c>
      <c r="C22" s="57">
        <v>6680732.1399999997</v>
      </c>
      <c r="D22" s="63"/>
      <c r="E22" s="64">
        <f t="shared" ref="E22" si="8">C22</f>
        <v>6680732.1399999997</v>
      </c>
      <c r="F22" s="57">
        <f t="shared" ref="F22" si="9">E22-C22</f>
        <v>0</v>
      </c>
      <c r="G22" s="63"/>
      <c r="H22" s="58">
        <f>+'Page 4.3.6'!F13</f>
        <v>7096918.1750345873</v>
      </c>
      <c r="I22" s="57">
        <f t="shared" ref="I22" si="10">H22-E22</f>
        <v>416186.03503458761</v>
      </c>
      <c r="J22" s="65" t="s">
        <v>41</v>
      </c>
    </row>
    <row r="23" spans="1:10">
      <c r="A23" s="62" t="s">
        <v>105</v>
      </c>
      <c r="B23" s="60" t="s">
        <v>49</v>
      </c>
      <c r="C23" s="57">
        <v>37766925.640000001</v>
      </c>
      <c r="D23" s="63"/>
      <c r="E23" s="64">
        <f t="shared" si="1"/>
        <v>37766925.640000001</v>
      </c>
      <c r="F23" s="57">
        <f t="shared" si="2"/>
        <v>0</v>
      </c>
      <c r="G23" s="63"/>
      <c r="H23" s="58">
        <f t="shared" si="3"/>
        <v>37766925.640000001</v>
      </c>
      <c r="I23" s="57">
        <f t="shared" si="4"/>
        <v>0</v>
      </c>
      <c r="J23" s="65"/>
    </row>
    <row r="24" spans="1:10">
      <c r="A24" s="62" t="s">
        <v>63</v>
      </c>
      <c r="B24" s="60" t="s">
        <v>64</v>
      </c>
      <c r="C24" s="57">
        <v>23980578.149999999</v>
      </c>
      <c r="D24" s="63"/>
      <c r="E24" s="64">
        <f>C24</f>
        <v>23980578.149999999</v>
      </c>
      <c r="F24" s="57">
        <f>E24-C24</f>
        <v>0</v>
      </c>
      <c r="G24" s="63"/>
      <c r="H24" s="58">
        <f>E24</f>
        <v>23980578.149999999</v>
      </c>
      <c r="I24" s="57">
        <f>H24-E24</f>
        <v>0</v>
      </c>
      <c r="J24" s="65" t="s">
        <v>47</v>
      </c>
    </row>
    <row r="25" spans="1:10">
      <c r="A25" s="32"/>
      <c r="B25" s="33" t="s">
        <v>8</v>
      </c>
      <c r="C25" s="34">
        <f>SUM(C17:C24)</f>
        <v>133294851.25</v>
      </c>
      <c r="D25" s="26"/>
      <c r="E25" s="35">
        <f>SUM(E17:E24)</f>
        <v>130345651.81</v>
      </c>
      <c r="F25" s="34">
        <f>SUM(F17:F24)</f>
        <v>-2949199.4400000004</v>
      </c>
      <c r="G25" s="26"/>
      <c r="H25" s="35">
        <f>SUM(H17:H24)</f>
        <v>117831359.62007245</v>
      </c>
      <c r="I25" s="34">
        <f>SUM(I17:I24)</f>
        <v>-12514292.189927546</v>
      </c>
      <c r="J25" s="25"/>
    </row>
    <row r="26" spans="1:10">
      <c r="A26" s="62"/>
      <c r="B26" s="60"/>
      <c r="C26" s="100"/>
      <c r="D26" s="63"/>
      <c r="E26" s="66"/>
      <c r="F26" s="60"/>
      <c r="G26" s="63"/>
      <c r="H26" s="66"/>
      <c r="I26" s="60"/>
      <c r="J26" s="65"/>
    </row>
    <row r="27" spans="1:10">
      <c r="A27" s="38" t="s">
        <v>20</v>
      </c>
      <c r="B27" s="33"/>
      <c r="C27" s="34">
        <f>C9+C15+C25+C11</f>
        <v>702341519.63999987</v>
      </c>
      <c r="D27" s="26"/>
      <c r="E27" s="35">
        <f>E9+E15+E25+E11</f>
        <v>706669182.74270499</v>
      </c>
      <c r="F27" s="34">
        <f>F9+F15+F25+F11</f>
        <v>4327663.1027049478</v>
      </c>
      <c r="G27" s="26"/>
      <c r="H27" s="35">
        <f>H9+H15+H25+H11</f>
        <v>737604338.84894073</v>
      </c>
      <c r="I27" s="34">
        <f>I9+I15+I25+I11</f>
        <v>30935156.106235795</v>
      </c>
      <c r="J27" s="65" t="s">
        <v>44</v>
      </c>
    </row>
    <row r="28" spans="1:10">
      <c r="A28" s="62"/>
      <c r="B28" s="60"/>
      <c r="C28" s="120"/>
      <c r="D28" s="63"/>
      <c r="E28" s="66"/>
      <c r="F28" s="60"/>
      <c r="G28" s="63"/>
      <c r="H28" s="66"/>
      <c r="I28" s="60"/>
      <c r="J28" s="65"/>
    </row>
    <row r="29" spans="1:10">
      <c r="A29" s="12" t="s">
        <v>21</v>
      </c>
      <c r="B29" s="60"/>
      <c r="C29" s="57">
        <f>C27*0.34163969020035</f>
        <v>239947739.1846526</v>
      </c>
      <c r="D29" s="63"/>
      <c r="E29" s="58">
        <f>E27*0.34163969020035</f>
        <v>241426240.66635227</v>
      </c>
      <c r="F29" s="57">
        <f>E29-C29</f>
        <v>1478501.4816996753</v>
      </c>
      <c r="G29" s="63"/>
      <c r="H29" s="58">
        <f>H27*0.34163969020035</f>
        <v>251994917.81478611</v>
      </c>
      <c r="I29" s="57">
        <f>H29-E29</f>
        <v>10568677.148433834</v>
      </c>
      <c r="J29" s="65" t="s">
        <v>44</v>
      </c>
    </row>
    <row r="30" spans="1:10">
      <c r="A30" s="62"/>
      <c r="B30" s="60"/>
      <c r="C30" s="120"/>
      <c r="D30" s="63"/>
      <c r="E30" s="66"/>
      <c r="F30" s="60"/>
      <c r="G30" s="63"/>
      <c r="H30" s="66"/>
      <c r="I30" s="60"/>
      <c r="J30" s="65"/>
    </row>
    <row r="31" spans="1:10" ht="13.5" thickBot="1">
      <c r="A31" s="38" t="s">
        <v>22</v>
      </c>
      <c r="B31" s="33"/>
      <c r="C31" s="34">
        <f>C27-C29</f>
        <v>462393780.4553473</v>
      </c>
      <c r="D31" s="26"/>
      <c r="E31" s="40">
        <f>E27-E29</f>
        <v>465242942.07635272</v>
      </c>
      <c r="F31" s="34">
        <f>E31-C31</f>
        <v>2849161.6210054159</v>
      </c>
      <c r="G31" s="26"/>
      <c r="H31" s="40">
        <f>H27-H29</f>
        <v>485609421.03415465</v>
      </c>
      <c r="I31" s="34">
        <f>H31-E31</f>
        <v>20366478.957801938</v>
      </c>
      <c r="J31" s="65" t="s">
        <v>44</v>
      </c>
    </row>
    <row r="32" spans="1:10">
      <c r="A32" s="67"/>
      <c r="B32" s="39"/>
      <c r="C32" s="37"/>
      <c r="D32" s="26"/>
      <c r="E32" s="37"/>
      <c r="F32" s="70" t="s">
        <v>23</v>
      </c>
      <c r="G32" s="65"/>
      <c r="H32" s="71"/>
      <c r="I32" s="70" t="s">
        <v>45</v>
      </c>
      <c r="J32" s="65"/>
    </row>
    <row r="33" spans="1:10">
      <c r="A33" s="28"/>
      <c r="B33" s="39"/>
      <c r="C33" s="121"/>
      <c r="D33" s="122"/>
      <c r="E33" s="122"/>
      <c r="F33" s="122"/>
      <c r="G33" s="122"/>
      <c r="H33" s="122"/>
      <c r="I33" s="29"/>
      <c r="J33" s="107"/>
    </row>
    <row r="36" spans="1:10">
      <c r="H36" s="252" t="s">
        <v>47</v>
      </c>
    </row>
  </sheetData>
  <phoneticPr fontId="4" type="noConversion"/>
  <pageMargins left="1" right="0" top="1" bottom="0.5" header="0.75" footer="0.77"/>
  <pageSetup scale="63" orientation="portrait" r:id="rId1"/>
  <headerFooter alignWithMargins="0">
    <oddHeader>&amp;RPage 4.3.2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view="pageBreakPreview" zoomScale="90" zoomScaleNormal="85" zoomScaleSheetLayoutView="90" workbookViewId="0">
      <selection activeCell="A4" sqref="A4"/>
    </sheetView>
  </sheetViews>
  <sheetFormatPr defaultRowHeight="12.75"/>
  <cols>
    <col min="1" max="1" width="30.42578125" style="255" customWidth="1"/>
    <col min="2" max="2" width="13.140625" style="255" customWidth="1"/>
    <col min="3" max="3" width="21.42578125" style="255" bestFit="1" customWidth="1"/>
    <col min="4" max="4" width="13.28515625" style="255" bestFit="1" customWidth="1"/>
    <col min="5" max="5" width="5.42578125" style="255" bestFit="1" customWidth="1"/>
    <col min="6" max="6" width="14.7109375" style="255" customWidth="1"/>
    <col min="7" max="7" width="16.85546875" style="255" customWidth="1"/>
    <col min="8" max="9" width="14.7109375" style="255" customWidth="1"/>
    <col min="10" max="10" width="5.140625" style="255" bestFit="1" customWidth="1"/>
    <col min="11" max="16384" width="9.140625" style="255"/>
  </cols>
  <sheetData>
    <row r="1" spans="1:16">
      <c r="A1" s="1" t="s">
        <v>58</v>
      </c>
    </row>
    <row r="2" spans="1:16">
      <c r="A2" s="1" t="s">
        <v>321</v>
      </c>
      <c r="F2" s="256"/>
      <c r="G2" s="256"/>
      <c r="H2" s="257"/>
      <c r="I2" s="256"/>
      <c r="J2" s="256"/>
      <c r="K2" s="256"/>
      <c r="L2" s="256"/>
      <c r="M2" s="256"/>
      <c r="N2" s="257"/>
      <c r="O2" s="256"/>
      <c r="P2" s="256"/>
    </row>
    <row r="3" spans="1:16">
      <c r="A3" s="1" t="s">
        <v>306</v>
      </c>
      <c r="F3" s="256"/>
      <c r="G3" s="256"/>
      <c r="H3" s="258"/>
      <c r="I3" s="256"/>
      <c r="J3" s="256"/>
      <c r="K3" s="256"/>
      <c r="L3" s="256"/>
      <c r="M3" s="256"/>
      <c r="N3" s="258"/>
      <c r="O3" s="256"/>
      <c r="P3" s="256"/>
    </row>
    <row r="4" spans="1:16">
      <c r="F4" s="256"/>
      <c r="G4" s="256"/>
      <c r="H4" s="258"/>
      <c r="I4" s="256"/>
      <c r="J4" s="256"/>
      <c r="K4" s="256"/>
      <c r="L4" s="256"/>
      <c r="M4" s="256"/>
      <c r="N4" s="258"/>
      <c r="O4" s="256"/>
      <c r="P4" s="256"/>
    </row>
    <row r="5" spans="1:16">
      <c r="F5" s="256"/>
      <c r="G5" s="256"/>
      <c r="H5" s="258"/>
      <c r="I5" s="256"/>
      <c r="J5" s="256"/>
      <c r="K5" s="256"/>
      <c r="L5" s="256"/>
      <c r="M5" s="256"/>
      <c r="N5" s="258"/>
      <c r="O5" s="256"/>
      <c r="P5" s="256"/>
    </row>
    <row r="6" spans="1:16" s="259" customFormat="1">
      <c r="A6" s="4" t="s">
        <v>39</v>
      </c>
      <c r="F6" s="55"/>
      <c r="G6" s="55"/>
      <c r="H6" s="258"/>
      <c r="I6" s="55"/>
      <c r="J6" s="55"/>
      <c r="K6" s="55"/>
      <c r="L6" s="55"/>
      <c r="M6" s="55"/>
      <c r="N6" s="260"/>
      <c r="O6" s="55"/>
      <c r="P6" s="55"/>
    </row>
    <row r="7" spans="1:16" s="259" customFormat="1">
      <c r="A7" s="55"/>
      <c r="B7" s="55"/>
      <c r="C7" s="55"/>
      <c r="D7" s="7"/>
      <c r="E7" s="8" t="s">
        <v>11</v>
      </c>
      <c r="F7" s="55"/>
      <c r="G7" s="55"/>
      <c r="H7" s="258"/>
      <c r="I7" s="55"/>
      <c r="J7" s="55"/>
      <c r="K7" s="55"/>
      <c r="L7" s="55"/>
      <c r="M7" s="55"/>
      <c r="N7" s="258"/>
      <c r="O7" s="55"/>
      <c r="P7" s="55"/>
    </row>
    <row r="8" spans="1:16" s="259" customFormat="1">
      <c r="A8" s="55" t="s">
        <v>197</v>
      </c>
      <c r="B8" s="55"/>
      <c r="C8" s="55"/>
      <c r="D8" s="123">
        <f>'Page 4.3.2'!C9</f>
        <v>503265801.22999996</v>
      </c>
      <c r="E8" s="261" t="s">
        <v>40</v>
      </c>
      <c r="F8" s="55"/>
      <c r="G8" s="55"/>
      <c r="H8" s="258"/>
      <c r="I8" s="55"/>
      <c r="J8" s="55"/>
      <c r="K8" s="55"/>
      <c r="L8" s="55"/>
      <c r="M8" s="55"/>
      <c r="N8" s="258"/>
      <c r="O8" s="55"/>
      <c r="P8" s="55"/>
    </row>
    <row r="9" spans="1:16" s="259" customFormat="1">
      <c r="A9" s="55"/>
      <c r="B9" s="55"/>
      <c r="C9" s="55"/>
      <c r="D9" s="123"/>
      <c r="E9" s="261"/>
      <c r="F9" s="55"/>
      <c r="G9" s="55"/>
      <c r="H9" s="13"/>
      <c r="I9" s="55"/>
      <c r="J9" s="55"/>
      <c r="K9" s="55"/>
      <c r="L9" s="55"/>
      <c r="M9" s="55"/>
      <c r="N9" s="13"/>
      <c r="O9" s="55"/>
      <c r="P9" s="55"/>
    </row>
    <row r="10" spans="1:16" s="259" customFormat="1">
      <c r="A10" s="55" t="s">
        <v>198</v>
      </c>
      <c r="B10" s="55"/>
      <c r="C10" s="55"/>
      <c r="D10" s="123">
        <f>'Page 4.3.2'!E9</f>
        <v>510057936.99097478</v>
      </c>
      <c r="E10" s="261" t="s">
        <v>40</v>
      </c>
      <c r="F10" s="55"/>
      <c r="G10" s="132"/>
      <c r="H10" s="55"/>
      <c r="I10" s="55"/>
      <c r="J10" s="55"/>
      <c r="K10" s="55"/>
      <c r="L10" s="55"/>
      <c r="M10" s="132"/>
      <c r="N10" s="55"/>
      <c r="O10" s="55"/>
      <c r="P10" s="55"/>
    </row>
    <row r="11" spans="1:16" s="259" customFormat="1">
      <c r="A11" s="55"/>
      <c r="B11" s="55"/>
      <c r="C11" s="55" t="s">
        <v>187</v>
      </c>
      <c r="D11" s="119">
        <f>D10/D8-1</f>
        <v>1.3496120229855801E-2</v>
      </c>
      <c r="E11" s="261"/>
      <c r="F11" s="55"/>
      <c r="G11" s="132"/>
      <c r="H11" s="55"/>
      <c r="I11" s="55"/>
      <c r="J11" s="55"/>
      <c r="K11" s="55"/>
      <c r="L11" s="55"/>
      <c r="M11" s="55"/>
      <c r="N11" s="55"/>
      <c r="O11" s="55"/>
      <c r="P11" s="55"/>
    </row>
    <row r="12" spans="1:16" s="259" customFormat="1">
      <c r="A12" s="55"/>
      <c r="B12" s="55"/>
      <c r="C12" s="55"/>
      <c r="D12" s="123"/>
      <c r="E12" s="261"/>
      <c r="F12" s="55"/>
      <c r="G12" s="132"/>
      <c r="H12" s="55"/>
      <c r="I12" s="55"/>
      <c r="J12" s="55"/>
      <c r="K12" s="55"/>
      <c r="L12" s="55"/>
      <c r="M12" s="55"/>
      <c r="N12" s="55"/>
      <c r="O12" s="55"/>
      <c r="P12" s="55"/>
    </row>
    <row r="13" spans="1:16" s="259" customFormat="1">
      <c r="A13" s="55" t="s">
        <v>203</v>
      </c>
      <c r="B13" s="55"/>
      <c r="C13" s="55"/>
      <c r="D13" s="123">
        <f>'Page 4.3.2'!H9</f>
        <v>548346533.3169558</v>
      </c>
      <c r="E13" s="261" t="s">
        <v>40</v>
      </c>
      <c r="F13" s="55"/>
      <c r="G13" s="132"/>
      <c r="H13" s="55"/>
      <c r="I13" s="55"/>
      <c r="J13" s="55"/>
      <c r="K13" s="55"/>
    </row>
    <row r="14" spans="1:16" s="259" customFormat="1">
      <c r="A14" s="55"/>
      <c r="B14" s="55"/>
      <c r="C14" s="55" t="s">
        <v>186</v>
      </c>
      <c r="D14" s="119">
        <f>D13/D10-1</f>
        <v>7.5067151296301704E-2</v>
      </c>
      <c r="E14" s="55"/>
      <c r="F14" s="55"/>
      <c r="G14" s="132"/>
      <c r="H14" s="55"/>
      <c r="I14" s="55"/>
      <c r="J14" s="55"/>
      <c r="K14" s="55"/>
    </row>
    <row r="15" spans="1:16" s="259" customFormat="1">
      <c r="A15" s="55"/>
      <c r="B15" s="55"/>
      <c r="C15" s="118" t="s">
        <v>185</v>
      </c>
      <c r="D15" s="119">
        <f>D13/D8-1</f>
        <v>8.9576386825365173E-2</v>
      </c>
      <c r="E15" s="55"/>
      <c r="F15" s="55"/>
      <c r="G15" s="132"/>
      <c r="H15" s="55"/>
      <c r="I15" s="55"/>
      <c r="J15" s="55"/>
      <c r="K15" s="55"/>
    </row>
    <row r="16" spans="1:16" s="259" customFormat="1">
      <c r="A16" s="55"/>
      <c r="B16" s="55"/>
      <c r="C16" s="55"/>
      <c r="D16" s="43" t="s">
        <v>47</v>
      </c>
      <c r="E16" s="55"/>
      <c r="F16" s="55"/>
      <c r="G16" s="55"/>
      <c r="H16" s="55"/>
      <c r="I16" s="55"/>
      <c r="J16" s="55"/>
      <c r="K16" s="55"/>
    </row>
    <row r="17" spans="1:11" s="259" customFormat="1">
      <c r="A17" s="55"/>
      <c r="B17" s="55"/>
      <c r="C17" s="55"/>
      <c r="D17" s="55"/>
      <c r="E17" s="55"/>
      <c r="F17" s="55"/>
      <c r="G17" s="55"/>
      <c r="H17" s="55"/>
      <c r="I17" s="55"/>
      <c r="J17" s="55"/>
      <c r="K17" s="55"/>
    </row>
    <row r="18" spans="1:11">
      <c r="A18" s="256"/>
      <c r="B18" s="9"/>
      <c r="C18" s="10"/>
      <c r="D18" s="11"/>
      <c r="E18" s="14"/>
      <c r="F18" s="9"/>
      <c r="G18" s="9"/>
      <c r="H18" s="9"/>
      <c r="I18" s="262"/>
      <c r="J18" s="256"/>
      <c r="K18" s="256"/>
    </row>
    <row r="19" spans="1:11">
      <c r="B19" s="263"/>
      <c r="C19" s="263"/>
      <c r="D19" s="263"/>
      <c r="E19" s="264"/>
      <c r="F19" s="265"/>
      <c r="G19" s="265"/>
      <c r="H19" s="266"/>
    </row>
    <row r="20" spans="1:11">
      <c r="A20" s="267"/>
      <c r="C20" s="263"/>
      <c r="E20" s="264"/>
    </row>
    <row r="21" spans="1:11">
      <c r="A21" s="267"/>
      <c r="C21" s="263"/>
      <c r="E21" s="264"/>
    </row>
    <row r="22" spans="1:11">
      <c r="C22" s="264"/>
      <c r="E22" s="264"/>
    </row>
    <row r="23" spans="1:11">
      <c r="E23" s="268"/>
    </row>
    <row r="24" spans="1:11">
      <c r="A24" s="45"/>
      <c r="B24" s="256"/>
      <c r="C24" s="256"/>
      <c r="D24" s="256"/>
      <c r="E24" s="269"/>
      <c r="F24" s="256"/>
      <c r="G24" s="256"/>
      <c r="H24" s="256"/>
      <c r="I24" s="256"/>
    </row>
    <row r="25" spans="1:11" ht="7.5" customHeight="1">
      <c r="A25" s="45"/>
      <c r="B25" s="256"/>
      <c r="C25" s="256"/>
      <c r="D25" s="256"/>
      <c r="E25" s="269"/>
      <c r="F25" s="256"/>
      <c r="G25" s="256"/>
      <c r="H25" s="256"/>
      <c r="I25" s="256"/>
    </row>
    <row r="26" spans="1:11" s="273" customFormat="1">
      <c r="A26" s="44"/>
      <c r="B26" s="256"/>
      <c r="C26" s="270"/>
      <c r="D26" s="256"/>
      <c r="E26" s="271"/>
      <c r="F26" s="256"/>
      <c r="G26" s="256"/>
      <c r="H26" s="256"/>
      <c r="I26" s="272"/>
    </row>
    <row r="27" spans="1:11">
      <c r="A27" s="270"/>
      <c r="B27" s="46"/>
      <c r="C27" s="274"/>
      <c r="D27" s="275"/>
      <c r="E27" s="46"/>
      <c r="F27" s="46"/>
      <c r="G27" s="46"/>
      <c r="H27" s="256"/>
      <c r="I27" s="256"/>
    </row>
    <row r="28" spans="1:11" ht="11.25" customHeight="1">
      <c r="A28" s="47"/>
      <c r="B28" s="9"/>
      <c r="C28" s="9"/>
      <c r="D28" s="9"/>
      <c r="E28" s="9"/>
      <c r="F28" s="9"/>
      <c r="G28" s="9"/>
      <c r="H28" s="9"/>
      <c r="I28" s="256"/>
    </row>
    <row r="29" spans="1:11">
      <c r="A29" s="271"/>
      <c r="B29" s="270"/>
      <c r="C29" s="270"/>
      <c r="D29" s="270"/>
      <c r="E29" s="270"/>
      <c r="F29" s="270"/>
      <c r="G29" s="276"/>
      <c r="H29" s="48"/>
      <c r="I29" s="256"/>
    </row>
    <row r="30" spans="1:11">
      <c r="A30" s="271"/>
      <c r="B30" s="270"/>
      <c r="C30" s="270"/>
      <c r="D30" s="270"/>
      <c r="E30" s="270"/>
      <c r="F30" s="270"/>
      <c r="G30" s="276"/>
      <c r="H30" s="256"/>
      <c r="I30" s="256"/>
    </row>
    <row r="31" spans="1:11">
      <c r="A31" s="271"/>
      <c r="B31" s="270"/>
      <c r="C31" s="270"/>
      <c r="D31" s="270"/>
      <c r="E31" s="270"/>
      <c r="F31" s="270"/>
      <c r="G31" s="276"/>
      <c r="H31" s="48"/>
      <c r="I31" s="256"/>
    </row>
    <row r="32" spans="1:11">
      <c r="A32" s="271"/>
      <c r="B32" s="270"/>
      <c r="C32" s="270"/>
      <c r="D32" s="270"/>
      <c r="E32" s="270"/>
      <c r="F32" s="270"/>
      <c r="G32" s="276"/>
      <c r="H32" s="256"/>
      <c r="I32" s="256"/>
    </row>
    <row r="33" spans="1:9">
      <c r="A33" s="271"/>
      <c r="B33" s="49"/>
      <c r="C33" s="49"/>
      <c r="D33" s="49"/>
      <c r="E33" s="49"/>
      <c r="F33" s="50"/>
      <c r="G33" s="276"/>
      <c r="H33" s="272"/>
      <c r="I33" s="256"/>
    </row>
    <row r="34" spans="1:9">
      <c r="A34" s="269"/>
      <c r="B34" s="270"/>
      <c r="C34" s="270"/>
      <c r="D34" s="270"/>
      <c r="E34" s="270"/>
      <c r="F34" s="270"/>
      <c r="G34" s="276"/>
      <c r="H34" s="48"/>
      <c r="I34" s="256"/>
    </row>
    <row r="35" spans="1:9">
      <c r="A35" s="271"/>
      <c r="B35" s="51"/>
      <c r="C35" s="51"/>
      <c r="D35" s="51"/>
      <c r="E35" s="270"/>
      <c r="F35" s="270"/>
      <c r="G35" s="276"/>
      <c r="H35" s="256"/>
      <c r="I35" s="256"/>
    </row>
    <row r="36" spans="1:9">
      <c r="A36" s="277"/>
      <c r="B36" s="49"/>
      <c r="C36" s="49"/>
      <c r="D36" s="49"/>
      <c r="E36" s="278"/>
      <c r="F36" s="47"/>
      <c r="G36" s="279"/>
      <c r="H36" s="256"/>
      <c r="I36" s="256"/>
    </row>
    <row r="37" spans="1:9">
      <c r="A37" s="272"/>
      <c r="B37" s="52"/>
      <c r="C37" s="52"/>
      <c r="D37" s="52"/>
      <c r="E37" s="52"/>
      <c r="F37" s="52"/>
      <c r="G37" s="256"/>
      <c r="H37" s="256"/>
      <c r="I37" s="256"/>
    </row>
    <row r="38" spans="1:9">
      <c r="A38" s="270"/>
      <c r="B38" s="256"/>
      <c r="C38" s="271"/>
      <c r="D38" s="256"/>
      <c r="E38" s="256"/>
      <c r="F38" s="278"/>
      <c r="G38" s="256"/>
      <c r="H38" s="256"/>
      <c r="I38" s="256"/>
    </row>
    <row r="39" spans="1:9">
      <c r="A39" s="256"/>
      <c r="B39" s="256"/>
      <c r="C39" s="276"/>
      <c r="D39" s="256"/>
      <c r="E39" s="256"/>
      <c r="F39" s="256"/>
      <c r="G39" s="256"/>
      <c r="H39" s="256"/>
      <c r="I39" s="256"/>
    </row>
    <row r="40" spans="1:9">
      <c r="A40" s="256"/>
      <c r="B40" s="256"/>
      <c r="C40" s="256"/>
      <c r="D40" s="256"/>
      <c r="E40" s="256"/>
      <c r="F40" s="256"/>
      <c r="G40" s="256"/>
      <c r="H40" s="256"/>
      <c r="I40" s="256"/>
    </row>
    <row r="41" spans="1:9">
      <c r="A41" s="256"/>
      <c r="B41" s="256"/>
      <c r="C41" s="256"/>
      <c r="D41" s="256"/>
      <c r="E41" s="256"/>
      <c r="F41" s="256"/>
      <c r="G41" s="256"/>
      <c r="H41" s="256"/>
      <c r="I41" s="256"/>
    </row>
    <row r="42" spans="1:9">
      <c r="A42" s="256"/>
      <c r="B42" s="256"/>
      <c r="C42" s="256"/>
      <c r="D42" s="256"/>
      <c r="E42" s="256"/>
      <c r="F42" s="256"/>
      <c r="G42" s="256"/>
      <c r="H42" s="256"/>
      <c r="I42" s="256"/>
    </row>
    <row r="43" spans="1:9">
      <c r="A43" s="256"/>
      <c r="B43" s="256"/>
      <c r="C43" s="256"/>
      <c r="D43" s="256"/>
      <c r="E43" s="256"/>
      <c r="F43" s="256"/>
      <c r="G43" s="256"/>
      <c r="H43" s="256"/>
      <c r="I43" s="256"/>
    </row>
  </sheetData>
  <phoneticPr fontId="11" type="noConversion"/>
  <pageMargins left="1" right="0.5" top="1" bottom="0.5" header="0.55000000000000004" footer="0.77"/>
  <pageSetup orientation="portrait" r:id="rId1"/>
  <headerFooter alignWithMargins="0">
    <oddHeader>&amp;RPage 4.3.3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3"/>
  <sheetViews>
    <sheetView view="pageBreakPreview" zoomScale="70" zoomScaleNormal="70" zoomScaleSheetLayoutView="70" workbookViewId="0"/>
  </sheetViews>
  <sheetFormatPr defaultRowHeight="12.75"/>
  <cols>
    <col min="1" max="1" width="8.85546875" style="55" customWidth="1"/>
    <col min="2" max="2" width="27.5703125" style="259" bestFit="1" customWidth="1"/>
    <col min="3" max="3" width="16.28515625" style="285" bestFit="1" customWidth="1"/>
    <col min="4" max="4" width="15.85546875" style="259" bestFit="1" customWidth="1"/>
    <col min="5" max="5" width="15.5703125" style="259" bestFit="1" customWidth="1"/>
    <col min="6" max="6" width="16.85546875" style="259" bestFit="1" customWidth="1"/>
    <col min="7" max="7" width="16.5703125" style="259" bestFit="1" customWidth="1"/>
    <col min="8" max="9" width="16.85546875" style="259" bestFit="1" customWidth="1"/>
    <col min="10" max="10" width="15.5703125" style="259" bestFit="1" customWidth="1"/>
    <col min="11" max="11" width="16.28515625" style="259" bestFit="1" customWidth="1"/>
    <col min="12" max="12" width="16.5703125" style="259" bestFit="1" customWidth="1"/>
    <col min="13" max="14" width="15.85546875" style="259" bestFit="1" customWidth="1"/>
    <col min="15" max="15" width="20.42578125" style="259" bestFit="1" customWidth="1"/>
    <col min="16" max="16" width="12.5703125" style="261" bestFit="1" customWidth="1"/>
    <col min="17" max="16384" width="9.140625" style="259"/>
  </cols>
  <sheetData>
    <row r="1" spans="1:16" s="55" customFormat="1">
      <c r="C1" s="261"/>
      <c r="P1" s="261"/>
    </row>
    <row r="2" spans="1:16" s="55" customFormat="1">
      <c r="C2" s="261"/>
      <c r="P2" s="261"/>
    </row>
    <row r="3" spans="1:16" s="55" customFormat="1">
      <c r="A3" s="3" t="s">
        <v>193</v>
      </c>
      <c r="C3" s="261"/>
      <c r="P3" s="261"/>
    </row>
    <row r="4" spans="1:16" s="55" customFormat="1" ht="25.5" customHeight="1">
      <c r="A4" s="291" t="s">
        <v>24</v>
      </c>
      <c r="B4" s="291" t="s">
        <v>25</v>
      </c>
      <c r="C4" s="292">
        <v>43282</v>
      </c>
      <c r="D4" s="292">
        <v>43313</v>
      </c>
      <c r="E4" s="292">
        <v>43344</v>
      </c>
      <c r="F4" s="292">
        <v>43374</v>
      </c>
      <c r="G4" s="292">
        <v>43405</v>
      </c>
      <c r="H4" s="292">
        <v>43435</v>
      </c>
      <c r="I4" s="292">
        <v>43466</v>
      </c>
      <c r="J4" s="292">
        <v>43497</v>
      </c>
      <c r="K4" s="292">
        <v>43525</v>
      </c>
      <c r="L4" s="292">
        <v>43556</v>
      </c>
      <c r="M4" s="292">
        <v>43586</v>
      </c>
      <c r="N4" s="292">
        <v>43617</v>
      </c>
      <c r="O4" s="293" t="s">
        <v>2</v>
      </c>
      <c r="P4" s="261"/>
    </row>
    <row r="5" spans="1:16" s="55" customFormat="1">
      <c r="A5" s="294" t="s">
        <v>3</v>
      </c>
      <c r="B5" s="294" t="s">
        <v>26</v>
      </c>
      <c r="C5" s="295">
        <v>35129.643779999991</v>
      </c>
      <c r="D5" s="295">
        <v>37141.053090000001</v>
      </c>
      <c r="E5" s="295">
        <v>32696.979950000001</v>
      </c>
      <c r="F5" s="295">
        <v>37127.623639999991</v>
      </c>
      <c r="G5" s="295">
        <v>35978.29965999999</v>
      </c>
      <c r="H5" s="295">
        <v>33811.443670000001</v>
      </c>
      <c r="I5" s="295">
        <v>37940.791360000003</v>
      </c>
      <c r="J5" s="295">
        <v>34184.768120000008</v>
      </c>
      <c r="K5" s="295">
        <v>34419.782639999998</v>
      </c>
      <c r="L5" s="295">
        <v>35937.509460000001</v>
      </c>
      <c r="M5" s="295">
        <v>38092.049140000003</v>
      </c>
      <c r="N5" s="295">
        <v>33452.160989999997</v>
      </c>
      <c r="O5" s="296">
        <f>SUM(C5:N5)</f>
        <v>425912.10550000006</v>
      </c>
      <c r="P5" s="8" t="s">
        <v>42</v>
      </c>
    </row>
    <row r="6" spans="1:16" s="55" customFormat="1">
      <c r="A6" s="294" t="s">
        <v>4</v>
      </c>
      <c r="B6" s="294" t="s">
        <v>13</v>
      </c>
      <c r="C6" s="295">
        <v>5656.8046500000019</v>
      </c>
      <c r="D6" s="295">
        <v>6219.7934199999991</v>
      </c>
      <c r="E6" s="295">
        <v>6446.7374799999989</v>
      </c>
      <c r="F6" s="295">
        <v>5463.4303700000019</v>
      </c>
      <c r="G6" s="295">
        <v>6044.959890000001</v>
      </c>
      <c r="H6" s="295">
        <v>5001.1502899999987</v>
      </c>
      <c r="I6" s="295">
        <v>4782.7126800000005</v>
      </c>
      <c r="J6" s="295">
        <v>5322.2681599999996</v>
      </c>
      <c r="K6" s="295">
        <v>7118.6308799999997</v>
      </c>
      <c r="L6" s="295">
        <v>5045.891779999999</v>
      </c>
      <c r="M6" s="295">
        <v>5854.6918099999984</v>
      </c>
      <c r="N6" s="295">
        <v>4567.4761200000003</v>
      </c>
      <c r="O6" s="296">
        <f t="shared" ref="O6:O7" si="0">SUM(C6:N6)</f>
        <v>67524.547529999996</v>
      </c>
      <c r="P6" s="8" t="s">
        <v>42</v>
      </c>
    </row>
    <row r="7" spans="1:16" s="55" customFormat="1">
      <c r="A7" s="294" t="s">
        <v>5</v>
      </c>
      <c r="B7" s="294" t="s">
        <v>7</v>
      </c>
      <c r="C7" s="295">
        <v>812.13559999999995</v>
      </c>
      <c r="D7" s="295">
        <v>1098.8050099999998</v>
      </c>
      <c r="E7" s="295">
        <v>859.39684</v>
      </c>
      <c r="F7" s="295">
        <v>854.95510000000024</v>
      </c>
      <c r="G7" s="295">
        <v>645.17239999999993</v>
      </c>
      <c r="H7" s="295">
        <v>708.71419999999989</v>
      </c>
      <c r="I7" s="295">
        <v>516.35291000000007</v>
      </c>
      <c r="J7" s="295">
        <v>822.03846999999985</v>
      </c>
      <c r="K7" s="295">
        <v>749.81212000000016</v>
      </c>
      <c r="L7" s="295">
        <v>1003.5124700000001</v>
      </c>
      <c r="M7" s="295">
        <v>919.05979000000002</v>
      </c>
      <c r="N7" s="295">
        <v>839.19329000000016</v>
      </c>
      <c r="O7" s="296">
        <f t="shared" si="0"/>
        <v>9829.1481999999996</v>
      </c>
      <c r="P7" s="8" t="s">
        <v>42</v>
      </c>
    </row>
    <row r="8" spans="1:16" s="15" customFormat="1">
      <c r="A8" s="297" t="s">
        <v>27</v>
      </c>
      <c r="B8" s="297"/>
      <c r="C8" s="298">
        <f t="shared" ref="C8:H8" si="1">SUM(C5:C7)</f>
        <v>41598.584029999991</v>
      </c>
      <c r="D8" s="298">
        <f t="shared" si="1"/>
        <v>44459.651519999999</v>
      </c>
      <c r="E8" s="298">
        <f t="shared" si="1"/>
        <v>40003.114269999998</v>
      </c>
      <c r="F8" s="298">
        <f t="shared" si="1"/>
        <v>43446.009109999992</v>
      </c>
      <c r="G8" s="298">
        <f t="shared" si="1"/>
        <v>42668.431949999991</v>
      </c>
      <c r="H8" s="298">
        <f t="shared" si="1"/>
        <v>39521.30816</v>
      </c>
      <c r="I8" s="298">
        <f t="shared" ref="I8:N8" si="2">SUM(I5:I7)</f>
        <v>43239.856950000001</v>
      </c>
      <c r="J8" s="298">
        <f t="shared" si="2"/>
        <v>40329.074750000007</v>
      </c>
      <c r="K8" s="298">
        <f t="shared" si="2"/>
        <v>42288.225639999997</v>
      </c>
      <c r="L8" s="298">
        <f t="shared" si="2"/>
        <v>41986.913710000001</v>
      </c>
      <c r="M8" s="298">
        <f t="shared" si="2"/>
        <v>44865.800739999999</v>
      </c>
      <c r="N8" s="298">
        <f t="shared" si="2"/>
        <v>38858.830399999999</v>
      </c>
      <c r="O8" s="299">
        <f t="shared" ref="O8" si="3">SUM(O5:O7)</f>
        <v>503265.80123000004</v>
      </c>
      <c r="P8" s="8" t="s">
        <v>42</v>
      </c>
    </row>
    <row r="9" spans="1:16" s="55" customFormat="1">
      <c r="O9" s="283"/>
      <c r="P9" s="261"/>
    </row>
    <row r="10" spans="1:16" s="55" customFormat="1">
      <c r="O10" s="283"/>
      <c r="P10" s="261"/>
    </row>
    <row r="11" spans="1:16" s="55" customFormat="1">
      <c r="A11" s="3" t="s">
        <v>193</v>
      </c>
      <c r="B11" s="3"/>
      <c r="C11" s="261"/>
      <c r="F11" s="261"/>
      <c r="I11" s="261"/>
      <c r="O11" s="283"/>
      <c r="P11" s="261"/>
    </row>
    <row r="12" spans="1:16" s="55" customFormat="1" ht="25.5">
      <c r="A12" s="300" t="s">
        <v>28</v>
      </c>
      <c r="B12" s="293" t="s">
        <v>29</v>
      </c>
      <c r="C12" s="292">
        <f>C4</f>
        <v>43282</v>
      </c>
      <c r="D12" s="292">
        <f t="shared" ref="D12:N12" si="4">D4</f>
        <v>43313</v>
      </c>
      <c r="E12" s="292">
        <f t="shared" si="4"/>
        <v>43344</v>
      </c>
      <c r="F12" s="292">
        <f t="shared" si="4"/>
        <v>43374</v>
      </c>
      <c r="G12" s="292">
        <f t="shared" si="4"/>
        <v>43405</v>
      </c>
      <c r="H12" s="292">
        <f t="shared" si="4"/>
        <v>43435</v>
      </c>
      <c r="I12" s="292">
        <f t="shared" si="4"/>
        <v>43466</v>
      </c>
      <c r="J12" s="292">
        <f t="shared" si="4"/>
        <v>43497</v>
      </c>
      <c r="K12" s="292">
        <f t="shared" si="4"/>
        <v>43525</v>
      </c>
      <c r="L12" s="292">
        <f t="shared" si="4"/>
        <v>43556</v>
      </c>
      <c r="M12" s="292">
        <f t="shared" si="4"/>
        <v>43586</v>
      </c>
      <c r="N12" s="292">
        <f t="shared" si="4"/>
        <v>43617</v>
      </c>
      <c r="O12" s="301" t="s">
        <v>2</v>
      </c>
      <c r="P12" s="261"/>
    </row>
    <row r="13" spans="1:16" s="55" customFormat="1">
      <c r="A13" s="302">
        <v>2</v>
      </c>
      <c r="B13" s="294" t="s">
        <v>30</v>
      </c>
      <c r="C13" s="296">
        <v>15279.82303</v>
      </c>
      <c r="D13" s="296">
        <v>16355.858279999999</v>
      </c>
      <c r="E13" s="296">
        <v>14102.097028674472</v>
      </c>
      <c r="F13" s="296">
        <v>16323.851799999999</v>
      </c>
      <c r="G13" s="296">
        <v>16376.557199999999</v>
      </c>
      <c r="H13" s="296">
        <v>14534.05841</v>
      </c>
      <c r="I13" s="296">
        <v>16573.624319999999</v>
      </c>
      <c r="J13" s="296">
        <v>15349.463329999999</v>
      </c>
      <c r="K13" s="296">
        <v>16052.462740000001</v>
      </c>
      <c r="L13" s="296">
        <v>15436.89624</v>
      </c>
      <c r="M13" s="296">
        <v>17431.886879999998</v>
      </c>
      <c r="N13" s="296">
        <v>14554.673769999999</v>
      </c>
      <c r="O13" s="296">
        <f>SUM(C13:N13)</f>
        <v>188371.25302867446</v>
      </c>
      <c r="P13" s="261"/>
    </row>
    <row r="14" spans="1:16" s="55" customFormat="1">
      <c r="A14" s="302">
        <v>3</v>
      </c>
      <c r="B14" s="294" t="s">
        <v>31</v>
      </c>
      <c r="C14" s="296">
        <v>3211.5600600000002</v>
      </c>
      <c r="D14" s="296">
        <v>3350.2218499999999</v>
      </c>
      <c r="E14" s="296">
        <v>2970.4458351873891</v>
      </c>
      <c r="F14" s="296">
        <v>3311.69787</v>
      </c>
      <c r="G14" s="296">
        <v>3206.8261899999998</v>
      </c>
      <c r="H14" s="296">
        <v>3162.10185</v>
      </c>
      <c r="I14" s="296">
        <v>3431.75641</v>
      </c>
      <c r="J14" s="296">
        <v>3207.4090100000003</v>
      </c>
      <c r="K14" s="296">
        <v>3329.1664200000005</v>
      </c>
      <c r="L14" s="296">
        <v>3239.6065500000004</v>
      </c>
      <c r="M14" s="296">
        <v>3327.9976699999997</v>
      </c>
      <c r="N14" s="296">
        <v>2964.7801800000002</v>
      </c>
      <c r="O14" s="296">
        <f t="shared" ref="O14:O24" si="5">SUM(C14:N14)</f>
        <v>38713.569895187386</v>
      </c>
      <c r="P14" s="261"/>
    </row>
    <row r="15" spans="1:16" s="55" customFormat="1">
      <c r="A15" s="302">
        <v>4</v>
      </c>
      <c r="B15" s="294" t="s">
        <v>32</v>
      </c>
      <c r="C15" s="296">
        <v>4251.2275200000004</v>
      </c>
      <c r="D15" s="296">
        <v>4132.1434600000002</v>
      </c>
      <c r="E15" s="296">
        <v>4130.6486613872376</v>
      </c>
      <c r="F15" s="296">
        <v>3830.0074699999996</v>
      </c>
      <c r="G15" s="296">
        <v>3759.5317699999996</v>
      </c>
      <c r="H15" s="296">
        <v>3689.7282300000002</v>
      </c>
      <c r="I15" s="296">
        <v>4070.3447099999998</v>
      </c>
      <c r="J15" s="296">
        <v>4023.5748199999998</v>
      </c>
      <c r="K15" s="296">
        <v>4526.4634300000007</v>
      </c>
      <c r="L15" s="296">
        <v>3483.0674800000002</v>
      </c>
      <c r="M15" s="296">
        <v>3837.5828500000002</v>
      </c>
      <c r="N15" s="296">
        <v>3334.1421800000003</v>
      </c>
      <c r="O15" s="296">
        <f t="shared" si="5"/>
        <v>47068.462581387241</v>
      </c>
      <c r="P15" s="261"/>
    </row>
    <row r="16" spans="1:16" s="55" customFormat="1">
      <c r="A16" s="302">
        <v>5</v>
      </c>
      <c r="B16" s="294" t="s">
        <v>33</v>
      </c>
      <c r="C16" s="296">
        <v>166.62360000000001</v>
      </c>
      <c r="D16" s="296">
        <v>179.79792999999998</v>
      </c>
      <c r="E16" s="296">
        <v>226.7052761596851</v>
      </c>
      <c r="F16" s="296">
        <v>177.02112</v>
      </c>
      <c r="G16" s="296">
        <v>197.64857000000001</v>
      </c>
      <c r="H16" s="296">
        <v>262.99743999999998</v>
      </c>
      <c r="I16" s="296">
        <v>175.62786000000003</v>
      </c>
      <c r="J16" s="296">
        <v>165.44091</v>
      </c>
      <c r="K16" s="296">
        <v>264.90314000000001</v>
      </c>
      <c r="L16" s="296">
        <v>159.58757</v>
      </c>
      <c r="M16" s="296">
        <v>178.88449</v>
      </c>
      <c r="N16" s="296">
        <v>161.80958999999999</v>
      </c>
      <c r="O16" s="296">
        <f t="shared" si="5"/>
        <v>2317.0474961596851</v>
      </c>
      <c r="P16" s="261"/>
    </row>
    <row r="17" spans="1:16" s="55" customFormat="1">
      <c r="A17" s="302">
        <v>8</v>
      </c>
      <c r="B17" s="294" t="s">
        <v>48</v>
      </c>
      <c r="C17" s="296">
        <v>4076.0685300000005</v>
      </c>
      <c r="D17" s="296">
        <v>4331.4865</v>
      </c>
      <c r="E17" s="296">
        <v>3974.4679538775727</v>
      </c>
      <c r="F17" s="296">
        <v>4148.3353999999999</v>
      </c>
      <c r="G17" s="296">
        <v>4645.2944799999996</v>
      </c>
      <c r="H17" s="296">
        <v>4087.2553699999999</v>
      </c>
      <c r="I17" s="296">
        <v>4379.56315</v>
      </c>
      <c r="J17" s="296">
        <v>3762.7193200000002</v>
      </c>
      <c r="K17" s="296">
        <v>4112.1811399999997</v>
      </c>
      <c r="L17" s="296">
        <v>4344.8265899999997</v>
      </c>
      <c r="M17" s="296">
        <v>4848.0603500000007</v>
      </c>
      <c r="N17" s="296">
        <v>3951.3576400000002</v>
      </c>
      <c r="O17" s="296">
        <f t="shared" si="5"/>
        <v>50661.616423877567</v>
      </c>
      <c r="P17" s="261"/>
    </row>
    <row r="18" spans="1:16" s="55" customFormat="1">
      <c r="A18" s="302">
        <v>9</v>
      </c>
      <c r="B18" s="303" t="s">
        <v>54</v>
      </c>
      <c r="C18" s="296">
        <v>52.460850000000001</v>
      </c>
      <c r="D18" s="296">
        <v>71.159739999999985</v>
      </c>
      <c r="E18" s="296">
        <v>65.891691979350853</v>
      </c>
      <c r="F18" s="296">
        <v>72.431060000000002</v>
      </c>
      <c r="G18" s="296">
        <v>69.622720000000001</v>
      </c>
      <c r="H18" s="296">
        <v>63.536589999999997</v>
      </c>
      <c r="I18" s="296">
        <v>71.134919999999994</v>
      </c>
      <c r="J18" s="296">
        <v>60.101459999999996</v>
      </c>
      <c r="K18" s="296">
        <v>60.960180000000001</v>
      </c>
      <c r="L18" s="296">
        <v>74.839149999999989</v>
      </c>
      <c r="M18" s="296">
        <v>67.929419999999993</v>
      </c>
      <c r="N18" s="296">
        <v>59.089889999999997</v>
      </c>
      <c r="O18" s="296">
        <f t="shared" si="5"/>
        <v>789.15767197935088</v>
      </c>
      <c r="P18" s="261"/>
    </row>
    <row r="19" spans="1:16" s="55" customFormat="1">
      <c r="A19" s="302">
        <v>11</v>
      </c>
      <c r="B19" s="294" t="s">
        <v>51</v>
      </c>
      <c r="C19" s="296">
        <v>8795.3201900000022</v>
      </c>
      <c r="D19" s="296">
        <v>10084.32314</v>
      </c>
      <c r="E19" s="296">
        <v>9106.7313661939843</v>
      </c>
      <c r="F19" s="296">
        <v>9258.5904599999994</v>
      </c>
      <c r="G19" s="296">
        <v>8575.7445800000005</v>
      </c>
      <c r="H19" s="296">
        <v>8352.0776900000001</v>
      </c>
      <c r="I19" s="296">
        <v>8823.2290099999991</v>
      </c>
      <c r="J19" s="296">
        <v>8456.1631600000001</v>
      </c>
      <c r="K19" s="296">
        <v>8190.6571699999995</v>
      </c>
      <c r="L19" s="296">
        <v>9635.2459699999999</v>
      </c>
      <c r="M19" s="296">
        <v>9447.7950700000001</v>
      </c>
      <c r="N19" s="296">
        <v>8671.4014699999989</v>
      </c>
      <c r="O19" s="296">
        <f t="shared" si="5"/>
        <v>107397.27927619398</v>
      </c>
      <c r="P19" s="261"/>
    </row>
    <row r="20" spans="1:16" s="55" customFormat="1">
      <c r="A20" s="302">
        <v>12</v>
      </c>
      <c r="B20" s="294" t="s">
        <v>52</v>
      </c>
      <c r="C20" s="296">
        <v>3646.9831399999998</v>
      </c>
      <c r="D20" s="296">
        <v>3760.1814399999998</v>
      </c>
      <c r="E20" s="296">
        <v>3491.4662341231278</v>
      </c>
      <c r="F20" s="296">
        <v>4116.7177999999994</v>
      </c>
      <c r="G20" s="296">
        <v>3711.38274</v>
      </c>
      <c r="H20" s="296">
        <v>3401.00414</v>
      </c>
      <c r="I20" s="296">
        <v>3524.39336</v>
      </c>
      <c r="J20" s="296">
        <v>3367.5352900000003</v>
      </c>
      <c r="K20" s="296">
        <v>3761.9787700000002</v>
      </c>
      <c r="L20" s="296">
        <v>3548.3872100000003</v>
      </c>
      <c r="M20" s="296">
        <v>3564.90535</v>
      </c>
      <c r="N20" s="296">
        <v>3202.66192</v>
      </c>
      <c r="O20" s="296">
        <f t="shared" si="5"/>
        <v>43097.597394123128</v>
      </c>
      <c r="P20" s="261"/>
    </row>
    <row r="21" spans="1:16" s="55" customFormat="1">
      <c r="A21" s="302">
        <v>13</v>
      </c>
      <c r="B21" s="294" t="s">
        <v>36</v>
      </c>
      <c r="C21" s="296">
        <v>674.84478999999988</v>
      </c>
      <c r="D21" s="296">
        <v>702.93793999999991</v>
      </c>
      <c r="E21" s="296">
        <v>645.48638876973212</v>
      </c>
      <c r="F21" s="296">
        <v>735.2887300000001</v>
      </c>
      <c r="G21" s="296">
        <v>671.20066999999995</v>
      </c>
      <c r="H21" s="296">
        <v>660.43092999999999</v>
      </c>
      <c r="I21" s="296">
        <v>704.91655000000003</v>
      </c>
      <c r="J21" s="296">
        <v>591.08030000000008</v>
      </c>
      <c r="K21" s="296">
        <v>592.89092000000005</v>
      </c>
      <c r="L21" s="296">
        <v>610.03008999999997</v>
      </c>
      <c r="M21" s="296">
        <v>599.20495000000005</v>
      </c>
      <c r="N21" s="296">
        <v>547.68641000000002</v>
      </c>
      <c r="O21" s="296">
        <f t="shared" si="5"/>
        <v>7735.9986687697337</v>
      </c>
      <c r="P21" s="261"/>
    </row>
    <row r="22" spans="1:16" s="55" customFormat="1">
      <c r="A22" s="302">
        <v>15</v>
      </c>
      <c r="B22" s="294" t="s">
        <v>37</v>
      </c>
      <c r="C22" s="296">
        <v>314.29730999999998</v>
      </c>
      <c r="D22" s="296">
        <v>333.86609000000004</v>
      </c>
      <c r="E22" s="296">
        <v>285.02487847456314</v>
      </c>
      <c r="F22" s="296">
        <v>347.96813000000003</v>
      </c>
      <c r="G22" s="296">
        <v>341.36662000000001</v>
      </c>
      <c r="H22" s="296">
        <v>294.30273</v>
      </c>
      <c r="I22" s="296">
        <v>340.76474000000007</v>
      </c>
      <c r="J22" s="296">
        <v>286.69090999999997</v>
      </c>
      <c r="K22" s="296">
        <v>293.52177999999998</v>
      </c>
      <c r="L22" s="296">
        <v>350.00126</v>
      </c>
      <c r="M22" s="296">
        <v>320.42083999999994</v>
      </c>
      <c r="N22" s="296">
        <v>298.53167999999999</v>
      </c>
      <c r="O22" s="296">
        <f t="shared" si="5"/>
        <v>3806.7569684745631</v>
      </c>
      <c r="P22" s="261"/>
    </row>
    <row r="23" spans="1:16" s="55" customFormat="1">
      <c r="A23" s="302">
        <v>16</v>
      </c>
      <c r="B23" s="294" t="s">
        <v>183</v>
      </c>
      <c r="C23" s="296">
        <v>124.76056999999999</v>
      </c>
      <c r="D23" s="296">
        <v>117.21474000000001</v>
      </c>
      <c r="E23" s="296">
        <v>123.29419499665406</v>
      </c>
      <c r="F23" s="296">
        <v>117.26312000000001</v>
      </c>
      <c r="G23" s="296">
        <v>124.01342</v>
      </c>
      <c r="H23" s="296">
        <v>115.40445</v>
      </c>
      <c r="I23" s="296">
        <v>107.26123</v>
      </c>
      <c r="J23" s="296">
        <v>113.02731000000001</v>
      </c>
      <c r="K23" s="296">
        <v>106.08323999999999</v>
      </c>
      <c r="L23" s="296">
        <v>121.81631</v>
      </c>
      <c r="M23" s="296">
        <v>113.55325999999999</v>
      </c>
      <c r="N23" s="296">
        <v>125.02867999999999</v>
      </c>
      <c r="O23" s="296">
        <f t="shared" si="5"/>
        <v>1408.7205249966537</v>
      </c>
      <c r="P23" s="261"/>
    </row>
    <row r="24" spans="1:16" s="55" customFormat="1">
      <c r="A24" s="302">
        <v>18</v>
      </c>
      <c r="B24" s="294" t="s">
        <v>38</v>
      </c>
      <c r="C24" s="296">
        <v>1004.6144399999999</v>
      </c>
      <c r="D24" s="296">
        <v>1040.4604099999999</v>
      </c>
      <c r="E24" s="296">
        <v>880.85476017623068</v>
      </c>
      <c r="F24" s="296">
        <v>1006.83615</v>
      </c>
      <c r="G24" s="296">
        <v>989.24298999999985</v>
      </c>
      <c r="H24" s="296">
        <v>898.41032999999993</v>
      </c>
      <c r="I24" s="296">
        <v>1037.2406900000001</v>
      </c>
      <c r="J24" s="296">
        <v>945.86892999999998</v>
      </c>
      <c r="K24" s="296">
        <v>996.95671000000004</v>
      </c>
      <c r="L24" s="296">
        <v>982.60928999999999</v>
      </c>
      <c r="M24" s="296">
        <v>1127.57961</v>
      </c>
      <c r="N24" s="296">
        <v>987.66698999999994</v>
      </c>
      <c r="O24" s="296">
        <f t="shared" si="5"/>
        <v>11898.341300176231</v>
      </c>
      <c r="P24" s="261"/>
    </row>
    <row r="25" spans="1:16" s="55" customFormat="1">
      <c r="A25" s="297" t="s">
        <v>27</v>
      </c>
      <c r="B25" s="304"/>
      <c r="C25" s="301">
        <f t="shared" ref="C25:I25" si="6">SUM(C13:C24)</f>
        <v>41598.584029999998</v>
      </c>
      <c r="D25" s="301">
        <f t="shared" si="6"/>
        <v>44459.651520000007</v>
      </c>
      <c r="E25" s="301">
        <f t="shared" si="6"/>
        <v>40003.114270000013</v>
      </c>
      <c r="F25" s="301">
        <f t="shared" si="6"/>
        <v>43446.009110000006</v>
      </c>
      <c r="G25" s="301">
        <f t="shared" si="6"/>
        <v>42668.431949999998</v>
      </c>
      <c r="H25" s="301">
        <f t="shared" si="6"/>
        <v>39521.30816</v>
      </c>
      <c r="I25" s="301">
        <f t="shared" si="6"/>
        <v>43239.856949999994</v>
      </c>
      <c r="J25" s="301">
        <f t="shared" ref="J25:N25" si="7">SUM(J13:J24)</f>
        <v>40329.074749999992</v>
      </c>
      <c r="K25" s="301">
        <f t="shared" si="7"/>
        <v>42288.225639999997</v>
      </c>
      <c r="L25" s="301">
        <f t="shared" si="7"/>
        <v>41986.913710000001</v>
      </c>
      <c r="M25" s="301">
        <f t="shared" si="7"/>
        <v>44865.800739999999</v>
      </c>
      <c r="N25" s="301">
        <f t="shared" si="7"/>
        <v>38858.830399999999</v>
      </c>
      <c r="O25" s="305">
        <f t="shared" ref="O25" si="8">SUM(O13:O24)</f>
        <v>503265.80122999998</v>
      </c>
      <c r="P25" s="8"/>
    </row>
    <row r="26" spans="1:16" s="55" customFormat="1">
      <c r="A26" s="306"/>
      <c r="B26" s="3"/>
      <c r="C26" s="307"/>
      <c r="D26" s="307"/>
      <c r="E26" s="307"/>
      <c r="F26" s="307"/>
      <c r="G26" s="307"/>
      <c r="H26" s="307"/>
      <c r="I26" s="307"/>
      <c r="J26" s="307"/>
      <c r="K26" s="307"/>
      <c r="L26" s="307"/>
      <c r="M26" s="307"/>
      <c r="N26" s="307"/>
      <c r="O26" s="307"/>
      <c r="P26" s="261"/>
    </row>
    <row r="27" spans="1:16" s="55" customFormat="1">
      <c r="A27" s="306"/>
      <c r="B27" s="3"/>
      <c r="C27" s="307"/>
      <c r="D27" s="307"/>
      <c r="E27" s="307"/>
      <c r="F27" s="307"/>
      <c r="G27" s="307"/>
      <c r="H27" s="307"/>
      <c r="I27" s="307"/>
      <c r="J27" s="307"/>
      <c r="K27" s="307"/>
      <c r="L27" s="307"/>
      <c r="M27" s="307"/>
      <c r="N27" s="307"/>
      <c r="O27" s="308"/>
      <c r="P27" s="261"/>
    </row>
    <row r="28" spans="1:16" s="55" customFormat="1">
      <c r="A28" s="15" t="s">
        <v>66</v>
      </c>
      <c r="C28" s="271"/>
      <c r="D28" s="271"/>
      <c r="E28" s="271"/>
      <c r="F28" s="271"/>
      <c r="G28" s="271"/>
      <c r="H28" s="271"/>
      <c r="I28" s="271"/>
      <c r="J28" s="271"/>
      <c r="K28" s="271"/>
      <c r="O28" s="309"/>
      <c r="P28" s="261"/>
    </row>
    <row r="29" spans="1:16" s="55" customFormat="1" ht="25.5">
      <c r="A29" s="310" t="s">
        <v>28</v>
      </c>
      <c r="B29" s="311" t="s">
        <v>29</v>
      </c>
      <c r="C29" s="292">
        <f t="shared" ref="C29:N29" si="9">C4</f>
        <v>43282</v>
      </c>
      <c r="D29" s="292">
        <f t="shared" si="9"/>
        <v>43313</v>
      </c>
      <c r="E29" s="292">
        <f t="shared" si="9"/>
        <v>43344</v>
      </c>
      <c r="F29" s="292">
        <f t="shared" si="9"/>
        <v>43374</v>
      </c>
      <c r="G29" s="292">
        <f t="shared" si="9"/>
        <v>43405</v>
      </c>
      <c r="H29" s="292">
        <f t="shared" si="9"/>
        <v>43435</v>
      </c>
      <c r="I29" s="292">
        <f t="shared" si="9"/>
        <v>43466</v>
      </c>
      <c r="J29" s="292">
        <f t="shared" si="9"/>
        <v>43497</v>
      </c>
      <c r="K29" s="292">
        <f t="shared" si="9"/>
        <v>43525</v>
      </c>
      <c r="L29" s="292">
        <f t="shared" si="9"/>
        <v>43556</v>
      </c>
      <c r="M29" s="292">
        <f t="shared" si="9"/>
        <v>43586</v>
      </c>
      <c r="N29" s="292">
        <f t="shared" si="9"/>
        <v>43617</v>
      </c>
      <c r="O29" s="312"/>
      <c r="P29" s="261"/>
    </row>
    <row r="30" spans="1:16" s="55" customFormat="1">
      <c r="A30" s="313">
        <v>2</v>
      </c>
      <c r="B30" s="314" t="s">
        <v>30</v>
      </c>
      <c r="C30" s="315" t="s">
        <v>216</v>
      </c>
      <c r="D30" s="315" t="s">
        <v>216</v>
      </c>
      <c r="E30" s="315" t="s">
        <v>216</v>
      </c>
      <c r="F30" s="315" t="s">
        <v>216</v>
      </c>
      <c r="G30" s="315" t="s">
        <v>216</v>
      </c>
      <c r="H30" s="315" t="s">
        <v>216</v>
      </c>
      <c r="I30" s="315">
        <v>2.6499999999999999E-2</v>
      </c>
      <c r="J30" s="315" t="s">
        <v>216</v>
      </c>
      <c r="K30" s="315" t="s">
        <v>216</v>
      </c>
      <c r="L30" s="315" t="s">
        <v>216</v>
      </c>
      <c r="M30" s="315" t="s">
        <v>216</v>
      </c>
      <c r="N30" s="315" t="s">
        <v>216</v>
      </c>
      <c r="O30" s="316"/>
      <c r="P30" s="261"/>
    </row>
    <row r="31" spans="1:16" s="55" customFormat="1">
      <c r="A31" s="313">
        <v>3</v>
      </c>
      <c r="B31" s="314" t="s">
        <v>31</v>
      </c>
      <c r="C31" s="315" t="s">
        <v>216</v>
      </c>
      <c r="D31" s="315" t="s">
        <v>216</v>
      </c>
      <c r="E31" s="315" t="s">
        <v>216</v>
      </c>
      <c r="F31" s="315" t="s">
        <v>216</v>
      </c>
      <c r="G31" s="315" t="s">
        <v>216</v>
      </c>
      <c r="H31" s="315" t="s">
        <v>216</v>
      </c>
      <c r="I31" s="315">
        <v>2.5000000000000001E-2</v>
      </c>
      <c r="J31" s="315" t="s">
        <v>216</v>
      </c>
      <c r="K31" s="315" t="s">
        <v>216</v>
      </c>
      <c r="L31" s="315" t="s">
        <v>216</v>
      </c>
      <c r="M31" s="315" t="s">
        <v>216</v>
      </c>
      <c r="N31" s="315" t="s">
        <v>216</v>
      </c>
      <c r="O31" s="316"/>
      <c r="P31" s="261"/>
    </row>
    <row r="32" spans="1:16" s="55" customFormat="1">
      <c r="A32" s="313">
        <v>4</v>
      </c>
      <c r="B32" s="314" t="s">
        <v>32</v>
      </c>
      <c r="C32" s="315" t="s">
        <v>216</v>
      </c>
      <c r="D32" s="315" t="s">
        <v>216</v>
      </c>
      <c r="E32" s="315" t="s">
        <v>216</v>
      </c>
      <c r="F32" s="315" t="s">
        <v>216</v>
      </c>
      <c r="G32" s="315" t="s">
        <v>216</v>
      </c>
      <c r="H32" s="315" t="s">
        <v>216</v>
      </c>
      <c r="I32" s="315" t="s">
        <v>216</v>
      </c>
      <c r="J32" s="315" t="s">
        <v>216</v>
      </c>
      <c r="K32" s="315" t="s">
        <v>216</v>
      </c>
      <c r="L32" s="315" t="s">
        <v>216</v>
      </c>
      <c r="M32" s="315">
        <v>2.5000000000000001E-2</v>
      </c>
      <c r="N32" s="315" t="s">
        <v>216</v>
      </c>
      <c r="O32" s="316"/>
      <c r="P32" s="261"/>
    </row>
    <row r="33" spans="1:16" s="55" customFormat="1">
      <c r="A33" s="313">
        <v>5</v>
      </c>
      <c r="B33" s="314" t="s">
        <v>33</v>
      </c>
      <c r="C33" s="315" t="s">
        <v>216</v>
      </c>
      <c r="D33" s="315" t="s">
        <v>216</v>
      </c>
      <c r="E33" s="315" t="s">
        <v>216</v>
      </c>
      <c r="F33" s="315" t="s">
        <v>216</v>
      </c>
      <c r="G33" s="315" t="s">
        <v>216</v>
      </c>
      <c r="H33" s="315" t="s">
        <v>216</v>
      </c>
      <c r="I33" s="315" t="s">
        <v>216</v>
      </c>
      <c r="J33" s="315" t="s">
        <v>216</v>
      </c>
      <c r="K33" s="315" t="s">
        <v>216</v>
      </c>
      <c r="L33" s="315" t="s">
        <v>216</v>
      </c>
      <c r="M33" s="315" t="s">
        <v>216</v>
      </c>
      <c r="N33" s="315">
        <v>2.5000000000000001E-2</v>
      </c>
      <c r="O33" s="316"/>
      <c r="P33" s="261"/>
    </row>
    <row r="34" spans="1:16" s="55" customFormat="1">
      <c r="A34" s="313">
        <v>8</v>
      </c>
      <c r="B34" s="314" t="s">
        <v>50</v>
      </c>
      <c r="C34" s="315" t="s">
        <v>216</v>
      </c>
      <c r="D34" s="315" t="s">
        <v>216</v>
      </c>
      <c r="E34" s="315" t="s">
        <v>216</v>
      </c>
      <c r="F34" s="315">
        <v>2.5000000000000001E-2</v>
      </c>
      <c r="G34" s="315" t="s">
        <v>216</v>
      </c>
      <c r="H34" s="315" t="s">
        <v>216</v>
      </c>
      <c r="I34" s="315" t="s">
        <v>216</v>
      </c>
      <c r="J34" s="315" t="s">
        <v>216</v>
      </c>
      <c r="K34" s="315" t="s">
        <v>216</v>
      </c>
      <c r="L34" s="315" t="s">
        <v>216</v>
      </c>
      <c r="M34" s="315" t="s">
        <v>216</v>
      </c>
      <c r="N34" s="315" t="s">
        <v>216</v>
      </c>
      <c r="O34" s="316"/>
      <c r="P34" s="261"/>
    </row>
    <row r="35" spans="1:16" s="55" customFormat="1">
      <c r="A35" s="313">
        <v>9</v>
      </c>
      <c r="B35" s="314" t="s">
        <v>53</v>
      </c>
      <c r="C35" s="315">
        <v>0.02</v>
      </c>
      <c r="D35" s="315" t="s">
        <v>216</v>
      </c>
      <c r="E35" s="315" t="s">
        <v>216</v>
      </c>
      <c r="F35" s="315" t="s">
        <v>216</v>
      </c>
      <c r="G35" s="315" t="s">
        <v>216</v>
      </c>
      <c r="H35" s="315" t="s">
        <v>216</v>
      </c>
      <c r="I35" s="315" t="s">
        <v>216</v>
      </c>
      <c r="J35" s="315" t="s">
        <v>216</v>
      </c>
      <c r="K35" s="315" t="s">
        <v>216</v>
      </c>
      <c r="L35" s="315" t="s">
        <v>216</v>
      </c>
      <c r="M35" s="315" t="s">
        <v>216</v>
      </c>
      <c r="N35" s="315" t="s">
        <v>216</v>
      </c>
      <c r="O35" s="316"/>
      <c r="P35" s="261"/>
    </row>
    <row r="36" spans="1:16" s="55" customFormat="1">
      <c r="A36" s="313">
        <v>11</v>
      </c>
      <c r="B36" s="314" t="s">
        <v>34</v>
      </c>
      <c r="C36" s="315" t="s">
        <v>216</v>
      </c>
      <c r="D36" s="315" t="s">
        <v>216</v>
      </c>
      <c r="E36" s="315" t="s">
        <v>216</v>
      </c>
      <c r="F36" s="315" t="s">
        <v>216</v>
      </c>
      <c r="G36" s="315" t="s">
        <v>216</v>
      </c>
      <c r="H36" s="315" t="s">
        <v>216</v>
      </c>
      <c r="I36" s="315" t="s">
        <v>216</v>
      </c>
      <c r="J36" s="315">
        <v>2.5000000000000001E-2</v>
      </c>
      <c r="K36" s="315" t="s">
        <v>216</v>
      </c>
      <c r="L36" s="315" t="s">
        <v>216</v>
      </c>
      <c r="M36" s="315" t="s">
        <v>216</v>
      </c>
      <c r="N36" s="315" t="s">
        <v>216</v>
      </c>
      <c r="O36" s="316"/>
      <c r="P36" s="261"/>
    </row>
    <row r="37" spans="1:16" s="55" customFormat="1">
      <c r="A37" s="313">
        <v>12</v>
      </c>
      <c r="B37" s="314" t="s">
        <v>35</v>
      </c>
      <c r="C37" s="315" t="s">
        <v>216</v>
      </c>
      <c r="D37" s="315" t="s">
        <v>216</v>
      </c>
      <c r="E37" s="315" t="s">
        <v>216</v>
      </c>
      <c r="F37" s="315" t="s">
        <v>216</v>
      </c>
      <c r="G37" s="315" t="s">
        <v>216</v>
      </c>
      <c r="H37" s="315" t="s">
        <v>216</v>
      </c>
      <c r="I37" s="315" t="s">
        <v>216</v>
      </c>
      <c r="J37" s="315">
        <v>2.5000000000000001E-2</v>
      </c>
      <c r="K37" s="315" t="s">
        <v>216</v>
      </c>
      <c r="L37" s="315" t="s">
        <v>216</v>
      </c>
      <c r="M37" s="315" t="s">
        <v>216</v>
      </c>
      <c r="N37" s="315" t="s">
        <v>216</v>
      </c>
      <c r="O37" s="316"/>
      <c r="P37" s="261"/>
    </row>
    <row r="38" spans="1:16" s="55" customFormat="1">
      <c r="A38" s="313">
        <v>13</v>
      </c>
      <c r="B38" s="314" t="s">
        <v>36</v>
      </c>
      <c r="C38" s="315" t="s">
        <v>216</v>
      </c>
      <c r="D38" s="315" t="s">
        <v>216</v>
      </c>
      <c r="E38" s="315" t="s">
        <v>216</v>
      </c>
      <c r="F38" s="315" t="s">
        <v>216</v>
      </c>
      <c r="G38" s="315" t="s">
        <v>216</v>
      </c>
      <c r="H38" s="315" t="s">
        <v>216</v>
      </c>
      <c r="I38" s="315">
        <v>1.7299999999999999E-2</v>
      </c>
      <c r="J38" s="315" t="s">
        <v>216</v>
      </c>
      <c r="K38" s="315" t="s">
        <v>216</v>
      </c>
      <c r="L38" s="315" t="s">
        <v>216</v>
      </c>
      <c r="M38" s="315" t="s">
        <v>216</v>
      </c>
      <c r="N38" s="315" t="s">
        <v>216</v>
      </c>
      <c r="O38" s="316"/>
      <c r="P38" s="261"/>
    </row>
    <row r="39" spans="1:16" s="55" customFormat="1">
      <c r="A39" s="313">
        <v>15</v>
      </c>
      <c r="B39" s="314" t="s">
        <v>37</v>
      </c>
      <c r="C39" s="315" t="s">
        <v>216</v>
      </c>
      <c r="D39" s="315" t="s">
        <v>216</v>
      </c>
      <c r="E39" s="315" t="s">
        <v>216</v>
      </c>
      <c r="F39" s="315" t="s">
        <v>216</v>
      </c>
      <c r="G39" s="315" t="s">
        <v>216</v>
      </c>
      <c r="H39" s="315" t="s">
        <v>216</v>
      </c>
      <c r="I39" s="315" t="s">
        <v>216</v>
      </c>
      <c r="J39" s="315">
        <v>2.5000000000000001E-2</v>
      </c>
      <c r="K39" s="315" t="s">
        <v>216</v>
      </c>
      <c r="L39" s="315" t="s">
        <v>216</v>
      </c>
      <c r="M39" s="315" t="s">
        <v>216</v>
      </c>
      <c r="N39" s="315" t="s">
        <v>216</v>
      </c>
      <c r="O39" s="316"/>
      <c r="P39" s="261"/>
    </row>
    <row r="40" spans="1:16" s="55" customFormat="1">
      <c r="A40" s="313">
        <v>16</v>
      </c>
      <c r="B40" s="314" t="s">
        <v>183</v>
      </c>
      <c r="C40" s="315" t="s">
        <v>216</v>
      </c>
      <c r="D40" s="315" t="s">
        <v>216</v>
      </c>
      <c r="E40" s="315" t="s">
        <v>216</v>
      </c>
      <c r="F40" s="315" t="s">
        <v>216</v>
      </c>
      <c r="G40" s="315" t="s">
        <v>216</v>
      </c>
      <c r="H40" s="315" t="s">
        <v>216</v>
      </c>
      <c r="I40" s="315" t="s">
        <v>216</v>
      </c>
      <c r="J40" s="315">
        <v>2.2499999999999999E-2</v>
      </c>
      <c r="K40" s="315" t="s">
        <v>216</v>
      </c>
      <c r="L40" s="315" t="s">
        <v>216</v>
      </c>
      <c r="M40" s="315" t="s">
        <v>216</v>
      </c>
      <c r="N40" s="315" t="s">
        <v>216</v>
      </c>
      <c r="O40" s="316"/>
      <c r="P40" s="261"/>
    </row>
    <row r="41" spans="1:16" s="55" customFormat="1">
      <c r="A41" s="313">
        <v>18</v>
      </c>
      <c r="B41" s="314" t="s">
        <v>38</v>
      </c>
      <c r="C41" s="315" t="s">
        <v>216</v>
      </c>
      <c r="D41" s="315" t="s">
        <v>216</v>
      </c>
      <c r="E41" s="315" t="s">
        <v>216</v>
      </c>
      <c r="F41" s="315" t="s">
        <v>216</v>
      </c>
      <c r="G41" s="315" t="s">
        <v>216</v>
      </c>
      <c r="H41" s="315" t="s">
        <v>216</v>
      </c>
      <c r="I41" s="315">
        <v>2.1499999999999998E-2</v>
      </c>
      <c r="J41" s="315" t="s">
        <v>216</v>
      </c>
      <c r="K41" s="315" t="s">
        <v>216</v>
      </c>
      <c r="L41" s="315" t="s">
        <v>216</v>
      </c>
      <c r="M41" s="315" t="s">
        <v>216</v>
      </c>
      <c r="N41" s="315" t="s">
        <v>216</v>
      </c>
      <c r="O41" s="316" t="s">
        <v>47</v>
      </c>
      <c r="P41" s="261"/>
    </row>
    <row r="42" spans="1:16" s="55" customFormat="1">
      <c r="O42" s="283"/>
      <c r="P42" s="261"/>
    </row>
    <row r="43" spans="1:16" s="55" customFormat="1">
      <c r="O43" s="283"/>
      <c r="P43" s="261"/>
    </row>
    <row r="44" spans="1:16" s="55" customFormat="1">
      <c r="A44" s="15" t="s">
        <v>194</v>
      </c>
      <c r="O44" s="283"/>
      <c r="P44" s="261"/>
    </row>
    <row r="45" spans="1:16" s="55" customFormat="1">
      <c r="A45" s="105" t="s">
        <v>184</v>
      </c>
      <c r="O45" s="283"/>
      <c r="P45" s="261"/>
    </row>
    <row r="46" spans="1:16" s="55" customFormat="1" ht="25.5">
      <c r="A46" s="317" t="s">
        <v>28</v>
      </c>
      <c r="B46" s="318" t="s">
        <v>29</v>
      </c>
      <c r="C46" s="292">
        <f t="shared" ref="C46:N46" si="10">C4</f>
        <v>43282</v>
      </c>
      <c r="D46" s="292">
        <f t="shared" si="10"/>
        <v>43313</v>
      </c>
      <c r="E46" s="292">
        <f t="shared" si="10"/>
        <v>43344</v>
      </c>
      <c r="F46" s="292">
        <f t="shared" si="10"/>
        <v>43374</v>
      </c>
      <c r="G46" s="292">
        <f t="shared" si="10"/>
        <v>43405</v>
      </c>
      <c r="H46" s="292">
        <f t="shared" si="10"/>
        <v>43435</v>
      </c>
      <c r="I46" s="292">
        <f t="shared" si="10"/>
        <v>43466</v>
      </c>
      <c r="J46" s="292">
        <f t="shared" si="10"/>
        <v>43497</v>
      </c>
      <c r="K46" s="292">
        <f t="shared" si="10"/>
        <v>43525</v>
      </c>
      <c r="L46" s="292">
        <f t="shared" si="10"/>
        <v>43556</v>
      </c>
      <c r="M46" s="292">
        <f t="shared" si="10"/>
        <v>43586</v>
      </c>
      <c r="N46" s="292">
        <f t="shared" si="10"/>
        <v>43617</v>
      </c>
      <c r="O46" s="319" t="str">
        <f>O12</f>
        <v>Total</v>
      </c>
      <c r="P46" s="261"/>
    </row>
    <row r="47" spans="1:16" s="55" customFormat="1">
      <c r="A47" s="313">
        <v>2</v>
      </c>
      <c r="B47" s="303" t="s">
        <v>30</v>
      </c>
      <c r="C47" s="320">
        <f t="shared" ref="C47:H47" si="11">C13*(1+$I$30)</f>
        <v>15684.738340295</v>
      </c>
      <c r="D47" s="320">
        <f t="shared" si="11"/>
        <v>16789.288524419997</v>
      </c>
      <c r="E47" s="320">
        <f t="shared" si="11"/>
        <v>14475.802599934344</v>
      </c>
      <c r="F47" s="320">
        <f t="shared" si="11"/>
        <v>16756.433872699999</v>
      </c>
      <c r="G47" s="320">
        <f t="shared" si="11"/>
        <v>16810.535965799998</v>
      </c>
      <c r="H47" s="320">
        <f t="shared" si="11"/>
        <v>14919.210957865</v>
      </c>
      <c r="I47" s="320">
        <f t="shared" ref="I47:N48" si="12">I13</f>
        <v>16573.624319999999</v>
      </c>
      <c r="J47" s="320">
        <f t="shared" si="12"/>
        <v>15349.463329999999</v>
      </c>
      <c r="K47" s="320">
        <f t="shared" si="12"/>
        <v>16052.462740000001</v>
      </c>
      <c r="L47" s="320">
        <f t="shared" si="12"/>
        <v>15436.89624</v>
      </c>
      <c r="M47" s="320">
        <f t="shared" si="12"/>
        <v>17431.886879999998</v>
      </c>
      <c r="N47" s="320">
        <f t="shared" si="12"/>
        <v>14554.673769999999</v>
      </c>
      <c r="O47" s="296">
        <f>SUM(C47:N47)</f>
        <v>190835.01754101433</v>
      </c>
      <c r="P47" s="261"/>
    </row>
    <row r="48" spans="1:16" s="55" customFormat="1">
      <c r="A48" s="313">
        <v>3</v>
      </c>
      <c r="B48" s="303" t="s">
        <v>31</v>
      </c>
      <c r="C48" s="320">
        <f t="shared" ref="C48:H48" si="13">C14*(1+$I$31)</f>
        <v>3291.8490615000001</v>
      </c>
      <c r="D48" s="320">
        <f t="shared" si="13"/>
        <v>3433.9773962499994</v>
      </c>
      <c r="E48" s="320">
        <f t="shared" si="13"/>
        <v>3044.7069810670737</v>
      </c>
      <c r="F48" s="320">
        <f t="shared" si="13"/>
        <v>3394.4903167499997</v>
      </c>
      <c r="G48" s="320">
        <f t="shared" si="13"/>
        <v>3286.9968447499996</v>
      </c>
      <c r="H48" s="320">
        <f t="shared" si="13"/>
        <v>3241.1543962499995</v>
      </c>
      <c r="I48" s="320">
        <f t="shared" si="12"/>
        <v>3431.75641</v>
      </c>
      <c r="J48" s="320">
        <f t="shared" si="12"/>
        <v>3207.4090100000003</v>
      </c>
      <c r="K48" s="320">
        <f t="shared" si="12"/>
        <v>3329.1664200000005</v>
      </c>
      <c r="L48" s="320">
        <f t="shared" si="12"/>
        <v>3239.6065500000004</v>
      </c>
      <c r="M48" s="320">
        <f t="shared" si="12"/>
        <v>3327.9976699999997</v>
      </c>
      <c r="N48" s="320">
        <f t="shared" si="12"/>
        <v>2964.7801800000002</v>
      </c>
      <c r="O48" s="296">
        <f t="shared" ref="O48:O58" si="14">SUM(C48:N48)</f>
        <v>39193.891236567077</v>
      </c>
      <c r="P48" s="261"/>
    </row>
    <row r="49" spans="1:16" s="55" customFormat="1">
      <c r="A49" s="313">
        <v>4</v>
      </c>
      <c r="B49" s="303" t="s">
        <v>32</v>
      </c>
      <c r="C49" s="320">
        <f t="shared" ref="C49:L49" si="15">C15*(1+$M$32)</f>
        <v>4357.5082080000002</v>
      </c>
      <c r="D49" s="320">
        <f t="shared" si="15"/>
        <v>4235.4470464999995</v>
      </c>
      <c r="E49" s="320">
        <f t="shared" si="15"/>
        <v>4233.9148779219186</v>
      </c>
      <c r="F49" s="320">
        <f t="shared" si="15"/>
        <v>3925.7576567499991</v>
      </c>
      <c r="G49" s="320">
        <f t="shared" si="15"/>
        <v>3853.5200642499995</v>
      </c>
      <c r="H49" s="320">
        <f t="shared" si="15"/>
        <v>3781.9714357499997</v>
      </c>
      <c r="I49" s="320">
        <f t="shared" si="15"/>
        <v>4172.1033277499992</v>
      </c>
      <c r="J49" s="320">
        <f t="shared" si="15"/>
        <v>4124.1641904999997</v>
      </c>
      <c r="K49" s="320">
        <f t="shared" si="15"/>
        <v>4639.6250157499999</v>
      </c>
      <c r="L49" s="320">
        <f t="shared" si="15"/>
        <v>3570.1441669999999</v>
      </c>
      <c r="M49" s="320">
        <f>M15</f>
        <v>3837.5828500000002</v>
      </c>
      <c r="N49" s="320">
        <f>N15</f>
        <v>3334.1421800000003</v>
      </c>
      <c r="O49" s="296">
        <f t="shared" si="14"/>
        <v>48065.881020171917</v>
      </c>
      <c r="P49" s="261"/>
    </row>
    <row r="50" spans="1:16" s="55" customFormat="1">
      <c r="A50" s="313">
        <v>5</v>
      </c>
      <c r="B50" s="303" t="s">
        <v>33</v>
      </c>
      <c r="C50" s="320">
        <f t="shared" ref="C50:M50" si="16">C16*(1+$N$33)</f>
        <v>170.78918999999999</v>
      </c>
      <c r="D50" s="320">
        <f t="shared" si="16"/>
        <v>184.29287824999997</v>
      </c>
      <c r="E50" s="320">
        <f t="shared" si="16"/>
        <v>232.37290806367722</v>
      </c>
      <c r="F50" s="320">
        <f t="shared" si="16"/>
        <v>181.44664799999998</v>
      </c>
      <c r="G50" s="320">
        <f t="shared" si="16"/>
        <v>202.58978424999998</v>
      </c>
      <c r="H50" s="320">
        <f t="shared" si="16"/>
        <v>269.57237599999996</v>
      </c>
      <c r="I50" s="320">
        <f t="shared" si="16"/>
        <v>180.01855650000002</v>
      </c>
      <c r="J50" s="320">
        <f t="shared" si="16"/>
        <v>169.57693275</v>
      </c>
      <c r="K50" s="320">
        <f t="shared" si="16"/>
        <v>271.52571849999998</v>
      </c>
      <c r="L50" s="320">
        <f t="shared" si="16"/>
        <v>163.57725925</v>
      </c>
      <c r="M50" s="320">
        <f t="shared" si="16"/>
        <v>183.35660224999998</v>
      </c>
      <c r="N50" s="320">
        <f t="shared" ref="N50:N58" si="17">N16</f>
        <v>161.80958999999999</v>
      </c>
      <c r="O50" s="296">
        <f t="shared" si="14"/>
        <v>2370.9284438136769</v>
      </c>
      <c r="P50" s="261"/>
    </row>
    <row r="51" spans="1:16" s="55" customFormat="1">
      <c r="A51" s="313">
        <v>8</v>
      </c>
      <c r="B51" s="303" t="s">
        <v>48</v>
      </c>
      <c r="C51" s="320">
        <f>C17*(1+$F$34)</f>
        <v>4177.9702432499998</v>
      </c>
      <c r="D51" s="320">
        <f>D17*(1+$F$34)</f>
        <v>4439.7736624999998</v>
      </c>
      <c r="E51" s="320">
        <f>E17*(1+$F$34)</f>
        <v>4073.8296527245116</v>
      </c>
      <c r="F51" s="320">
        <f t="shared" ref="F51:M52" si="18">F17</f>
        <v>4148.3353999999999</v>
      </c>
      <c r="G51" s="320">
        <f t="shared" si="18"/>
        <v>4645.2944799999996</v>
      </c>
      <c r="H51" s="320">
        <f t="shared" si="18"/>
        <v>4087.2553699999999</v>
      </c>
      <c r="I51" s="320">
        <f t="shared" si="18"/>
        <v>4379.56315</v>
      </c>
      <c r="J51" s="320">
        <f t="shared" si="18"/>
        <v>3762.7193200000002</v>
      </c>
      <c r="K51" s="320">
        <f t="shared" si="18"/>
        <v>4112.1811399999997</v>
      </c>
      <c r="L51" s="320">
        <f t="shared" si="18"/>
        <v>4344.8265899999997</v>
      </c>
      <c r="M51" s="320">
        <f t="shared" si="18"/>
        <v>4848.0603500000007</v>
      </c>
      <c r="N51" s="320">
        <f t="shared" si="17"/>
        <v>3951.3576400000002</v>
      </c>
      <c r="O51" s="296">
        <f t="shared" si="14"/>
        <v>50971.166998474509</v>
      </c>
      <c r="P51" s="261"/>
    </row>
    <row r="52" spans="1:16" s="55" customFormat="1">
      <c r="A52" s="313">
        <v>9</v>
      </c>
      <c r="B52" s="303" t="s">
        <v>54</v>
      </c>
      <c r="C52" s="320">
        <f>C18</f>
        <v>52.460850000000001</v>
      </c>
      <c r="D52" s="320">
        <f>D18</f>
        <v>71.159739999999985</v>
      </c>
      <c r="E52" s="320">
        <f>E18</f>
        <v>65.891691979350853</v>
      </c>
      <c r="F52" s="320">
        <f t="shared" si="18"/>
        <v>72.431060000000002</v>
      </c>
      <c r="G52" s="320">
        <f t="shared" si="18"/>
        <v>69.622720000000001</v>
      </c>
      <c r="H52" s="320">
        <f t="shared" si="18"/>
        <v>63.536589999999997</v>
      </c>
      <c r="I52" s="320">
        <f t="shared" si="18"/>
        <v>71.134919999999994</v>
      </c>
      <c r="J52" s="320">
        <f t="shared" si="18"/>
        <v>60.101459999999996</v>
      </c>
      <c r="K52" s="320">
        <f t="shared" si="18"/>
        <v>60.960180000000001</v>
      </c>
      <c r="L52" s="320">
        <f t="shared" si="18"/>
        <v>74.839149999999989</v>
      </c>
      <c r="M52" s="320">
        <f t="shared" si="18"/>
        <v>67.929419999999993</v>
      </c>
      <c r="N52" s="320">
        <f t="shared" si="17"/>
        <v>59.089889999999997</v>
      </c>
      <c r="O52" s="296">
        <f t="shared" si="14"/>
        <v>789.15767197935088</v>
      </c>
      <c r="P52" s="261"/>
    </row>
    <row r="53" spans="1:16" s="55" customFormat="1">
      <c r="A53" s="313">
        <v>11</v>
      </c>
      <c r="B53" s="303" t="s">
        <v>34</v>
      </c>
      <c r="C53" s="320">
        <f t="shared" ref="C53:I53" si="19">C19*(1+$J$36)</f>
        <v>9015.2031947500018</v>
      </c>
      <c r="D53" s="320">
        <f t="shared" si="19"/>
        <v>10336.4312185</v>
      </c>
      <c r="E53" s="320">
        <f t="shared" si="19"/>
        <v>9334.3996503488324</v>
      </c>
      <c r="F53" s="320">
        <f t="shared" si="19"/>
        <v>9490.0552214999989</v>
      </c>
      <c r="G53" s="320">
        <f t="shared" si="19"/>
        <v>8790.1381944999994</v>
      </c>
      <c r="H53" s="320">
        <f t="shared" si="19"/>
        <v>8560.8796322500002</v>
      </c>
      <c r="I53" s="320">
        <f t="shared" si="19"/>
        <v>9043.809735249999</v>
      </c>
      <c r="J53" s="320">
        <f t="shared" ref="J53:M58" si="20">J19</f>
        <v>8456.1631600000001</v>
      </c>
      <c r="K53" s="320">
        <f t="shared" si="20"/>
        <v>8190.6571699999995</v>
      </c>
      <c r="L53" s="320">
        <f t="shared" si="20"/>
        <v>9635.2459699999999</v>
      </c>
      <c r="M53" s="320">
        <f t="shared" si="20"/>
        <v>9447.7950700000001</v>
      </c>
      <c r="N53" s="320">
        <f t="shared" si="17"/>
        <v>8671.4014699999989</v>
      </c>
      <c r="O53" s="296">
        <f t="shared" si="14"/>
        <v>108972.17968709885</v>
      </c>
      <c r="P53" s="261"/>
    </row>
    <row r="54" spans="1:16" s="55" customFormat="1">
      <c r="A54" s="313">
        <v>12</v>
      </c>
      <c r="B54" s="303" t="s">
        <v>35</v>
      </c>
      <c r="C54" s="320">
        <f t="shared" ref="C54:I54" si="21">C20*(1+$J$37)</f>
        <v>3738.1577184999996</v>
      </c>
      <c r="D54" s="320">
        <f t="shared" si="21"/>
        <v>3854.1859759999993</v>
      </c>
      <c r="E54" s="320">
        <f t="shared" si="21"/>
        <v>3578.7528899762056</v>
      </c>
      <c r="F54" s="320">
        <f t="shared" si="21"/>
        <v>4219.6357449999987</v>
      </c>
      <c r="G54" s="320">
        <f t="shared" si="21"/>
        <v>3804.1673084999998</v>
      </c>
      <c r="H54" s="320">
        <f t="shared" si="21"/>
        <v>3486.0292434999997</v>
      </c>
      <c r="I54" s="320">
        <f t="shared" si="21"/>
        <v>3612.5031939999999</v>
      </c>
      <c r="J54" s="320">
        <f t="shared" si="20"/>
        <v>3367.5352900000003</v>
      </c>
      <c r="K54" s="320">
        <f t="shared" si="20"/>
        <v>3761.9787700000002</v>
      </c>
      <c r="L54" s="320">
        <f t="shared" si="20"/>
        <v>3548.3872100000003</v>
      </c>
      <c r="M54" s="320">
        <f t="shared" si="20"/>
        <v>3564.90535</v>
      </c>
      <c r="N54" s="320">
        <f t="shared" si="17"/>
        <v>3202.66192</v>
      </c>
      <c r="O54" s="296">
        <f t="shared" si="14"/>
        <v>43738.900615476203</v>
      </c>
      <c r="P54" s="261"/>
    </row>
    <row r="55" spans="1:16" s="55" customFormat="1">
      <c r="A55" s="313">
        <v>13</v>
      </c>
      <c r="B55" s="303" t="s">
        <v>36</v>
      </c>
      <c r="C55" s="320">
        <f t="shared" ref="C55:H55" si="22">C21*(1+$I$38)</f>
        <v>686.51960486699988</v>
      </c>
      <c r="D55" s="320">
        <f t="shared" si="22"/>
        <v>715.09876636199999</v>
      </c>
      <c r="E55" s="320">
        <f t="shared" si="22"/>
        <v>656.6533032954485</v>
      </c>
      <c r="F55" s="320">
        <f t="shared" si="22"/>
        <v>748.00922502900016</v>
      </c>
      <c r="G55" s="320">
        <f t="shared" si="22"/>
        <v>682.81244159100004</v>
      </c>
      <c r="H55" s="320">
        <f t="shared" si="22"/>
        <v>671.85638508900001</v>
      </c>
      <c r="I55" s="320">
        <f>I21</f>
        <v>704.91655000000003</v>
      </c>
      <c r="J55" s="320">
        <f t="shared" si="20"/>
        <v>591.08030000000008</v>
      </c>
      <c r="K55" s="320">
        <f t="shared" si="20"/>
        <v>592.89092000000005</v>
      </c>
      <c r="L55" s="320">
        <f t="shared" si="20"/>
        <v>610.03008999999997</v>
      </c>
      <c r="M55" s="320">
        <f t="shared" si="20"/>
        <v>599.20495000000005</v>
      </c>
      <c r="N55" s="320">
        <f t="shared" si="17"/>
        <v>547.68641000000002</v>
      </c>
      <c r="O55" s="296">
        <f t="shared" si="14"/>
        <v>7806.7589462334499</v>
      </c>
      <c r="P55" s="261"/>
    </row>
    <row r="56" spans="1:16" s="55" customFormat="1">
      <c r="A56" s="313">
        <v>15</v>
      </c>
      <c r="B56" s="303" t="s">
        <v>37</v>
      </c>
      <c r="C56" s="320">
        <f t="shared" ref="C56:I56" si="23">C22*(1+$J$39)</f>
        <v>322.15474274999997</v>
      </c>
      <c r="D56" s="320">
        <f t="shared" si="23"/>
        <v>342.21274225000002</v>
      </c>
      <c r="E56" s="320">
        <f t="shared" si="23"/>
        <v>292.15050043642719</v>
      </c>
      <c r="F56" s="320">
        <f t="shared" si="23"/>
        <v>356.66733325000001</v>
      </c>
      <c r="G56" s="320">
        <f t="shared" si="23"/>
        <v>349.90078549999998</v>
      </c>
      <c r="H56" s="320">
        <f t="shared" si="23"/>
        <v>301.66029824999998</v>
      </c>
      <c r="I56" s="320">
        <f t="shared" si="23"/>
        <v>349.28385850000006</v>
      </c>
      <c r="J56" s="320">
        <f t="shared" si="20"/>
        <v>286.69090999999997</v>
      </c>
      <c r="K56" s="320">
        <f t="shared" si="20"/>
        <v>293.52177999999998</v>
      </c>
      <c r="L56" s="320">
        <f t="shared" si="20"/>
        <v>350.00126</v>
      </c>
      <c r="M56" s="320">
        <f t="shared" si="20"/>
        <v>320.42083999999994</v>
      </c>
      <c r="N56" s="320">
        <f t="shared" si="17"/>
        <v>298.53167999999999</v>
      </c>
      <c r="O56" s="296">
        <f t="shared" si="14"/>
        <v>3863.1967309364268</v>
      </c>
      <c r="P56" s="261"/>
    </row>
    <row r="57" spans="1:16" s="55" customFormat="1">
      <c r="A57" s="313">
        <v>16</v>
      </c>
      <c r="B57" s="303" t="s">
        <v>183</v>
      </c>
      <c r="C57" s="320">
        <f t="shared" ref="C57:I57" si="24">C23*(1+$J$40)</f>
        <v>127.56768282499998</v>
      </c>
      <c r="D57" s="320">
        <f t="shared" si="24"/>
        <v>119.85207165</v>
      </c>
      <c r="E57" s="320">
        <f t="shared" si="24"/>
        <v>126.06831438407877</v>
      </c>
      <c r="F57" s="320">
        <f t="shared" si="24"/>
        <v>119.90154020000001</v>
      </c>
      <c r="G57" s="320">
        <f t="shared" si="24"/>
        <v>126.80372195</v>
      </c>
      <c r="H57" s="320">
        <f t="shared" si="24"/>
        <v>118.00105012499999</v>
      </c>
      <c r="I57" s="320">
        <f t="shared" si="24"/>
        <v>109.67460767499999</v>
      </c>
      <c r="J57" s="320">
        <f t="shared" si="20"/>
        <v>113.02731000000001</v>
      </c>
      <c r="K57" s="320">
        <f t="shared" si="20"/>
        <v>106.08323999999999</v>
      </c>
      <c r="L57" s="320">
        <f t="shared" si="20"/>
        <v>121.81631</v>
      </c>
      <c r="M57" s="320">
        <f t="shared" si="20"/>
        <v>113.55325999999999</v>
      </c>
      <c r="N57" s="320">
        <f t="shared" si="17"/>
        <v>125.02867999999999</v>
      </c>
      <c r="O57" s="296">
        <f t="shared" si="14"/>
        <v>1427.3777888090785</v>
      </c>
      <c r="P57" s="261"/>
    </row>
    <row r="58" spans="1:16" s="55" customFormat="1">
      <c r="A58" s="313">
        <v>18</v>
      </c>
      <c r="B58" s="303" t="s">
        <v>38</v>
      </c>
      <c r="C58" s="320">
        <f t="shared" ref="C58:H58" si="25">C24*(1+$I$41)</f>
        <v>1026.2136504600001</v>
      </c>
      <c r="D58" s="320">
        <f t="shared" si="25"/>
        <v>1062.8303088150001</v>
      </c>
      <c r="E58" s="320">
        <f t="shared" si="25"/>
        <v>899.79313752001974</v>
      </c>
      <c r="F58" s="320">
        <f t="shared" si="25"/>
        <v>1028.4831272250001</v>
      </c>
      <c r="G58" s="320">
        <f t="shared" si="25"/>
        <v>1010.5117142849999</v>
      </c>
      <c r="H58" s="320">
        <f t="shared" si="25"/>
        <v>917.72615209499997</v>
      </c>
      <c r="I58" s="320">
        <f>I24</f>
        <v>1037.2406900000001</v>
      </c>
      <c r="J58" s="320">
        <f t="shared" si="20"/>
        <v>945.86892999999998</v>
      </c>
      <c r="K58" s="320">
        <f t="shared" si="20"/>
        <v>996.95671000000004</v>
      </c>
      <c r="L58" s="320">
        <f t="shared" si="20"/>
        <v>982.60928999999999</v>
      </c>
      <c r="M58" s="320">
        <f t="shared" si="20"/>
        <v>1127.57961</v>
      </c>
      <c r="N58" s="320">
        <f t="shared" si="17"/>
        <v>987.66698999999994</v>
      </c>
      <c r="O58" s="296">
        <f t="shared" si="14"/>
        <v>12023.48031040002</v>
      </c>
      <c r="P58" s="261"/>
    </row>
    <row r="59" spans="1:16" s="55" customFormat="1">
      <c r="A59" s="321" t="s">
        <v>27</v>
      </c>
      <c r="B59" s="322"/>
      <c r="C59" s="305">
        <f t="shared" ref="C59:H59" si="26">SUM(C47:C58)</f>
        <v>42651.132487196992</v>
      </c>
      <c r="D59" s="305">
        <f t="shared" si="26"/>
        <v>45584.55033149699</v>
      </c>
      <c r="E59" s="305">
        <f t="shared" si="26"/>
        <v>41014.336507651889</v>
      </c>
      <c r="F59" s="305">
        <f t="shared" si="26"/>
        <v>44441.647146404001</v>
      </c>
      <c r="G59" s="305">
        <f t="shared" si="26"/>
        <v>43632.894025375994</v>
      </c>
      <c r="H59" s="305">
        <f t="shared" si="26"/>
        <v>40418.853887173987</v>
      </c>
      <c r="I59" s="305">
        <f t="shared" ref="I59:N59" si="27">SUM(I47:I58)</f>
        <v>43665.62931967499</v>
      </c>
      <c r="J59" s="305">
        <f t="shared" si="27"/>
        <v>40433.800143249988</v>
      </c>
      <c r="K59" s="305">
        <f t="shared" si="27"/>
        <v>42408.009804250003</v>
      </c>
      <c r="L59" s="305">
        <f t="shared" si="27"/>
        <v>42077.980086249998</v>
      </c>
      <c r="M59" s="305">
        <f t="shared" si="27"/>
        <v>44870.272852250004</v>
      </c>
      <c r="N59" s="305">
        <f t="shared" si="27"/>
        <v>38858.830399999999</v>
      </c>
      <c r="O59" s="305">
        <f t="shared" ref="O59" si="28">SUM(O47:O58)</f>
        <v>510057.93699097482</v>
      </c>
      <c r="P59" s="8" t="s">
        <v>42</v>
      </c>
    </row>
    <row r="60" spans="1:16" s="55" customFormat="1">
      <c r="O60" s="132"/>
      <c r="P60" s="261"/>
    </row>
    <row r="61" spans="1:16" s="55" customFormat="1">
      <c r="O61" s="283" t="s">
        <v>47</v>
      </c>
      <c r="P61" s="261"/>
    </row>
    <row r="62" spans="1:16" s="55" customFormat="1">
      <c r="A62" s="15" t="str">
        <f>"Pro Forma Increase to December 2021"</f>
        <v>Pro Forma Increase to December 2021</v>
      </c>
      <c r="E62" s="284"/>
      <c r="F62" s="284"/>
      <c r="G62" s="284"/>
      <c r="H62" s="284"/>
      <c r="I62" s="284"/>
      <c r="J62" s="284"/>
      <c r="K62" s="284"/>
      <c r="L62" s="284"/>
      <c r="M62" s="284"/>
      <c r="O62" s="283"/>
      <c r="P62" s="261"/>
    </row>
    <row r="63" spans="1:16" s="55" customFormat="1">
      <c r="A63" s="105" t="s">
        <v>215</v>
      </c>
      <c r="O63" s="283"/>
      <c r="P63" s="261"/>
    </row>
    <row r="64" spans="1:16" s="55" customFormat="1" ht="25.5">
      <c r="A64" s="317" t="s">
        <v>28</v>
      </c>
      <c r="B64" s="318" t="s">
        <v>29</v>
      </c>
      <c r="C64" s="292" t="s">
        <v>107</v>
      </c>
      <c r="D64" s="292" t="s">
        <v>108</v>
      </c>
      <c r="E64" s="292" t="s">
        <v>109</v>
      </c>
      <c r="F64" s="292" t="s">
        <v>110</v>
      </c>
      <c r="G64" s="292" t="s">
        <v>111</v>
      </c>
      <c r="H64" s="292" t="s">
        <v>112</v>
      </c>
      <c r="I64" s="292" t="s">
        <v>113</v>
      </c>
      <c r="J64" s="292" t="s">
        <v>114</v>
      </c>
      <c r="K64" s="292" t="s">
        <v>115</v>
      </c>
      <c r="L64" s="292" t="s">
        <v>116</v>
      </c>
      <c r="M64" s="292" t="s">
        <v>117</v>
      </c>
      <c r="N64" s="292" t="s">
        <v>118</v>
      </c>
      <c r="O64" s="323"/>
      <c r="P64" s="261"/>
    </row>
    <row r="65" spans="1:16" s="55" customFormat="1">
      <c r="A65" s="324">
        <v>2</v>
      </c>
      <c r="B65" s="325" t="s">
        <v>30</v>
      </c>
      <c r="C65" s="315"/>
      <c r="D65" s="315"/>
      <c r="E65" s="315"/>
      <c r="F65" s="315"/>
      <c r="G65" s="315"/>
      <c r="H65" s="315"/>
      <c r="I65" s="315"/>
      <c r="J65" s="315"/>
      <c r="K65" s="315"/>
      <c r="L65" s="315"/>
      <c r="M65" s="315"/>
      <c r="N65" s="315"/>
      <c r="O65" s="326"/>
      <c r="P65" s="261"/>
    </row>
    <row r="66" spans="1:16">
      <c r="A66" s="324"/>
      <c r="B66" s="288"/>
      <c r="C66" s="289"/>
      <c r="D66" s="289"/>
      <c r="E66" s="289"/>
      <c r="F66" s="289"/>
      <c r="G66" s="289"/>
      <c r="H66" s="289"/>
      <c r="I66" s="289"/>
      <c r="J66" s="289"/>
      <c r="K66" s="289"/>
      <c r="L66" s="289"/>
      <c r="M66" s="289"/>
      <c r="N66" s="289"/>
      <c r="O66" s="290"/>
    </row>
    <row r="67" spans="1:16">
      <c r="A67" s="324"/>
      <c r="B67" s="288"/>
      <c r="C67" s="289"/>
      <c r="D67" s="289"/>
      <c r="E67" s="289"/>
      <c r="F67" s="289"/>
      <c r="G67" s="289"/>
      <c r="H67" s="289"/>
      <c r="I67" s="289"/>
      <c r="J67" s="289"/>
      <c r="K67" s="289"/>
      <c r="L67" s="289"/>
      <c r="M67" s="289"/>
      <c r="N67" s="289"/>
      <c r="O67" s="290"/>
    </row>
    <row r="68" spans="1:16" s="55" customFormat="1">
      <c r="A68" s="324"/>
      <c r="B68" s="331"/>
      <c r="C68" s="315"/>
      <c r="D68" s="315"/>
      <c r="E68" s="315"/>
      <c r="F68" s="315"/>
      <c r="G68" s="315"/>
      <c r="H68" s="315"/>
      <c r="I68" s="315"/>
      <c r="J68" s="315"/>
      <c r="K68" s="315"/>
      <c r="L68" s="315"/>
      <c r="M68" s="315"/>
      <c r="N68" s="315"/>
      <c r="O68" s="326"/>
      <c r="P68" s="261"/>
    </row>
    <row r="69" spans="1:16" s="55" customFormat="1">
      <c r="A69" s="324">
        <v>3</v>
      </c>
      <c r="B69" s="331" t="s">
        <v>31</v>
      </c>
      <c r="C69" s="315"/>
      <c r="D69" s="315"/>
      <c r="E69" s="315"/>
      <c r="F69" s="315"/>
      <c r="G69" s="315"/>
      <c r="H69" s="315"/>
      <c r="I69" s="315"/>
      <c r="J69" s="315"/>
      <c r="K69" s="315"/>
      <c r="L69" s="315"/>
      <c r="M69" s="315"/>
      <c r="N69" s="315"/>
      <c r="O69" s="326"/>
      <c r="P69" s="261"/>
    </row>
    <row r="70" spans="1:16">
      <c r="A70" s="324"/>
      <c r="B70" s="288"/>
      <c r="C70" s="289"/>
      <c r="D70" s="289"/>
      <c r="E70" s="289"/>
      <c r="F70" s="289"/>
      <c r="G70" s="289"/>
      <c r="H70" s="289"/>
      <c r="I70" s="289"/>
      <c r="J70" s="289"/>
      <c r="K70" s="289"/>
      <c r="L70" s="289"/>
      <c r="M70" s="289"/>
      <c r="N70" s="289"/>
      <c r="O70" s="290"/>
    </row>
    <row r="71" spans="1:16">
      <c r="A71" s="324"/>
      <c r="B71" s="288"/>
      <c r="C71" s="289"/>
      <c r="D71" s="289"/>
      <c r="E71" s="289"/>
      <c r="F71" s="289"/>
      <c r="G71" s="289"/>
      <c r="H71" s="289"/>
      <c r="I71" s="289"/>
      <c r="J71" s="289"/>
      <c r="K71" s="289"/>
      <c r="L71" s="289"/>
      <c r="M71" s="289"/>
      <c r="N71" s="289"/>
      <c r="O71" s="290"/>
    </row>
    <row r="72" spans="1:16">
      <c r="A72" s="324"/>
      <c r="B72" s="288"/>
      <c r="C72" s="289"/>
      <c r="D72" s="289"/>
      <c r="E72" s="289"/>
      <c r="F72" s="289"/>
      <c r="G72" s="289"/>
      <c r="H72" s="289"/>
      <c r="I72" s="289"/>
      <c r="J72" s="289"/>
      <c r="K72" s="289"/>
      <c r="L72" s="289"/>
      <c r="M72" s="289"/>
      <c r="N72" s="289"/>
      <c r="O72" s="290"/>
    </row>
    <row r="73" spans="1:16" s="55" customFormat="1">
      <c r="A73" s="324"/>
      <c r="B73" s="331"/>
      <c r="C73" s="315"/>
      <c r="D73" s="315"/>
      <c r="E73" s="315"/>
      <c r="F73" s="315"/>
      <c r="G73" s="315"/>
      <c r="H73" s="315"/>
      <c r="I73" s="315"/>
      <c r="J73" s="315"/>
      <c r="K73" s="315"/>
      <c r="L73" s="315"/>
      <c r="M73" s="315"/>
      <c r="N73" s="315"/>
      <c r="O73" s="326"/>
      <c r="P73" s="261"/>
    </row>
    <row r="74" spans="1:16" s="55" customFormat="1">
      <c r="A74" s="324">
        <v>4</v>
      </c>
      <c r="B74" s="331" t="s">
        <v>32</v>
      </c>
      <c r="C74" s="315"/>
      <c r="D74" s="315"/>
      <c r="E74" s="315"/>
      <c r="F74" s="315"/>
      <c r="G74" s="315"/>
      <c r="H74" s="315"/>
      <c r="I74" s="315"/>
      <c r="J74" s="315"/>
      <c r="K74" s="315"/>
      <c r="L74" s="315"/>
      <c r="M74" s="315"/>
      <c r="N74" s="315"/>
      <c r="O74" s="326"/>
      <c r="P74" s="261"/>
    </row>
    <row r="75" spans="1:16">
      <c r="A75" s="324"/>
      <c r="B75" s="288"/>
      <c r="C75" s="289"/>
      <c r="D75" s="289"/>
      <c r="E75" s="289"/>
      <c r="F75" s="289"/>
      <c r="G75" s="289"/>
      <c r="H75" s="289"/>
      <c r="I75" s="289"/>
      <c r="J75" s="289"/>
      <c r="K75" s="289"/>
      <c r="L75" s="289"/>
      <c r="M75" s="289"/>
      <c r="N75" s="289"/>
      <c r="O75" s="290"/>
    </row>
    <row r="76" spans="1:16">
      <c r="A76" s="324"/>
      <c r="B76" s="288"/>
      <c r="C76" s="289"/>
      <c r="D76" s="289"/>
      <c r="E76" s="289"/>
      <c r="F76" s="289"/>
      <c r="G76" s="289"/>
      <c r="H76" s="289"/>
      <c r="I76" s="289"/>
      <c r="J76" s="289"/>
      <c r="K76" s="289"/>
      <c r="L76" s="289"/>
      <c r="M76" s="289"/>
      <c r="N76" s="289"/>
      <c r="O76" s="290"/>
    </row>
    <row r="77" spans="1:16">
      <c r="A77" s="324"/>
      <c r="B77" s="288"/>
      <c r="C77" s="289"/>
      <c r="D77" s="289"/>
      <c r="E77" s="289"/>
      <c r="F77" s="289"/>
      <c r="G77" s="289"/>
      <c r="H77" s="289"/>
      <c r="I77" s="289"/>
      <c r="J77" s="289"/>
      <c r="K77" s="289"/>
      <c r="L77" s="289"/>
      <c r="M77" s="289"/>
      <c r="N77" s="289"/>
      <c r="O77" s="290"/>
    </row>
    <row r="78" spans="1:16" s="55" customFormat="1">
      <c r="A78" s="324"/>
      <c r="B78" s="331"/>
      <c r="C78" s="315"/>
      <c r="D78" s="315"/>
      <c r="E78" s="315"/>
      <c r="F78" s="315"/>
      <c r="G78" s="315"/>
      <c r="H78" s="315"/>
      <c r="I78" s="315"/>
      <c r="J78" s="315"/>
      <c r="K78" s="315"/>
      <c r="L78" s="315"/>
      <c r="M78" s="315"/>
      <c r="N78" s="315"/>
      <c r="O78" s="326"/>
      <c r="P78" s="261"/>
    </row>
    <row r="79" spans="1:16" s="55" customFormat="1">
      <c r="A79" s="324">
        <v>5</v>
      </c>
      <c r="B79" s="331" t="s">
        <v>33</v>
      </c>
      <c r="C79" s="315"/>
      <c r="D79" s="315"/>
      <c r="E79" s="315"/>
      <c r="F79" s="315"/>
      <c r="G79" s="315"/>
      <c r="H79" s="315"/>
      <c r="I79" s="315"/>
      <c r="J79" s="315"/>
      <c r="K79" s="315"/>
      <c r="L79" s="315"/>
      <c r="M79" s="315"/>
      <c r="N79" s="315"/>
      <c r="O79" s="326"/>
      <c r="P79" s="261"/>
    </row>
    <row r="80" spans="1:16">
      <c r="A80" s="324"/>
      <c r="B80" s="288"/>
      <c r="C80" s="289"/>
      <c r="D80" s="289"/>
      <c r="E80" s="289"/>
      <c r="F80" s="289"/>
      <c r="G80" s="289"/>
      <c r="H80" s="289"/>
      <c r="I80" s="289"/>
      <c r="J80" s="289"/>
      <c r="K80" s="289"/>
      <c r="L80" s="289"/>
      <c r="M80" s="289"/>
      <c r="N80" s="289"/>
      <c r="O80" s="290"/>
    </row>
    <row r="81" spans="1:16">
      <c r="A81" s="324"/>
      <c r="B81" s="288"/>
      <c r="C81" s="289"/>
      <c r="D81" s="289"/>
      <c r="E81" s="289"/>
      <c r="F81" s="289"/>
      <c r="G81" s="289"/>
      <c r="H81" s="289"/>
      <c r="I81" s="289"/>
      <c r="J81" s="289"/>
      <c r="K81" s="289"/>
      <c r="L81" s="289"/>
      <c r="M81" s="289"/>
      <c r="N81" s="289"/>
      <c r="O81" s="290"/>
    </row>
    <row r="82" spans="1:16">
      <c r="A82" s="324"/>
      <c r="B82" s="288"/>
      <c r="C82" s="289"/>
      <c r="D82" s="289"/>
      <c r="E82" s="289"/>
      <c r="F82" s="289"/>
      <c r="G82" s="289"/>
      <c r="H82" s="289"/>
      <c r="I82" s="289"/>
      <c r="J82" s="289"/>
      <c r="K82" s="289"/>
      <c r="L82" s="289"/>
      <c r="M82" s="289"/>
      <c r="N82" s="289"/>
      <c r="O82" s="290"/>
    </row>
    <row r="83" spans="1:16" s="55" customFormat="1">
      <c r="A83" s="324"/>
      <c r="B83" s="331"/>
      <c r="C83" s="315"/>
      <c r="D83" s="315"/>
      <c r="E83" s="315"/>
      <c r="F83" s="315"/>
      <c r="G83" s="315"/>
      <c r="H83" s="315"/>
      <c r="I83" s="315"/>
      <c r="J83" s="315"/>
      <c r="K83" s="315"/>
      <c r="L83" s="315"/>
      <c r="M83" s="315"/>
      <c r="N83" s="315"/>
      <c r="O83" s="326"/>
      <c r="P83" s="261"/>
    </row>
    <row r="84" spans="1:16" s="55" customFormat="1">
      <c r="A84" s="324">
        <v>8</v>
      </c>
      <c r="B84" s="331" t="s">
        <v>48</v>
      </c>
      <c r="C84" s="315"/>
      <c r="D84" s="315"/>
      <c r="E84" s="315"/>
      <c r="F84" s="315"/>
      <c r="G84" s="315"/>
      <c r="H84" s="315"/>
      <c r="I84" s="315"/>
      <c r="J84" s="315"/>
      <c r="K84" s="315"/>
      <c r="L84" s="315"/>
      <c r="M84" s="315"/>
      <c r="N84" s="315"/>
      <c r="O84" s="326"/>
      <c r="P84" s="261"/>
    </row>
    <row r="85" spans="1:16">
      <c r="A85" s="324"/>
      <c r="B85" s="288"/>
      <c r="C85" s="289"/>
      <c r="D85" s="289"/>
      <c r="E85" s="289"/>
      <c r="F85" s="289"/>
      <c r="G85" s="289"/>
      <c r="H85" s="289"/>
      <c r="I85" s="289"/>
      <c r="J85" s="289"/>
      <c r="K85" s="289"/>
      <c r="L85" s="289"/>
      <c r="M85" s="289"/>
      <c r="N85" s="289"/>
      <c r="O85" s="290"/>
    </row>
    <row r="86" spans="1:16">
      <c r="A86" s="324"/>
      <c r="B86" s="288"/>
      <c r="C86" s="289"/>
      <c r="D86" s="289"/>
      <c r="E86" s="289"/>
      <c r="F86" s="289"/>
      <c r="G86" s="289"/>
      <c r="H86" s="289"/>
      <c r="I86" s="289"/>
      <c r="J86" s="289"/>
      <c r="K86" s="289"/>
      <c r="L86" s="289"/>
      <c r="M86" s="289"/>
      <c r="N86" s="289"/>
      <c r="O86" s="290"/>
    </row>
    <row r="87" spans="1:16">
      <c r="A87" s="324"/>
      <c r="B87" s="288"/>
      <c r="C87" s="289"/>
      <c r="D87" s="289"/>
      <c r="E87" s="289"/>
      <c r="F87" s="289"/>
      <c r="G87" s="289"/>
      <c r="H87" s="289"/>
      <c r="I87" s="289"/>
      <c r="J87" s="289"/>
      <c r="K87" s="289"/>
      <c r="L87" s="289"/>
      <c r="M87" s="289"/>
      <c r="N87" s="289"/>
      <c r="O87" s="290"/>
    </row>
    <row r="88" spans="1:16" s="55" customFormat="1">
      <c r="A88" s="324"/>
      <c r="B88" s="331"/>
      <c r="C88" s="315"/>
      <c r="D88" s="315"/>
      <c r="E88" s="315"/>
      <c r="F88" s="315"/>
      <c r="G88" s="315"/>
      <c r="H88" s="315"/>
      <c r="I88" s="315"/>
      <c r="J88" s="315"/>
      <c r="K88" s="315"/>
      <c r="L88" s="315"/>
      <c r="M88" s="315"/>
      <c r="N88" s="315"/>
      <c r="O88" s="326"/>
      <c r="P88" s="261"/>
    </row>
    <row r="89" spans="1:16" s="55" customFormat="1">
      <c r="A89" s="324">
        <v>9</v>
      </c>
      <c r="B89" s="331" t="s">
        <v>54</v>
      </c>
      <c r="C89" s="315"/>
      <c r="D89" s="315"/>
      <c r="E89" s="315"/>
      <c r="F89" s="315"/>
      <c r="G89" s="315"/>
      <c r="H89" s="315"/>
      <c r="I89" s="315"/>
      <c r="J89" s="315"/>
      <c r="K89" s="315"/>
      <c r="L89" s="315"/>
      <c r="M89" s="315"/>
      <c r="N89" s="315"/>
      <c r="O89" s="326"/>
      <c r="P89" s="261"/>
    </row>
    <row r="90" spans="1:16">
      <c r="A90" s="324"/>
      <c r="B90" s="288"/>
      <c r="C90" s="289"/>
      <c r="D90" s="289"/>
      <c r="E90" s="289"/>
      <c r="F90" s="289"/>
      <c r="G90" s="289"/>
      <c r="H90" s="289"/>
      <c r="I90" s="289"/>
      <c r="J90" s="289"/>
      <c r="K90" s="289"/>
      <c r="L90" s="289"/>
      <c r="M90" s="289"/>
      <c r="N90" s="289"/>
      <c r="O90" s="290"/>
    </row>
    <row r="91" spans="1:16">
      <c r="A91" s="324"/>
      <c r="B91" s="288"/>
      <c r="C91" s="289"/>
      <c r="D91" s="289"/>
      <c r="E91" s="289"/>
      <c r="F91" s="289"/>
      <c r="G91" s="289"/>
      <c r="H91" s="289"/>
      <c r="I91" s="289"/>
      <c r="J91" s="289"/>
      <c r="K91" s="289"/>
      <c r="L91" s="289"/>
      <c r="M91" s="289"/>
      <c r="N91" s="289"/>
      <c r="O91" s="290"/>
    </row>
    <row r="92" spans="1:16">
      <c r="A92" s="324"/>
      <c r="B92" s="288"/>
      <c r="C92" s="289"/>
      <c r="D92" s="289"/>
      <c r="E92" s="289"/>
      <c r="F92" s="289"/>
      <c r="G92" s="289"/>
      <c r="H92" s="289"/>
      <c r="I92" s="289"/>
      <c r="J92" s="289"/>
      <c r="K92" s="289"/>
      <c r="L92" s="289"/>
      <c r="M92" s="289"/>
      <c r="N92" s="289"/>
      <c r="O92" s="290"/>
    </row>
    <row r="93" spans="1:16" s="55" customFormat="1">
      <c r="A93" s="324"/>
      <c r="B93" s="331"/>
      <c r="C93" s="315"/>
      <c r="D93" s="315"/>
      <c r="E93" s="315"/>
      <c r="F93" s="315"/>
      <c r="G93" s="315"/>
      <c r="H93" s="315"/>
      <c r="I93" s="315"/>
      <c r="J93" s="315"/>
      <c r="K93" s="315"/>
      <c r="L93" s="315"/>
      <c r="M93" s="315"/>
      <c r="N93" s="315"/>
      <c r="O93" s="326"/>
      <c r="P93" s="261"/>
    </row>
    <row r="94" spans="1:16" s="55" customFormat="1">
      <c r="A94" s="324">
        <v>11</v>
      </c>
      <c r="B94" s="331" t="s">
        <v>34</v>
      </c>
      <c r="C94" s="315"/>
      <c r="D94" s="315"/>
      <c r="E94" s="315"/>
      <c r="F94" s="315"/>
      <c r="G94" s="315"/>
      <c r="H94" s="315"/>
      <c r="I94" s="315"/>
      <c r="J94" s="315"/>
      <c r="K94" s="315"/>
      <c r="L94" s="315"/>
      <c r="M94" s="315"/>
      <c r="N94" s="315"/>
      <c r="O94" s="326"/>
      <c r="P94" s="261"/>
    </row>
    <row r="95" spans="1:16">
      <c r="A95" s="324"/>
      <c r="B95" s="288"/>
      <c r="C95" s="289"/>
      <c r="D95" s="289"/>
      <c r="E95" s="289"/>
      <c r="F95" s="289"/>
      <c r="G95" s="289"/>
      <c r="H95" s="289"/>
      <c r="I95" s="289"/>
      <c r="J95" s="289"/>
      <c r="K95" s="289"/>
      <c r="L95" s="289"/>
      <c r="M95" s="289"/>
      <c r="N95" s="289"/>
      <c r="O95" s="290"/>
    </row>
    <row r="96" spans="1:16">
      <c r="A96" s="324"/>
      <c r="B96" s="288"/>
      <c r="C96" s="289"/>
      <c r="D96" s="289"/>
      <c r="E96" s="289"/>
      <c r="F96" s="289"/>
      <c r="G96" s="289"/>
      <c r="H96" s="289"/>
      <c r="I96" s="289"/>
      <c r="J96" s="289"/>
      <c r="K96" s="289"/>
      <c r="L96" s="289"/>
      <c r="M96" s="289"/>
      <c r="N96" s="289"/>
      <c r="O96" s="290"/>
    </row>
    <row r="97" spans="1:16" s="55" customFormat="1">
      <c r="A97" s="324"/>
      <c r="B97" s="332"/>
      <c r="C97" s="315"/>
      <c r="D97" s="315"/>
      <c r="E97" s="315"/>
      <c r="F97" s="315"/>
      <c r="G97" s="315"/>
      <c r="H97" s="315"/>
      <c r="I97" s="315"/>
      <c r="J97" s="315"/>
      <c r="K97" s="315"/>
      <c r="L97" s="315"/>
      <c r="M97" s="315"/>
      <c r="N97" s="315"/>
      <c r="O97" s="326"/>
      <c r="P97" s="261"/>
    </row>
    <row r="98" spans="1:16" s="55" customFormat="1">
      <c r="A98" s="324">
        <v>12</v>
      </c>
      <c r="B98" s="331" t="s">
        <v>35</v>
      </c>
      <c r="C98" s="315"/>
      <c r="D98" s="315"/>
      <c r="E98" s="315"/>
      <c r="F98" s="315"/>
      <c r="G98" s="315"/>
      <c r="H98" s="315"/>
      <c r="I98" s="315"/>
      <c r="J98" s="315"/>
      <c r="K98" s="315"/>
      <c r="L98" s="315"/>
      <c r="M98" s="315"/>
      <c r="N98" s="315"/>
      <c r="O98" s="326"/>
      <c r="P98" s="261"/>
    </row>
    <row r="99" spans="1:16">
      <c r="A99" s="324"/>
      <c r="B99" s="288"/>
      <c r="C99" s="289"/>
      <c r="D99" s="289"/>
      <c r="E99" s="289"/>
      <c r="F99" s="289"/>
      <c r="G99" s="289"/>
      <c r="H99" s="289"/>
      <c r="I99" s="289"/>
      <c r="J99" s="289"/>
      <c r="K99" s="289"/>
      <c r="L99" s="289"/>
      <c r="M99" s="289"/>
      <c r="N99" s="289"/>
      <c r="O99" s="290"/>
    </row>
    <row r="100" spans="1:16">
      <c r="A100" s="324"/>
      <c r="B100" s="288"/>
      <c r="C100" s="289"/>
      <c r="D100" s="289"/>
      <c r="E100" s="289"/>
      <c r="F100" s="289"/>
      <c r="G100" s="289"/>
      <c r="H100" s="289"/>
      <c r="I100" s="289"/>
      <c r="J100" s="289"/>
      <c r="K100" s="289"/>
      <c r="L100" s="289"/>
      <c r="M100" s="289"/>
      <c r="N100" s="289"/>
      <c r="O100" s="290"/>
    </row>
    <row r="101" spans="1:16" s="55" customFormat="1">
      <c r="A101" s="324"/>
      <c r="B101" s="331"/>
      <c r="C101" s="315"/>
      <c r="D101" s="315"/>
      <c r="E101" s="315"/>
      <c r="F101" s="315"/>
      <c r="G101" s="315"/>
      <c r="H101" s="315"/>
      <c r="I101" s="315"/>
      <c r="J101" s="315"/>
      <c r="K101" s="315"/>
      <c r="L101" s="315"/>
      <c r="M101" s="315"/>
      <c r="N101" s="315"/>
      <c r="O101" s="326"/>
      <c r="P101" s="261"/>
    </row>
    <row r="102" spans="1:16" s="55" customFormat="1">
      <c r="A102" s="324">
        <v>13</v>
      </c>
      <c r="B102" s="331" t="s">
        <v>36</v>
      </c>
      <c r="C102" s="315"/>
      <c r="D102" s="315"/>
      <c r="E102" s="315"/>
      <c r="F102" s="315"/>
      <c r="G102" s="315"/>
      <c r="H102" s="315"/>
      <c r="I102" s="315"/>
      <c r="J102" s="315"/>
      <c r="K102" s="315"/>
      <c r="L102" s="315"/>
      <c r="M102" s="315"/>
      <c r="N102" s="315"/>
      <c r="O102" s="326"/>
      <c r="P102" s="261"/>
    </row>
    <row r="103" spans="1:16">
      <c r="A103" s="324"/>
      <c r="B103" s="288"/>
      <c r="C103" s="289"/>
      <c r="D103" s="289"/>
      <c r="E103" s="289"/>
      <c r="F103" s="289"/>
      <c r="G103" s="289"/>
      <c r="H103" s="289"/>
      <c r="I103" s="289"/>
      <c r="J103" s="289"/>
      <c r="K103" s="289"/>
      <c r="L103" s="289"/>
      <c r="M103" s="289"/>
      <c r="N103" s="289"/>
      <c r="O103" s="290"/>
    </row>
    <row r="104" spans="1:16">
      <c r="A104" s="324"/>
      <c r="B104" s="288"/>
      <c r="C104" s="289"/>
      <c r="D104" s="289"/>
      <c r="E104" s="289"/>
      <c r="F104" s="289"/>
      <c r="G104" s="289"/>
      <c r="H104" s="289"/>
      <c r="I104" s="289"/>
      <c r="J104" s="289"/>
      <c r="K104" s="289"/>
      <c r="L104" s="289"/>
      <c r="M104" s="289"/>
      <c r="N104" s="289"/>
      <c r="O104" s="290"/>
    </row>
    <row r="105" spans="1:16" s="55" customFormat="1">
      <c r="A105" s="324"/>
      <c r="B105" s="331"/>
      <c r="C105" s="315"/>
      <c r="D105" s="315"/>
      <c r="E105" s="315"/>
      <c r="F105" s="315"/>
      <c r="G105" s="315"/>
      <c r="H105" s="315"/>
      <c r="I105" s="315"/>
      <c r="J105" s="315"/>
      <c r="K105" s="315"/>
      <c r="L105" s="315"/>
      <c r="M105" s="315"/>
      <c r="N105" s="315"/>
      <c r="O105" s="326"/>
      <c r="P105" s="261"/>
    </row>
    <row r="106" spans="1:16" s="55" customFormat="1">
      <c r="A106" s="324">
        <v>15</v>
      </c>
      <c r="B106" s="331" t="s">
        <v>37</v>
      </c>
      <c r="C106" s="315"/>
      <c r="D106" s="315"/>
      <c r="E106" s="315"/>
      <c r="F106" s="315"/>
      <c r="G106" s="315"/>
      <c r="H106" s="315"/>
      <c r="I106" s="315"/>
      <c r="J106" s="315"/>
      <c r="K106" s="315"/>
      <c r="L106" s="315"/>
      <c r="M106" s="315"/>
      <c r="N106" s="315"/>
      <c r="O106" s="326"/>
      <c r="P106" s="261"/>
    </row>
    <row r="107" spans="1:16">
      <c r="A107" s="324"/>
      <c r="B107" s="288"/>
      <c r="C107" s="289"/>
      <c r="D107" s="289"/>
      <c r="E107" s="289"/>
      <c r="F107" s="289"/>
      <c r="G107" s="289"/>
      <c r="H107" s="289"/>
      <c r="I107" s="289"/>
      <c r="J107" s="289"/>
      <c r="K107" s="289"/>
      <c r="L107" s="289"/>
      <c r="M107" s="289"/>
      <c r="N107" s="289"/>
      <c r="O107" s="290"/>
    </row>
    <row r="108" spans="1:16">
      <c r="A108" s="324"/>
      <c r="B108" s="288"/>
      <c r="C108" s="289"/>
      <c r="D108" s="289"/>
      <c r="E108" s="289"/>
      <c r="F108" s="289"/>
      <c r="G108" s="289"/>
      <c r="H108" s="289"/>
      <c r="I108" s="289"/>
      <c r="J108" s="289"/>
      <c r="K108" s="289"/>
      <c r="L108" s="289"/>
      <c r="M108" s="289"/>
      <c r="N108" s="289"/>
      <c r="O108" s="290"/>
    </row>
    <row r="109" spans="1:16" s="55" customFormat="1">
      <c r="A109" s="324"/>
      <c r="B109" s="331"/>
      <c r="C109" s="315"/>
      <c r="D109" s="315"/>
      <c r="E109" s="315"/>
      <c r="F109" s="315"/>
      <c r="G109" s="315"/>
      <c r="H109" s="315"/>
      <c r="I109" s="315"/>
      <c r="J109" s="315"/>
      <c r="K109" s="315"/>
      <c r="L109" s="315"/>
      <c r="M109" s="315"/>
      <c r="N109" s="315"/>
      <c r="O109" s="326"/>
      <c r="P109" s="261"/>
    </row>
    <row r="110" spans="1:16" s="55" customFormat="1">
      <c r="A110" s="324">
        <v>16</v>
      </c>
      <c r="B110" s="331" t="s">
        <v>214</v>
      </c>
      <c r="C110" s="315"/>
      <c r="D110" s="315"/>
      <c r="E110" s="315"/>
      <c r="F110" s="315"/>
      <c r="G110" s="315"/>
      <c r="H110" s="315"/>
      <c r="I110" s="315"/>
      <c r="J110" s="315"/>
      <c r="K110" s="315"/>
      <c r="L110" s="315"/>
      <c r="M110" s="315"/>
      <c r="N110" s="315"/>
      <c r="O110" s="326"/>
      <c r="P110" s="261"/>
    </row>
    <row r="111" spans="1:16">
      <c r="A111" s="324"/>
      <c r="B111" s="288"/>
      <c r="C111" s="289"/>
      <c r="D111" s="289"/>
      <c r="E111" s="289"/>
      <c r="F111" s="289"/>
      <c r="G111" s="289"/>
      <c r="H111" s="289"/>
      <c r="I111" s="289"/>
      <c r="J111" s="289"/>
      <c r="K111" s="289"/>
      <c r="L111" s="289"/>
      <c r="M111" s="289"/>
      <c r="N111" s="289"/>
      <c r="O111" s="290"/>
    </row>
    <row r="112" spans="1:16">
      <c r="A112" s="324"/>
      <c r="B112" s="288"/>
      <c r="C112" s="289"/>
      <c r="D112" s="289"/>
      <c r="E112" s="289"/>
      <c r="F112" s="289"/>
      <c r="G112" s="289"/>
      <c r="H112" s="289"/>
      <c r="I112" s="289"/>
      <c r="J112" s="289"/>
      <c r="K112" s="289"/>
      <c r="L112" s="289"/>
      <c r="M112" s="289"/>
      <c r="N112" s="289"/>
      <c r="O112" s="290"/>
    </row>
    <row r="113" spans="1:16" s="55" customFormat="1">
      <c r="A113" s="327"/>
      <c r="B113" s="331"/>
      <c r="C113" s="315"/>
      <c r="D113" s="315"/>
      <c r="E113" s="315"/>
      <c r="F113" s="315"/>
      <c r="G113" s="315"/>
      <c r="H113" s="315"/>
      <c r="I113" s="315"/>
      <c r="J113" s="315"/>
      <c r="K113" s="315"/>
      <c r="L113" s="315"/>
      <c r="M113" s="315"/>
      <c r="N113" s="315"/>
      <c r="O113" s="326"/>
      <c r="P113" s="261"/>
    </row>
    <row r="114" spans="1:16" s="55" customFormat="1">
      <c r="A114" s="324">
        <v>18</v>
      </c>
      <c r="B114" s="331" t="s">
        <v>38</v>
      </c>
      <c r="C114" s="315"/>
      <c r="D114" s="315"/>
      <c r="E114" s="315"/>
      <c r="F114" s="315"/>
      <c r="G114" s="315"/>
      <c r="H114" s="315"/>
      <c r="I114" s="315"/>
      <c r="J114" s="315"/>
      <c r="K114" s="315"/>
      <c r="L114" s="315"/>
      <c r="M114" s="315"/>
      <c r="N114" s="315"/>
      <c r="O114" s="326"/>
      <c r="P114" s="261"/>
    </row>
    <row r="115" spans="1:16">
      <c r="A115" s="324"/>
      <c r="B115" s="288"/>
      <c r="C115" s="289"/>
      <c r="D115" s="289"/>
      <c r="E115" s="289"/>
      <c r="F115" s="289"/>
      <c r="G115" s="289"/>
      <c r="H115" s="289"/>
      <c r="I115" s="289"/>
      <c r="J115" s="289"/>
      <c r="K115" s="289"/>
      <c r="L115" s="289"/>
      <c r="M115" s="289"/>
      <c r="N115" s="289"/>
      <c r="O115" s="290"/>
    </row>
    <row r="116" spans="1:16">
      <c r="A116" s="324"/>
      <c r="B116" s="288"/>
      <c r="C116" s="289"/>
      <c r="D116" s="289"/>
      <c r="E116" s="289"/>
      <c r="F116" s="289"/>
      <c r="G116" s="289"/>
      <c r="H116" s="289"/>
      <c r="I116" s="289"/>
      <c r="J116" s="289"/>
      <c r="K116" s="289"/>
      <c r="L116" s="289"/>
      <c r="M116" s="289"/>
      <c r="N116" s="289"/>
      <c r="O116" s="290"/>
    </row>
    <row r="117" spans="1:16" s="55" customFormat="1">
      <c r="A117" s="328"/>
      <c r="B117" s="333"/>
      <c r="C117" s="326"/>
      <c r="D117" s="326"/>
      <c r="E117" s="326"/>
      <c r="F117" s="326"/>
      <c r="G117" s="326"/>
      <c r="H117" s="326"/>
      <c r="I117" s="326"/>
      <c r="J117" s="326"/>
      <c r="K117" s="326"/>
      <c r="L117" s="326"/>
      <c r="M117" s="326"/>
      <c r="N117" s="326"/>
      <c r="O117" s="326"/>
      <c r="P117" s="261"/>
    </row>
    <row r="118" spans="1:16" s="55" customFormat="1">
      <c r="A118" s="328"/>
      <c r="B118" s="333"/>
      <c r="C118" s="326"/>
      <c r="D118" s="326"/>
      <c r="E118" s="326"/>
      <c r="F118" s="326"/>
      <c r="G118" s="326"/>
      <c r="H118" s="326"/>
      <c r="I118" s="326"/>
      <c r="J118" s="326"/>
      <c r="K118" s="326"/>
      <c r="L118" s="326"/>
      <c r="M118" s="326"/>
      <c r="N118" s="326"/>
      <c r="O118" s="326"/>
      <c r="P118" s="261"/>
    </row>
    <row r="119" spans="1:16" s="55" customFormat="1">
      <c r="A119" s="329" t="s">
        <v>56</v>
      </c>
      <c r="B119" s="334" t="s">
        <v>205</v>
      </c>
      <c r="C119" s="326"/>
      <c r="D119" s="326"/>
      <c r="E119" s="326"/>
      <c r="F119" s="326"/>
      <c r="G119" s="326"/>
      <c r="H119" s="326"/>
      <c r="I119" s="326"/>
      <c r="J119" s="326"/>
      <c r="K119" s="326"/>
      <c r="L119" s="326"/>
      <c r="M119" s="326"/>
      <c r="N119" s="326"/>
      <c r="O119" s="326"/>
      <c r="P119" s="261"/>
    </row>
    <row r="120" spans="1:16" s="55" customFormat="1">
      <c r="A120" s="329" t="s">
        <v>206</v>
      </c>
      <c r="B120" s="334" t="s">
        <v>207</v>
      </c>
      <c r="C120" s="326"/>
      <c r="D120" s="326"/>
      <c r="E120" s="326"/>
      <c r="F120" s="326"/>
      <c r="G120" s="326"/>
      <c r="H120" s="326"/>
      <c r="I120" s="326"/>
      <c r="J120" s="326"/>
      <c r="K120" s="326"/>
      <c r="L120" s="326"/>
      <c r="M120" s="326"/>
      <c r="N120" s="326"/>
      <c r="O120" s="326"/>
      <c r="P120" s="261"/>
    </row>
    <row r="121" spans="1:16" s="55" customFormat="1">
      <c r="A121" s="329" t="s">
        <v>208</v>
      </c>
      <c r="B121" s="334" t="s">
        <v>209</v>
      </c>
      <c r="C121" s="326"/>
      <c r="D121" s="326"/>
      <c r="E121" s="326"/>
      <c r="F121" s="326"/>
      <c r="G121" s="326"/>
      <c r="H121" s="326"/>
      <c r="I121" s="326"/>
      <c r="J121" s="326"/>
      <c r="K121" s="326"/>
      <c r="L121" s="326"/>
      <c r="M121" s="326"/>
      <c r="N121" s="326"/>
      <c r="O121" s="326"/>
      <c r="P121" s="261"/>
    </row>
    <row r="122" spans="1:16" s="55" customFormat="1">
      <c r="A122" s="329" t="s">
        <v>210</v>
      </c>
      <c r="B122" s="334" t="s">
        <v>213</v>
      </c>
      <c r="C122" s="326"/>
      <c r="D122" s="326"/>
      <c r="E122" s="326"/>
      <c r="F122" s="326"/>
      <c r="G122" s="326"/>
      <c r="H122" s="326"/>
      <c r="I122" s="326"/>
      <c r="J122" s="326"/>
      <c r="K122" s="326"/>
      <c r="L122" s="326"/>
      <c r="M122" s="326"/>
      <c r="N122" s="326"/>
      <c r="O122" s="326"/>
      <c r="P122" s="261"/>
    </row>
    <row r="123" spans="1:16" s="55" customFormat="1">
      <c r="A123" s="329" t="s">
        <v>211</v>
      </c>
      <c r="B123" s="334" t="s">
        <v>212</v>
      </c>
      <c r="C123" s="326"/>
      <c r="D123" s="326"/>
      <c r="E123" s="326"/>
      <c r="F123" s="326"/>
      <c r="G123" s="326"/>
      <c r="H123" s="326"/>
      <c r="I123" s="326"/>
      <c r="J123" s="326"/>
      <c r="K123" s="326"/>
      <c r="L123" s="326"/>
      <c r="M123" s="326"/>
      <c r="N123" s="326"/>
      <c r="O123" s="326"/>
      <c r="P123" s="261"/>
    </row>
    <row r="124" spans="1:16" s="55" customFormat="1">
      <c r="A124" s="328"/>
      <c r="B124" s="333"/>
      <c r="C124" s="326"/>
      <c r="D124" s="326"/>
      <c r="E124" s="326"/>
      <c r="F124" s="326"/>
      <c r="G124" s="326"/>
      <c r="H124" s="326"/>
      <c r="I124" s="326"/>
      <c r="J124" s="326"/>
      <c r="K124" s="326"/>
      <c r="L124" s="326"/>
      <c r="M124" s="326"/>
      <c r="N124" s="326"/>
      <c r="O124" s="326"/>
      <c r="P124" s="261"/>
    </row>
    <row r="125" spans="1:16" s="55" customFormat="1">
      <c r="J125" s="55" t="s">
        <v>47</v>
      </c>
      <c r="P125" s="261"/>
    </row>
    <row r="126" spans="1:16" s="55" customFormat="1">
      <c r="A126" s="15" t="s">
        <v>204</v>
      </c>
      <c r="P126" s="261"/>
    </row>
    <row r="127" spans="1:16" s="55" customFormat="1" ht="25.5">
      <c r="A127" s="317" t="s">
        <v>28</v>
      </c>
      <c r="B127" s="318" t="s">
        <v>29</v>
      </c>
      <c r="C127" s="292">
        <v>44197</v>
      </c>
      <c r="D127" s="292">
        <v>44228</v>
      </c>
      <c r="E127" s="292">
        <v>44256</v>
      </c>
      <c r="F127" s="292">
        <v>44287</v>
      </c>
      <c r="G127" s="292">
        <v>44317</v>
      </c>
      <c r="H127" s="292" t="s">
        <v>217</v>
      </c>
      <c r="I127" s="292" t="s">
        <v>218</v>
      </c>
      <c r="J127" s="292">
        <v>44409</v>
      </c>
      <c r="K127" s="292">
        <v>44440</v>
      </c>
      <c r="L127" s="292" t="s">
        <v>219</v>
      </c>
      <c r="M127" s="292">
        <v>44501</v>
      </c>
      <c r="N127" s="292">
        <v>44531</v>
      </c>
      <c r="O127" s="318" t="s">
        <v>2</v>
      </c>
      <c r="P127" s="261"/>
    </row>
    <row r="128" spans="1:16">
      <c r="A128" s="313">
        <v>2</v>
      </c>
      <c r="B128" s="303" t="s">
        <v>30</v>
      </c>
      <c r="C128" s="286"/>
      <c r="D128" s="286"/>
      <c r="E128" s="286"/>
      <c r="F128" s="286"/>
      <c r="G128" s="286"/>
      <c r="H128" s="286"/>
      <c r="I128" s="286"/>
      <c r="J128" s="286"/>
      <c r="K128" s="286"/>
      <c r="L128" s="286"/>
      <c r="M128" s="286"/>
      <c r="N128" s="286"/>
      <c r="O128" s="286"/>
      <c r="P128" s="330"/>
    </row>
    <row r="129" spans="1:16">
      <c r="A129" s="313">
        <v>3</v>
      </c>
      <c r="B129" s="303" t="s">
        <v>31</v>
      </c>
      <c r="C129" s="286"/>
      <c r="D129" s="286"/>
      <c r="E129" s="286"/>
      <c r="F129" s="286"/>
      <c r="G129" s="286"/>
      <c r="H129" s="286"/>
      <c r="I129" s="286"/>
      <c r="J129" s="286"/>
      <c r="K129" s="286"/>
      <c r="L129" s="286"/>
      <c r="M129" s="286"/>
      <c r="N129" s="286"/>
      <c r="O129" s="286"/>
      <c r="P129" s="330"/>
    </row>
    <row r="130" spans="1:16">
      <c r="A130" s="313">
        <v>4</v>
      </c>
      <c r="B130" s="303" t="s">
        <v>32</v>
      </c>
      <c r="C130" s="286"/>
      <c r="D130" s="286"/>
      <c r="E130" s="286"/>
      <c r="F130" s="286"/>
      <c r="G130" s="286"/>
      <c r="H130" s="286"/>
      <c r="I130" s="286"/>
      <c r="J130" s="286"/>
      <c r="K130" s="286"/>
      <c r="L130" s="286"/>
      <c r="M130" s="286"/>
      <c r="N130" s="286"/>
      <c r="O130" s="286"/>
      <c r="P130" s="330"/>
    </row>
    <row r="131" spans="1:16">
      <c r="A131" s="313">
        <v>5</v>
      </c>
      <c r="B131" s="303" t="s">
        <v>33</v>
      </c>
      <c r="C131" s="286"/>
      <c r="D131" s="286"/>
      <c r="E131" s="286"/>
      <c r="F131" s="286"/>
      <c r="G131" s="286"/>
      <c r="H131" s="286"/>
      <c r="I131" s="286"/>
      <c r="J131" s="286"/>
      <c r="K131" s="286"/>
      <c r="L131" s="286"/>
      <c r="M131" s="286"/>
      <c r="N131" s="286"/>
      <c r="O131" s="286"/>
      <c r="P131" s="330"/>
    </row>
    <row r="132" spans="1:16">
      <c r="A132" s="313">
        <v>8</v>
      </c>
      <c r="B132" s="303" t="s">
        <v>48</v>
      </c>
      <c r="C132" s="286"/>
      <c r="D132" s="286"/>
      <c r="E132" s="286"/>
      <c r="F132" s="286"/>
      <c r="G132" s="286"/>
      <c r="H132" s="286"/>
      <c r="I132" s="286"/>
      <c r="J132" s="286"/>
      <c r="K132" s="286"/>
      <c r="L132" s="286"/>
      <c r="M132" s="286"/>
      <c r="N132" s="286"/>
      <c r="O132" s="286"/>
      <c r="P132" s="330"/>
    </row>
    <row r="133" spans="1:16">
      <c r="A133" s="313">
        <v>9</v>
      </c>
      <c r="B133" s="303" t="s">
        <v>53</v>
      </c>
      <c r="C133" s="286"/>
      <c r="D133" s="286"/>
      <c r="E133" s="286"/>
      <c r="F133" s="286"/>
      <c r="G133" s="286"/>
      <c r="H133" s="286"/>
      <c r="I133" s="286"/>
      <c r="J133" s="286"/>
      <c r="K133" s="286"/>
      <c r="L133" s="286"/>
      <c r="M133" s="286"/>
      <c r="N133" s="286"/>
      <c r="O133" s="286"/>
      <c r="P133" s="330"/>
    </row>
    <row r="134" spans="1:16">
      <c r="A134" s="313">
        <v>11</v>
      </c>
      <c r="B134" s="303" t="s">
        <v>34</v>
      </c>
      <c r="C134" s="286"/>
      <c r="D134" s="286"/>
      <c r="E134" s="286"/>
      <c r="F134" s="286"/>
      <c r="G134" s="286"/>
      <c r="H134" s="286"/>
      <c r="I134" s="286"/>
      <c r="J134" s="286"/>
      <c r="K134" s="286"/>
      <c r="L134" s="286"/>
      <c r="M134" s="286"/>
      <c r="N134" s="286"/>
      <c r="O134" s="286"/>
      <c r="P134" s="330"/>
    </row>
    <row r="135" spans="1:16">
      <c r="A135" s="313">
        <v>12</v>
      </c>
      <c r="B135" s="303" t="s">
        <v>35</v>
      </c>
      <c r="C135" s="286"/>
      <c r="D135" s="286"/>
      <c r="E135" s="286"/>
      <c r="F135" s="286"/>
      <c r="G135" s="286"/>
      <c r="H135" s="286"/>
      <c r="I135" s="286"/>
      <c r="J135" s="286"/>
      <c r="K135" s="286"/>
      <c r="L135" s="286"/>
      <c r="M135" s="286"/>
      <c r="N135" s="286"/>
      <c r="O135" s="286"/>
      <c r="P135" s="330"/>
    </row>
    <row r="136" spans="1:16">
      <c r="A136" s="313">
        <v>13</v>
      </c>
      <c r="B136" s="303" t="s">
        <v>36</v>
      </c>
      <c r="C136" s="286"/>
      <c r="D136" s="286"/>
      <c r="E136" s="286"/>
      <c r="F136" s="286"/>
      <c r="G136" s="286"/>
      <c r="H136" s="286"/>
      <c r="I136" s="286"/>
      <c r="J136" s="286"/>
      <c r="K136" s="286"/>
      <c r="L136" s="286"/>
      <c r="M136" s="286"/>
      <c r="N136" s="286"/>
      <c r="O136" s="286"/>
      <c r="P136" s="330"/>
    </row>
    <row r="137" spans="1:16">
      <c r="A137" s="313">
        <v>15</v>
      </c>
      <c r="B137" s="303" t="s">
        <v>37</v>
      </c>
      <c r="C137" s="286"/>
      <c r="D137" s="286"/>
      <c r="E137" s="286"/>
      <c r="F137" s="286"/>
      <c r="G137" s="286"/>
      <c r="H137" s="286"/>
      <c r="I137" s="286"/>
      <c r="J137" s="286"/>
      <c r="K137" s="286"/>
      <c r="L137" s="286"/>
      <c r="M137" s="286"/>
      <c r="N137" s="286"/>
      <c r="O137" s="286"/>
      <c r="P137" s="330"/>
    </row>
    <row r="138" spans="1:16">
      <c r="A138" s="313">
        <v>16</v>
      </c>
      <c r="B138" s="303" t="s">
        <v>214</v>
      </c>
      <c r="C138" s="286"/>
      <c r="D138" s="286"/>
      <c r="E138" s="286"/>
      <c r="F138" s="286"/>
      <c r="G138" s="286"/>
      <c r="H138" s="286"/>
      <c r="I138" s="286"/>
      <c r="J138" s="286"/>
      <c r="K138" s="286"/>
      <c r="L138" s="286"/>
      <c r="M138" s="286"/>
      <c r="N138" s="286"/>
      <c r="O138" s="286"/>
      <c r="P138" s="330"/>
    </row>
    <row r="139" spans="1:16">
      <c r="A139" s="313">
        <v>18</v>
      </c>
      <c r="B139" s="303" t="s">
        <v>38</v>
      </c>
      <c r="C139" s="286"/>
      <c r="D139" s="286"/>
      <c r="E139" s="286"/>
      <c r="F139" s="286"/>
      <c r="G139" s="286"/>
      <c r="H139" s="286"/>
      <c r="I139" s="286"/>
      <c r="J139" s="286"/>
      <c r="K139" s="286"/>
      <c r="L139" s="286"/>
      <c r="M139" s="286"/>
      <c r="N139" s="286"/>
      <c r="O139" s="286"/>
      <c r="P139" s="330"/>
    </row>
    <row r="140" spans="1:16">
      <c r="A140" s="321" t="s">
        <v>27</v>
      </c>
      <c r="B140" s="322"/>
      <c r="C140" s="287">
        <f t="shared" ref="C140:N140" si="29">SUM(C128:C139)</f>
        <v>0</v>
      </c>
      <c r="D140" s="287">
        <f t="shared" si="29"/>
        <v>0</v>
      </c>
      <c r="E140" s="287">
        <f t="shared" si="29"/>
        <v>0</v>
      </c>
      <c r="F140" s="287">
        <f t="shared" si="29"/>
        <v>0</v>
      </c>
      <c r="G140" s="287">
        <f t="shared" si="29"/>
        <v>0</v>
      </c>
      <c r="H140" s="287">
        <f t="shared" si="29"/>
        <v>0</v>
      </c>
      <c r="I140" s="287">
        <f t="shared" si="29"/>
        <v>0</v>
      </c>
      <c r="J140" s="287">
        <f t="shared" si="29"/>
        <v>0</v>
      </c>
      <c r="K140" s="287">
        <f t="shared" si="29"/>
        <v>0</v>
      </c>
      <c r="L140" s="287">
        <f t="shared" si="29"/>
        <v>0</v>
      </c>
      <c r="M140" s="287">
        <f t="shared" si="29"/>
        <v>0</v>
      </c>
      <c r="N140" s="287">
        <f t="shared" si="29"/>
        <v>0</v>
      </c>
      <c r="O140" s="305">
        <v>548346.53331695579</v>
      </c>
      <c r="P140" s="8" t="s">
        <v>42</v>
      </c>
    </row>
    <row r="141" spans="1:16">
      <c r="B141" s="55"/>
      <c r="C141" s="261"/>
      <c r="D141" s="55"/>
      <c r="E141" s="55"/>
      <c r="F141" s="55"/>
      <c r="G141" s="55"/>
      <c r="H141" s="55"/>
      <c r="I141" s="55"/>
      <c r="J141" s="55"/>
      <c r="K141" s="55"/>
      <c r="L141" s="55"/>
      <c r="M141" s="55"/>
      <c r="N141" s="55"/>
      <c r="O141" s="55"/>
    </row>
    <row r="142" spans="1:16">
      <c r="B142" s="55"/>
    </row>
    <row r="143" spans="1:16">
      <c r="B143" s="55"/>
    </row>
  </sheetData>
  <phoneticPr fontId="11" type="noConversion"/>
  <pageMargins left="0.5" right="0.5" top="1" bottom="0.25" header="0.81" footer="0.3"/>
  <pageSetup scale="48" firstPageNumber="4" fitToHeight="0" orientation="landscape" useFirstPageNumber="1" r:id="rId1"/>
  <headerFooter alignWithMargins="0">
    <oddHeader xml:space="preserve">&amp;L&amp;"Arial,Bold"PacifiCorp
Washington General Rate Case - 2021
General Wage Increase Escalation of Regular, Overtime, and Premium Labor
(Figures are in thousands)&amp;CREDACTED&amp;RBase Period:12 Mo. Ended June 2019
Pro Forma Period:12 Mo. Ending December 2021
</oddHeader>
    <oddFooter xml:space="preserve">&amp;CREDACTED
Page 4.3.&amp;P&amp;R
</oddFooter>
  </headerFooter>
  <rowBreaks count="1" manualBreakCount="1">
    <brk id="59" max="15" man="1"/>
  </rowBreaks>
  <ignoredErrors>
    <ignoredError sqref="C8:N8 C140:G140 J140:K140 M140:N140" formulaRange="1"/>
    <ignoredError sqref="M50" formula="1"/>
    <ignoredError sqref="A119:A1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view="pageBreakPreview" zoomScale="90" zoomScaleNormal="90" zoomScaleSheetLayoutView="90" workbookViewId="0">
      <selection activeCell="A4" sqref="A4"/>
    </sheetView>
  </sheetViews>
  <sheetFormatPr defaultRowHeight="12.75"/>
  <cols>
    <col min="1" max="1" width="11.140625" style="126" customWidth="1"/>
    <col min="2" max="2" width="26.85546875" style="126" bestFit="1" customWidth="1"/>
    <col min="3" max="3" width="13.42578125" style="126" customWidth="1"/>
    <col min="4" max="4" width="11.85546875" style="126" customWidth="1"/>
    <col min="5" max="5" width="12.5703125" style="126" customWidth="1"/>
    <col min="6" max="6" width="14.7109375" style="126" customWidth="1"/>
    <col min="7" max="7" width="1.5703125" style="126" customWidth="1"/>
    <col min="8" max="8" width="13.7109375" style="126" customWidth="1"/>
    <col min="9" max="9" width="1.7109375" style="126" customWidth="1"/>
    <col min="10" max="10" width="5.42578125" style="126" bestFit="1" customWidth="1"/>
    <col min="11" max="16384" width="9.140625" style="126"/>
  </cols>
  <sheetData>
    <row r="1" spans="1:10">
      <c r="A1" s="1" t="s">
        <v>58</v>
      </c>
    </row>
    <row r="2" spans="1:10">
      <c r="A2" s="155" t="s">
        <v>321</v>
      </c>
    </row>
    <row r="3" spans="1:10">
      <c r="A3" s="1" t="s">
        <v>306</v>
      </c>
    </row>
    <row r="5" spans="1:10">
      <c r="C5" s="125" t="s">
        <v>47</v>
      </c>
      <c r="D5" s="125" t="s">
        <v>47</v>
      </c>
      <c r="E5" s="125" t="s">
        <v>47</v>
      </c>
    </row>
    <row r="6" spans="1:10">
      <c r="B6" s="124"/>
      <c r="C6" s="280" t="s">
        <v>220</v>
      </c>
      <c r="D6" s="280" t="s">
        <v>221</v>
      </c>
      <c r="E6" s="280" t="s">
        <v>222</v>
      </c>
      <c r="F6" s="280" t="s">
        <v>223</v>
      </c>
      <c r="G6" s="281"/>
      <c r="H6" s="280" t="s">
        <v>224</v>
      </c>
      <c r="I6" s="282"/>
      <c r="J6" s="135"/>
    </row>
    <row r="7" spans="1:10" ht="51">
      <c r="A7" s="127" t="s">
        <v>0</v>
      </c>
      <c r="B7" s="128" t="s">
        <v>1</v>
      </c>
      <c r="C7" s="127" t="s">
        <v>225</v>
      </c>
      <c r="D7" s="129" t="s">
        <v>226</v>
      </c>
      <c r="E7" s="129" t="s">
        <v>235</v>
      </c>
      <c r="F7" s="129" t="s">
        <v>236</v>
      </c>
      <c r="G7" s="130"/>
      <c r="H7" s="127" t="s">
        <v>227</v>
      </c>
      <c r="I7" s="130"/>
      <c r="J7" s="127" t="s">
        <v>228</v>
      </c>
    </row>
    <row r="8" spans="1:10">
      <c r="A8" s="131"/>
      <c r="B8" s="124"/>
      <c r="C8" s="132"/>
      <c r="D8" s="133"/>
      <c r="E8" s="133"/>
      <c r="F8" s="133"/>
      <c r="G8" s="134"/>
      <c r="H8" s="133"/>
      <c r="I8" s="123"/>
      <c r="J8" s="135"/>
    </row>
    <row r="9" spans="1:10">
      <c r="A9" s="141" t="s">
        <v>230</v>
      </c>
      <c r="B9" s="124"/>
      <c r="C9" s="132"/>
      <c r="D9" s="133"/>
      <c r="E9" s="133"/>
      <c r="F9" s="133"/>
      <c r="G9" s="134"/>
      <c r="H9" s="133"/>
      <c r="I9" s="123"/>
      <c r="J9" s="135"/>
    </row>
    <row r="10" spans="1:10">
      <c r="A10" s="136" t="s">
        <v>104</v>
      </c>
      <c r="B10" s="137" t="s">
        <v>9</v>
      </c>
      <c r="C10" s="132">
        <v>14800483.70000001</v>
      </c>
      <c r="D10" s="132">
        <v>14917273.39000001</v>
      </c>
      <c r="E10" s="132">
        <v>-379606</v>
      </c>
      <c r="F10" s="132">
        <f>E10*C10/D10</f>
        <v>-376634.00465587369</v>
      </c>
      <c r="G10" s="130"/>
      <c r="H10" s="132">
        <f>F10-C10</f>
        <v>-15177117.704655884</v>
      </c>
      <c r="I10" s="123"/>
      <c r="J10" s="142" t="s">
        <v>40</v>
      </c>
    </row>
    <row r="11" spans="1:10">
      <c r="A11" s="136" t="s">
        <v>104</v>
      </c>
      <c r="B11" s="137" t="s">
        <v>16</v>
      </c>
      <c r="C11" s="132">
        <v>617175.14999999991</v>
      </c>
      <c r="D11" s="132">
        <v>636442.40999999992</v>
      </c>
      <c r="E11" s="132">
        <v>636442.40999999992</v>
      </c>
      <c r="F11" s="132">
        <f>E11*C11/D11</f>
        <v>617175.14999999991</v>
      </c>
      <c r="G11" s="130"/>
      <c r="H11" s="132">
        <f>F11-C11</f>
        <v>0</v>
      </c>
      <c r="I11" s="123"/>
      <c r="J11" s="142" t="s">
        <v>40</v>
      </c>
    </row>
    <row r="12" spans="1:10">
      <c r="A12" s="136" t="s">
        <v>46</v>
      </c>
      <c r="B12" s="137" t="s">
        <v>229</v>
      </c>
      <c r="C12" s="132">
        <v>-9828690.2400000077</v>
      </c>
      <c r="D12" s="132">
        <v>-9781918.3800000083</v>
      </c>
      <c r="E12" s="132">
        <v>-7545970</v>
      </c>
      <c r="F12" s="132">
        <f>E12*C12/D12</f>
        <v>-7582050.7603062615</v>
      </c>
      <c r="G12" s="130"/>
      <c r="H12" s="132">
        <f>F12-C12</f>
        <v>2246639.4796937462</v>
      </c>
      <c r="I12" s="123"/>
      <c r="J12" s="142" t="s">
        <v>40</v>
      </c>
    </row>
    <row r="13" spans="1:10">
      <c r="A13" s="136"/>
      <c r="B13" s="137" t="s">
        <v>59</v>
      </c>
      <c r="C13" s="138">
        <v>6680732.1399999987</v>
      </c>
      <c r="D13" s="138">
        <v>6902573.9999999991</v>
      </c>
      <c r="E13" s="138">
        <v>7332580</v>
      </c>
      <c r="F13" s="138">
        <f>E13*C13/D13</f>
        <v>7096918.1750345873</v>
      </c>
      <c r="G13" s="130"/>
      <c r="H13" s="138">
        <f>F13-C13</f>
        <v>416186.03503458854</v>
      </c>
      <c r="I13" s="123"/>
      <c r="J13" s="142" t="s">
        <v>40</v>
      </c>
    </row>
    <row r="14" spans="1:10">
      <c r="B14" s="137" t="s">
        <v>2</v>
      </c>
      <c r="C14" s="139">
        <f>SUM(C10:C13)</f>
        <v>12269700.750000002</v>
      </c>
      <c r="D14" s="139">
        <f>SUM(D10:D13)</f>
        <v>12674371.420000002</v>
      </c>
      <c r="E14" s="139">
        <f>SUM(E10:E13)</f>
        <v>43446.410000000149</v>
      </c>
      <c r="F14" s="139">
        <f>SUM(F10:F13)</f>
        <v>-244591.43992754817</v>
      </c>
      <c r="G14" s="140"/>
      <c r="H14" s="139">
        <f>SUM(H10:H13)</f>
        <v>-12514292.189927548</v>
      </c>
      <c r="J14" s="142" t="s">
        <v>40</v>
      </c>
    </row>
    <row r="15" spans="1:10">
      <c r="C15" s="143" t="s">
        <v>42</v>
      </c>
      <c r="D15" s="135"/>
      <c r="E15" s="135"/>
      <c r="F15" s="143" t="s">
        <v>42</v>
      </c>
      <c r="G15" s="143"/>
      <c r="H15" s="143" t="s">
        <v>42</v>
      </c>
    </row>
  </sheetData>
  <pageMargins left="1" right="0.5" top="1" bottom="0.96" header="0.56000000000000005" footer="0.77"/>
  <pageSetup scale="79" orientation="portrait" r:id="rId1"/>
  <headerFooter alignWithMargins="0">
    <oddHeader>&amp;RPage 4.3.6</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view="pageBreakPreview" zoomScale="90" zoomScaleNormal="80" zoomScaleSheetLayoutView="90" workbookViewId="0">
      <selection activeCell="A5" sqref="A5"/>
    </sheetView>
  </sheetViews>
  <sheetFormatPr defaultRowHeight="12.75"/>
  <cols>
    <col min="1" max="1" width="6.5703125" style="222" customWidth="1"/>
    <col min="2" max="2" width="5.85546875" style="222" customWidth="1"/>
    <col min="3" max="3" width="41" style="222" customWidth="1"/>
    <col min="4" max="4" width="8.42578125" style="222" bestFit="1" customWidth="1"/>
    <col min="5" max="5" width="5.42578125" style="222" bestFit="1" customWidth="1"/>
    <col min="6" max="6" width="13.85546875" style="222" bestFit="1" customWidth="1"/>
    <col min="7" max="7" width="12.140625" style="222" bestFit="1" customWidth="1"/>
    <col min="8" max="8" width="11.28515625" style="222" customWidth="1"/>
    <col min="9" max="9" width="5.42578125" style="228" bestFit="1" customWidth="1"/>
    <col min="10" max="10" width="13.140625" style="222" bestFit="1" customWidth="1"/>
    <col min="11" max="12" width="9.140625" style="222"/>
    <col min="13" max="13" width="9.140625" style="222" customWidth="1"/>
    <col min="14" max="16384" width="9.140625" style="222"/>
  </cols>
  <sheetData>
    <row r="1" spans="1:10">
      <c r="A1" s="221" t="s">
        <v>58</v>
      </c>
      <c r="I1" s="223"/>
    </row>
    <row r="2" spans="1:10">
      <c r="A2" s="1" t="s">
        <v>321</v>
      </c>
      <c r="I2" s="223"/>
    </row>
    <row r="3" spans="1:10">
      <c r="A3" s="221" t="s">
        <v>306</v>
      </c>
      <c r="I3" s="223"/>
    </row>
    <row r="4" spans="1:10">
      <c r="A4" s="221" t="s">
        <v>307</v>
      </c>
      <c r="I4" s="223"/>
    </row>
    <row r="5" spans="1:10">
      <c r="A5" s="221"/>
      <c r="I5" s="223"/>
    </row>
    <row r="6" spans="1:10" ht="25.5">
      <c r="D6" s="224" t="s">
        <v>270</v>
      </c>
      <c r="E6" s="224" t="s">
        <v>228</v>
      </c>
      <c r="F6" s="225" t="s">
        <v>271</v>
      </c>
      <c r="G6" s="225" t="s">
        <v>272</v>
      </c>
      <c r="H6" s="226" t="s">
        <v>273</v>
      </c>
      <c r="I6" s="224" t="s">
        <v>228</v>
      </c>
    </row>
    <row r="7" spans="1:10">
      <c r="A7" s="221" t="s">
        <v>274</v>
      </c>
      <c r="F7" s="227"/>
      <c r="G7" s="227"/>
      <c r="H7" s="227"/>
      <c r="J7" s="229"/>
    </row>
    <row r="8" spans="1:10">
      <c r="B8" s="222" t="s">
        <v>275</v>
      </c>
      <c r="D8" s="228" t="s">
        <v>276</v>
      </c>
      <c r="E8" s="228"/>
      <c r="F8" s="230">
        <f>+'Page 4.3.2'!F9</f>
        <v>6792135.7609747853</v>
      </c>
      <c r="G8" s="230">
        <f>F8</f>
        <v>6792135.7609747853</v>
      </c>
      <c r="H8" s="230"/>
      <c r="I8" s="223" t="s">
        <v>40</v>
      </c>
      <c r="J8" s="229"/>
    </row>
    <row r="9" spans="1:10">
      <c r="B9" s="222" t="s">
        <v>277</v>
      </c>
      <c r="D9" s="228" t="s">
        <v>278</v>
      </c>
      <c r="E9" s="228"/>
      <c r="F9" s="231">
        <f>+'Page 4.3.2'!F11</f>
        <v>0</v>
      </c>
      <c r="G9" s="231">
        <f>F9</f>
        <v>0</v>
      </c>
      <c r="H9" s="230"/>
      <c r="I9" s="223" t="s">
        <v>40</v>
      </c>
      <c r="J9" s="229"/>
    </row>
    <row r="10" spans="1:10">
      <c r="D10" s="228" t="s">
        <v>279</v>
      </c>
      <c r="E10" s="228" t="s">
        <v>280</v>
      </c>
      <c r="F10" s="230">
        <f>SUM(F8:F9)</f>
        <v>6792135.7609747853</v>
      </c>
      <c r="G10" s="230">
        <f>SUM(G8:G9)</f>
        <v>6792135.7609747853</v>
      </c>
      <c r="H10" s="230"/>
      <c r="I10" s="223"/>
      <c r="J10" s="229"/>
    </row>
    <row r="11" spans="1:10">
      <c r="D11" s="228"/>
      <c r="E11" s="228"/>
      <c r="F11" s="230"/>
      <c r="G11" s="230"/>
      <c r="H11" s="230"/>
      <c r="I11" s="223"/>
      <c r="J11" s="229"/>
    </row>
    <row r="12" spans="1:10">
      <c r="B12" s="222" t="s">
        <v>281</v>
      </c>
      <c r="D12" s="228" t="s">
        <v>282</v>
      </c>
      <c r="E12" s="228"/>
      <c r="F12" s="232">
        <v>0.91719169855429317</v>
      </c>
      <c r="G12" s="232">
        <v>1</v>
      </c>
      <c r="H12" s="119"/>
      <c r="I12" s="223"/>
      <c r="J12" s="233"/>
    </row>
    <row r="13" spans="1:10">
      <c r="B13" s="222" t="s">
        <v>283</v>
      </c>
      <c r="D13" s="228" t="s">
        <v>284</v>
      </c>
      <c r="E13" s="228" t="s">
        <v>285</v>
      </c>
      <c r="F13" s="234">
        <f>F10*F12</f>
        <v>6229690.5354198199</v>
      </c>
      <c r="G13" s="234">
        <f>G10*G12</f>
        <v>6792135.7609747853</v>
      </c>
      <c r="H13" s="234"/>
      <c r="I13" s="223"/>
      <c r="J13" s="235"/>
    </row>
    <row r="14" spans="1:10">
      <c r="B14" s="222" t="s">
        <v>286</v>
      </c>
      <c r="D14" s="228" t="s">
        <v>287</v>
      </c>
      <c r="E14" s="228"/>
      <c r="F14" s="248">
        <v>6.2E-2</v>
      </c>
      <c r="G14" s="248">
        <v>1.4500000000000001E-2</v>
      </c>
      <c r="H14" s="236"/>
      <c r="I14" s="223"/>
      <c r="J14" s="237"/>
    </row>
    <row r="15" spans="1:10">
      <c r="B15" s="222" t="s">
        <v>288</v>
      </c>
      <c r="D15" s="228" t="s">
        <v>289</v>
      </c>
      <c r="E15" s="228" t="s">
        <v>290</v>
      </c>
      <c r="F15" s="238">
        <f>F13*F14</f>
        <v>386240.81319602882</v>
      </c>
      <c r="G15" s="238">
        <f>G13*G14</f>
        <v>98485.968534134387</v>
      </c>
      <c r="H15" s="234"/>
      <c r="I15" s="223"/>
      <c r="J15" s="235"/>
    </row>
    <row r="16" spans="1:10">
      <c r="D16" s="228"/>
      <c r="E16" s="228"/>
      <c r="F16" s="230"/>
      <c r="G16" s="230"/>
      <c r="H16" s="234"/>
      <c r="I16" s="223"/>
      <c r="J16" s="235"/>
    </row>
    <row r="17" spans="1:12">
      <c r="C17" s="221" t="s">
        <v>291</v>
      </c>
      <c r="D17" s="223"/>
      <c r="E17" s="228" t="s">
        <v>289</v>
      </c>
      <c r="F17" s="239">
        <f>F15</f>
        <v>386240.81319602882</v>
      </c>
      <c r="G17" s="239">
        <f>G15</f>
        <v>98485.968534134387</v>
      </c>
      <c r="H17" s="239">
        <f>G17+F17</f>
        <v>484726.7817301632</v>
      </c>
      <c r="I17" s="223" t="s">
        <v>40</v>
      </c>
      <c r="J17" s="229"/>
    </row>
    <row r="18" spans="1:12">
      <c r="D18" s="228"/>
      <c r="E18" s="228"/>
      <c r="F18" s="227"/>
      <c r="G18" s="227"/>
      <c r="H18" s="227"/>
      <c r="I18" s="223"/>
      <c r="J18" s="229"/>
    </row>
    <row r="19" spans="1:12">
      <c r="D19" s="228"/>
      <c r="E19" s="228"/>
      <c r="F19" s="227"/>
      <c r="G19" s="227"/>
      <c r="H19" s="227"/>
      <c r="I19" s="223"/>
    </row>
    <row r="20" spans="1:12">
      <c r="A20" s="221" t="s">
        <v>292</v>
      </c>
      <c r="D20" s="228"/>
      <c r="E20" s="228"/>
      <c r="F20" s="227"/>
      <c r="G20" s="227"/>
      <c r="H20" s="227"/>
      <c r="I20" s="223"/>
    </row>
    <row r="21" spans="1:12">
      <c r="B21" s="222" t="s">
        <v>293</v>
      </c>
      <c r="D21" s="228" t="s">
        <v>294</v>
      </c>
      <c r="E21" s="228"/>
      <c r="F21" s="132">
        <f>+'Page 4.3.2'!I9</f>
        <v>38288596.325981006</v>
      </c>
      <c r="G21" s="132">
        <f>F21</f>
        <v>38288596.325981006</v>
      </c>
      <c r="H21" s="132"/>
      <c r="I21" s="223" t="s">
        <v>40</v>
      </c>
      <c r="J21" s="240"/>
    </row>
    <row r="22" spans="1:12">
      <c r="B22" s="222" t="s">
        <v>295</v>
      </c>
      <c r="D22" s="228" t="s">
        <v>296</v>
      </c>
      <c r="E22" s="228"/>
      <c r="F22" s="138">
        <f>+'Page 4.3.2'!I11</f>
        <v>2266842.1864939854</v>
      </c>
      <c r="G22" s="231">
        <f>F22</f>
        <v>2266842.1864939854</v>
      </c>
      <c r="H22" s="230"/>
      <c r="I22" s="223" t="s">
        <v>40</v>
      </c>
      <c r="J22" s="240"/>
    </row>
    <row r="23" spans="1:12">
      <c r="D23" s="228" t="s">
        <v>297</v>
      </c>
      <c r="E23" s="228" t="s">
        <v>298</v>
      </c>
      <c r="F23" s="230">
        <f>SUM(F21:F22)</f>
        <v>40555438.512474991</v>
      </c>
      <c r="G23" s="230">
        <f>SUM(G21:G22)</f>
        <v>40555438.512474991</v>
      </c>
      <c r="H23" s="230"/>
      <c r="I23" s="223"/>
      <c r="J23" s="240"/>
    </row>
    <row r="24" spans="1:12">
      <c r="D24" s="228"/>
      <c r="E24" s="228"/>
      <c r="F24" s="230"/>
      <c r="G24" s="230"/>
      <c r="H24" s="230"/>
      <c r="I24" s="223"/>
      <c r="J24" s="240"/>
    </row>
    <row r="25" spans="1:12">
      <c r="B25" s="222" t="s">
        <v>281</v>
      </c>
      <c r="D25" s="228" t="s">
        <v>299</v>
      </c>
      <c r="E25" s="228"/>
      <c r="F25" s="232">
        <v>0.91708631119133233</v>
      </c>
      <c r="G25" s="232">
        <v>1</v>
      </c>
      <c r="H25" s="132"/>
      <c r="I25" s="223"/>
      <c r="J25" s="240"/>
    </row>
    <row r="26" spans="1:12">
      <c r="B26" s="222" t="s">
        <v>283</v>
      </c>
      <c r="D26" s="228" t="s">
        <v>300</v>
      </c>
      <c r="E26" s="228" t="s">
        <v>301</v>
      </c>
      <c r="F26" s="234">
        <f>F23*F25</f>
        <v>37192837.504152581</v>
      </c>
      <c r="G26" s="234">
        <f>G23*G25</f>
        <v>40555438.512474991</v>
      </c>
      <c r="H26" s="132"/>
      <c r="I26" s="223"/>
      <c r="J26" s="240"/>
    </row>
    <row r="27" spans="1:12">
      <c r="B27" s="222" t="s">
        <v>286</v>
      </c>
      <c r="D27" s="228" t="s">
        <v>302</v>
      </c>
      <c r="E27" s="228"/>
      <c r="F27" s="248">
        <v>6.2E-2</v>
      </c>
      <c r="G27" s="248">
        <v>1.4500000000000001E-2</v>
      </c>
      <c r="H27" s="234"/>
      <c r="I27" s="223"/>
    </row>
    <row r="28" spans="1:12">
      <c r="B28" s="222" t="s">
        <v>288</v>
      </c>
      <c r="D28" s="228" t="s">
        <v>303</v>
      </c>
      <c r="E28" s="228" t="s">
        <v>304</v>
      </c>
      <c r="F28" s="238">
        <f>F26*F27</f>
        <v>2305955.9252574602</v>
      </c>
      <c r="G28" s="238">
        <f>G26*G27</f>
        <v>588053.85843088746</v>
      </c>
      <c r="I28" s="223"/>
    </row>
    <row r="29" spans="1:12">
      <c r="D29" s="228"/>
      <c r="E29" s="228"/>
      <c r="F29" s="119"/>
      <c r="G29" s="119"/>
      <c r="H29" s="241"/>
      <c r="I29" s="223" t="s">
        <v>47</v>
      </c>
    </row>
    <row r="30" spans="1:12">
      <c r="C30" s="221" t="s">
        <v>305</v>
      </c>
      <c r="D30" s="242"/>
      <c r="E30" s="243" t="s">
        <v>303</v>
      </c>
      <c r="F30" s="239">
        <f>F28</f>
        <v>2305955.9252574602</v>
      </c>
      <c r="G30" s="239">
        <f>G28</f>
        <v>588053.85843088746</v>
      </c>
      <c r="H30" s="239">
        <f>G30+F30</f>
        <v>2894009.7836883478</v>
      </c>
      <c r="I30" s="223" t="s">
        <v>40</v>
      </c>
    </row>
    <row r="31" spans="1:12">
      <c r="B31" s="242"/>
      <c r="C31" s="244"/>
      <c r="D31" s="244"/>
      <c r="E31" s="244"/>
      <c r="F31" s="144"/>
      <c r="G31" s="144"/>
      <c r="H31" s="144"/>
      <c r="I31" s="245"/>
      <c r="J31" s="2"/>
      <c r="K31" s="221"/>
      <c r="L31" s="221"/>
    </row>
    <row r="32" spans="1:12">
      <c r="B32" s="242"/>
      <c r="C32" s="242"/>
      <c r="D32" s="242"/>
      <c r="E32" s="242"/>
      <c r="F32" s="123"/>
      <c r="G32" s="123"/>
      <c r="H32" s="123"/>
      <c r="I32" s="246"/>
      <c r="J32" s="247"/>
      <c r="K32" s="221"/>
      <c r="L32" s="221"/>
    </row>
    <row r="33" spans="2:12">
      <c r="B33" s="227"/>
      <c r="C33" s="242"/>
      <c r="D33" s="242"/>
      <c r="E33" s="242"/>
      <c r="F33" s="123"/>
      <c r="G33" s="123"/>
      <c r="H33" s="123"/>
      <c r="I33" s="246"/>
      <c r="J33" s="247"/>
      <c r="K33" s="221"/>
      <c r="L33" s="221"/>
    </row>
    <row r="34" spans="2:12">
      <c r="B34" s="227"/>
      <c r="C34" s="242"/>
      <c r="D34" s="242"/>
      <c r="E34" s="242"/>
      <c r="F34" s="242"/>
      <c r="G34" s="242"/>
      <c r="H34" s="242"/>
      <c r="I34" s="246"/>
    </row>
    <row r="35" spans="2:12">
      <c r="B35" s="227"/>
    </row>
  </sheetData>
  <conditionalFormatting sqref="A2">
    <cfRule type="cellIs" dxfId="0" priority="1" stopIfTrue="1" operator="equal">
      <formula>"State General Rate Case/Semi-Annual Report - Month Year"</formula>
    </cfRule>
  </conditionalFormatting>
  <pageMargins left="0.75" right="0.75" top="1" bottom="1" header="0.68" footer="0.5"/>
  <pageSetup scale="83" orientation="portrait" r:id="rId1"/>
  <headerFooter alignWithMargins="0">
    <oddHeader>&amp;RPage 4.3.7</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view="pageBreakPreview" zoomScale="85" zoomScaleNormal="75" zoomScaleSheetLayoutView="85" workbookViewId="0">
      <selection activeCell="A5" sqref="A5"/>
    </sheetView>
  </sheetViews>
  <sheetFormatPr defaultRowHeight="12.75"/>
  <cols>
    <col min="1" max="1" width="18" style="72" customWidth="1"/>
    <col min="2" max="2" width="19.5703125" style="72" bestFit="1" customWidth="1"/>
    <col min="3" max="3" width="14.28515625" style="72" customWidth="1"/>
    <col min="4" max="4" width="2.7109375" style="72" customWidth="1"/>
    <col min="5" max="6" width="17.7109375" style="72" customWidth="1"/>
    <col min="7" max="7" width="2.7109375" style="72" customWidth="1"/>
    <col min="8" max="9" width="17.140625" style="72" customWidth="1"/>
    <col min="10" max="16384" width="9.140625" style="72"/>
  </cols>
  <sheetData>
    <row r="1" spans="1:9">
      <c r="A1" s="108" t="s">
        <v>58</v>
      </c>
      <c r="F1" s="99"/>
      <c r="I1" s="99" t="s">
        <v>310</v>
      </c>
    </row>
    <row r="2" spans="1:9">
      <c r="A2" s="155" t="s">
        <v>321</v>
      </c>
    </row>
    <row r="3" spans="1:9">
      <c r="A3" s="108" t="s">
        <v>306</v>
      </c>
    </row>
    <row r="4" spans="1:9">
      <c r="A4" s="72" t="s">
        <v>70</v>
      </c>
    </row>
    <row r="6" spans="1:9" ht="18">
      <c r="A6" s="92" t="s">
        <v>71</v>
      </c>
      <c r="B6" s="73"/>
      <c r="C6" s="73"/>
      <c r="D6" s="73"/>
      <c r="E6" s="73"/>
      <c r="F6" s="73"/>
      <c r="G6" s="73"/>
      <c r="H6" s="73"/>
      <c r="I6" s="73"/>
    </row>
    <row r="7" spans="1:9" ht="38.25">
      <c r="A7" s="74" t="s">
        <v>72</v>
      </c>
      <c r="B7" s="75" t="s">
        <v>195</v>
      </c>
      <c r="C7" s="102" t="s">
        <v>73</v>
      </c>
      <c r="D7" s="103" t="s">
        <v>74</v>
      </c>
      <c r="E7" s="78" t="s">
        <v>75</v>
      </c>
      <c r="F7" s="101" t="s">
        <v>196</v>
      </c>
      <c r="G7" s="103" t="s">
        <v>76</v>
      </c>
      <c r="H7" s="78" t="s">
        <v>77</v>
      </c>
      <c r="I7" s="101" t="s">
        <v>202</v>
      </c>
    </row>
    <row r="8" spans="1:9">
      <c r="A8" s="59" t="s">
        <v>78</v>
      </c>
      <c r="B8" s="80">
        <v>58929405.72302179</v>
      </c>
      <c r="C8" s="85">
        <f t="shared" ref="C8:C39" si="0">B8/B$85</f>
        <v>8.390420340410365E-2</v>
      </c>
      <c r="D8" s="56"/>
      <c r="E8" s="80">
        <f t="shared" ref="E8:E39" si="1">$C8*E$85</f>
        <v>363109.12523379026</v>
      </c>
      <c r="F8" s="104">
        <f t="shared" ref="F8:F9" si="2">B8+E8</f>
        <v>59292514.848255582</v>
      </c>
      <c r="G8" s="56"/>
      <c r="H8" s="80">
        <f t="shared" ref="H8:H39" si="3">$C8*H$85</f>
        <v>2595589.6302753072</v>
      </c>
      <c r="I8" s="104">
        <f t="shared" ref="I8:I9" si="4">F8+H8</f>
        <v>61888104.478530891</v>
      </c>
    </row>
    <row r="9" spans="1:9">
      <c r="A9" s="59" t="s">
        <v>188</v>
      </c>
      <c r="B9" s="80">
        <v>1182.9122757447749</v>
      </c>
      <c r="C9" s="85">
        <f t="shared" si="0"/>
        <v>1.6842408467480354E-6</v>
      </c>
      <c r="D9" s="56"/>
      <c r="E9" s="80">
        <f t="shared" si="1"/>
        <v>7.2888269685400111</v>
      </c>
      <c r="F9" s="104">
        <f t="shared" si="2"/>
        <v>1190.2011027133149</v>
      </c>
      <c r="G9" s="56"/>
      <c r="H9" s="80">
        <f t="shared" si="3"/>
        <v>52.102253514649234</v>
      </c>
      <c r="I9" s="104">
        <f t="shared" si="4"/>
        <v>1242.3033562279641</v>
      </c>
    </row>
    <row r="10" spans="1:9">
      <c r="A10" s="59" t="s">
        <v>79</v>
      </c>
      <c r="B10" s="80">
        <v>2114045.8721387107</v>
      </c>
      <c r="C10" s="85">
        <f t="shared" si="0"/>
        <v>3.0099970071857788E-3</v>
      </c>
      <c r="D10" s="56"/>
      <c r="E10" s="80">
        <f t="shared" si="1"/>
        <v>13026.252987250215</v>
      </c>
      <c r="F10" s="104">
        <f t="shared" ref="F10:F72" si="5">B10+E10</f>
        <v>2127072.1251259609</v>
      </c>
      <c r="G10" s="56"/>
      <c r="H10" s="80">
        <f t="shared" si="3"/>
        <v>93114.727296594618</v>
      </c>
      <c r="I10" s="104">
        <f t="shared" ref="I10:I72" si="6">F10+H10</f>
        <v>2220186.8524225554</v>
      </c>
    </row>
    <row r="11" spans="1:9">
      <c r="A11" s="59" t="s">
        <v>106</v>
      </c>
      <c r="B11" s="80">
        <v>317695.54329520056</v>
      </c>
      <c r="C11" s="85">
        <f t="shared" si="0"/>
        <v>4.5233769385874024E-4</v>
      </c>
      <c r="D11" s="56"/>
      <c r="E11" s="80">
        <f t="shared" si="1"/>
        <v>1957.5651476751166</v>
      </c>
      <c r="F11" s="104">
        <f t="shared" si="5"/>
        <v>319653.10844287567</v>
      </c>
      <c r="G11" s="56"/>
      <c r="H11" s="80">
        <f t="shared" si="3"/>
        <v>13993.137172254827</v>
      </c>
      <c r="I11" s="104">
        <f t="shared" si="6"/>
        <v>333646.24561513052</v>
      </c>
    </row>
    <row r="12" spans="1:9">
      <c r="A12" s="106" t="s">
        <v>140</v>
      </c>
      <c r="B12" s="80">
        <v>111638.71852212743</v>
      </c>
      <c r="C12" s="85">
        <f t="shared" si="0"/>
        <v>1.5895218408752237E-4</v>
      </c>
      <c r="D12" s="56"/>
      <c r="E12" s="80">
        <f t="shared" si="1"/>
        <v>687.89150216993505</v>
      </c>
      <c r="F12" s="104">
        <f t="shared" si="5"/>
        <v>112326.61002429736</v>
      </c>
      <c r="G12" s="56"/>
      <c r="H12" s="80">
        <f t="shared" si="3"/>
        <v>4917.2106281746337</v>
      </c>
      <c r="I12" s="104">
        <f t="shared" si="6"/>
        <v>117243.820652472</v>
      </c>
    </row>
    <row r="13" spans="1:9">
      <c r="A13" s="59" t="s">
        <v>141</v>
      </c>
      <c r="B13" s="80">
        <v>33714690.673394442</v>
      </c>
      <c r="C13" s="85">
        <f t="shared" si="0"/>
        <v>4.800327152903567E-2</v>
      </c>
      <c r="D13" s="56"/>
      <c r="E13" s="80">
        <f t="shared" si="1"/>
        <v>207741.98700533458</v>
      </c>
      <c r="F13" s="104">
        <f t="shared" si="5"/>
        <v>33922432.66039978</v>
      </c>
      <c r="G13" s="56"/>
      <c r="H13" s="80">
        <f t="shared" si="3"/>
        <v>1484988.6983607428</v>
      </c>
      <c r="I13" s="104">
        <f t="shared" si="6"/>
        <v>35407421.358760521</v>
      </c>
    </row>
    <row r="14" spans="1:9">
      <c r="A14" s="59" t="s">
        <v>142</v>
      </c>
      <c r="B14" s="80">
        <v>21115437.325422604</v>
      </c>
      <c r="C14" s="85">
        <f t="shared" si="0"/>
        <v>3.0064344389387345E-2</v>
      </c>
      <c r="D14" s="56"/>
      <c r="E14" s="80">
        <f t="shared" si="1"/>
        <v>130108.35392096612</v>
      </c>
      <c r="F14" s="104">
        <f t="shared" si="5"/>
        <v>21245545.67934357</v>
      </c>
      <c r="G14" s="56"/>
      <c r="H14" s="80">
        <f t="shared" si="3"/>
        <v>930045.18691733177</v>
      </c>
      <c r="I14" s="104">
        <f t="shared" si="6"/>
        <v>22175590.866260901</v>
      </c>
    </row>
    <row r="15" spans="1:9">
      <c r="A15" s="59" t="s">
        <v>80</v>
      </c>
      <c r="B15" s="80">
        <v>7001888.0884512737</v>
      </c>
      <c r="C15" s="85">
        <f t="shared" si="0"/>
        <v>9.9693495153757149E-3</v>
      </c>
      <c r="D15" s="56"/>
      <c r="E15" s="80">
        <f t="shared" si="1"/>
        <v>43143.986055660935</v>
      </c>
      <c r="F15" s="104">
        <f t="shared" si="5"/>
        <v>7045032.0745069347</v>
      </c>
      <c r="G15" s="56"/>
      <c r="H15" s="80">
        <f t="shared" si="3"/>
        <v>308403.3835357739</v>
      </c>
      <c r="I15" s="104">
        <f t="shared" si="6"/>
        <v>7353435.4580427082</v>
      </c>
    </row>
    <row r="16" spans="1:9">
      <c r="A16" s="59" t="s">
        <v>81</v>
      </c>
      <c r="B16" s="80">
        <v>12005072.264889123</v>
      </c>
      <c r="C16" s="85">
        <f t="shared" si="0"/>
        <v>1.7092926915445044E-2</v>
      </c>
      <c r="D16" s="56"/>
      <c r="E16" s="80">
        <f t="shared" si="1"/>
        <v>73972.429129203811</v>
      </c>
      <c r="F16" s="104">
        <f t="shared" si="5"/>
        <v>12079044.694018327</v>
      </c>
      <c r="G16" s="56"/>
      <c r="H16" s="80">
        <f t="shared" si="3"/>
        <v>528772.3624417719</v>
      </c>
      <c r="I16" s="104">
        <f t="shared" si="6"/>
        <v>12607817.056460099</v>
      </c>
    </row>
    <row r="17" spans="1:9">
      <c r="A17" s="59" t="s">
        <v>143</v>
      </c>
      <c r="B17" s="80">
        <v>729847.88235497358</v>
      </c>
      <c r="C17" s="85">
        <f t="shared" si="0"/>
        <v>1.0391637998691475E-3</v>
      </c>
      <c r="D17" s="56"/>
      <c r="E17" s="80">
        <f t="shared" si="1"/>
        <v>4497.1508343603782</v>
      </c>
      <c r="F17" s="104">
        <f t="shared" si="5"/>
        <v>734345.03318933398</v>
      </c>
      <c r="G17" s="56"/>
      <c r="H17" s="80">
        <f t="shared" si="3"/>
        <v>32146.694368901251</v>
      </c>
      <c r="I17" s="104">
        <f t="shared" si="6"/>
        <v>766491.72755823517</v>
      </c>
    </row>
    <row r="18" spans="1:9">
      <c r="A18" s="59" t="s">
        <v>144</v>
      </c>
      <c r="B18" s="80">
        <v>2975272.6900235508</v>
      </c>
      <c r="C18" s="85">
        <f t="shared" si="0"/>
        <v>4.2362192848125957E-3</v>
      </c>
      <c r="D18" s="56"/>
      <c r="E18" s="80">
        <f t="shared" si="1"/>
        <v>18332.929893850614</v>
      </c>
      <c r="F18" s="104">
        <f t="shared" si="5"/>
        <v>2993605.6199174016</v>
      </c>
      <c r="G18" s="56"/>
      <c r="H18" s="80">
        <f t="shared" si="3"/>
        <v>131048.1048759242</v>
      </c>
      <c r="I18" s="104">
        <f t="shared" si="6"/>
        <v>3124653.7247933256</v>
      </c>
    </row>
    <row r="19" spans="1:9">
      <c r="A19" s="59" t="s">
        <v>145</v>
      </c>
      <c r="B19" s="80">
        <v>6286258.6408366878</v>
      </c>
      <c r="C19" s="85">
        <f t="shared" si="0"/>
        <v>8.95043004727792E-3</v>
      </c>
      <c r="D19" s="56"/>
      <c r="E19" s="80">
        <f t="shared" si="1"/>
        <v>38734.445868946357</v>
      </c>
      <c r="F19" s="104">
        <f t="shared" si="5"/>
        <v>6324993.0867056344</v>
      </c>
      <c r="G19" s="56"/>
      <c r="H19" s="80">
        <f t="shared" si="3"/>
        <v>276882.9507304859</v>
      </c>
      <c r="I19" s="104">
        <f t="shared" si="6"/>
        <v>6601876.0374361202</v>
      </c>
    </row>
    <row r="20" spans="1:9">
      <c r="A20" s="59" t="s">
        <v>146</v>
      </c>
      <c r="B20" s="80">
        <v>2246729.5033928519</v>
      </c>
      <c r="C20" s="85">
        <f t="shared" si="0"/>
        <v>3.1989131221296183E-3</v>
      </c>
      <c r="D20" s="56"/>
      <c r="E20" s="80">
        <f t="shared" si="1"/>
        <v>13843.818287399035</v>
      </c>
      <c r="F20" s="104">
        <f t="shared" si="5"/>
        <v>2260573.321680251</v>
      </c>
      <c r="G20" s="56"/>
      <c r="H20" s="80">
        <f t="shared" si="3"/>
        <v>98958.876803365871</v>
      </c>
      <c r="I20" s="104">
        <f t="shared" si="6"/>
        <v>2359532.198483617</v>
      </c>
    </row>
    <row r="21" spans="1:9">
      <c r="A21" s="59" t="s">
        <v>147</v>
      </c>
      <c r="B21" s="80">
        <v>1630318.4040590725</v>
      </c>
      <c r="C21" s="85">
        <f t="shared" si="0"/>
        <v>2.3212616063118803E-3</v>
      </c>
      <c r="D21" s="56"/>
      <c r="E21" s="80">
        <f t="shared" si="1"/>
        <v>10045.638205361543</v>
      </c>
      <c r="F21" s="104">
        <f t="shared" si="5"/>
        <v>1640364.042264434</v>
      </c>
      <c r="G21" s="56"/>
      <c r="H21" s="80">
        <f t="shared" si="3"/>
        <v>71808.59015466967</v>
      </c>
      <c r="I21" s="104">
        <f t="shared" si="6"/>
        <v>1712172.6324191038</v>
      </c>
    </row>
    <row r="22" spans="1:9">
      <c r="A22" s="59" t="s">
        <v>123</v>
      </c>
      <c r="B22" s="80">
        <v>44261.733834681087</v>
      </c>
      <c r="C22" s="85">
        <f t="shared" si="0"/>
        <v>6.3020243851407779E-5</v>
      </c>
      <c r="D22" s="56"/>
      <c r="E22" s="80">
        <f t="shared" si="1"/>
        <v>272.73038403920577</v>
      </c>
      <c r="F22" s="104">
        <f t="shared" si="5"/>
        <v>44534.464218720292</v>
      </c>
      <c r="G22" s="56"/>
      <c r="H22" s="80">
        <f t="shared" si="3"/>
        <v>1949.541081396346</v>
      </c>
      <c r="I22" s="104">
        <f t="shared" si="6"/>
        <v>46484.005300116638</v>
      </c>
    </row>
    <row r="23" spans="1:9">
      <c r="A23" s="59" t="s">
        <v>148</v>
      </c>
      <c r="B23" s="80">
        <v>2117290.1212075287</v>
      </c>
      <c r="C23" s="85">
        <f t="shared" si="0"/>
        <v>3.0146161973918211E-3</v>
      </c>
      <c r="D23" s="56"/>
      <c r="E23" s="80">
        <f t="shared" si="1"/>
        <v>13046.24328626928</v>
      </c>
      <c r="F23" s="104">
        <f t="shared" si="5"/>
        <v>2130336.364493798</v>
      </c>
      <c r="G23" s="56"/>
      <c r="H23" s="80">
        <f t="shared" si="3"/>
        <v>93257.622666702926</v>
      </c>
      <c r="I23" s="104">
        <f t="shared" si="6"/>
        <v>2223593.9871605011</v>
      </c>
    </row>
    <row r="24" spans="1:9">
      <c r="A24" s="59" t="s">
        <v>149</v>
      </c>
      <c r="B24" s="80">
        <v>736064.19911188865</v>
      </c>
      <c r="C24" s="85">
        <f t="shared" si="0"/>
        <v>1.0480146460502212E-3</v>
      </c>
      <c r="D24" s="56"/>
      <c r="E24" s="80">
        <f t="shared" si="1"/>
        <v>4535.4543148059283</v>
      </c>
      <c r="F24" s="104">
        <f t="shared" si="5"/>
        <v>740599.65342669457</v>
      </c>
      <c r="G24" s="56"/>
      <c r="H24" s="80">
        <f t="shared" si="3"/>
        <v>32420.496677185045</v>
      </c>
      <c r="I24" s="104">
        <f t="shared" si="6"/>
        <v>773020.15010387963</v>
      </c>
    </row>
    <row r="25" spans="1:9">
      <c r="A25" s="59" t="s">
        <v>120</v>
      </c>
      <c r="B25" s="80">
        <v>594868.06849080103</v>
      </c>
      <c r="C25" s="85">
        <f t="shared" si="0"/>
        <v>8.4697836003731286E-4</v>
      </c>
      <c r="D25" s="56"/>
      <c r="E25" s="80">
        <f t="shared" si="1"/>
        <v>3665.4369975230256</v>
      </c>
      <c r="F25" s="104">
        <f t="shared" si="5"/>
        <v>598533.5054883241</v>
      </c>
      <c r="G25" s="56"/>
      <c r="H25" s="80">
        <f t="shared" si="3"/>
        <v>26201.407786357857</v>
      </c>
      <c r="I25" s="104">
        <f t="shared" si="6"/>
        <v>624734.91327468189</v>
      </c>
    </row>
    <row r="26" spans="1:9">
      <c r="A26" s="59" t="s">
        <v>124</v>
      </c>
      <c r="B26" s="80">
        <v>53711.573035341527</v>
      </c>
      <c r="C26" s="85">
        <f t="shared" si="0"/>
        <v>7.6475007575904899E-5</v>
      </c>
      <c r="D26" s="56"/>
      <c r="E26" s="80">
        <f t="shared" si="1"/>
        <v>330.95806856532499</v>
      </c>
      <c r="F26" s="104">
        <f t="shared" si="5"/>
        <v>54042.531103906855</v>
      </c>
      <c r="G26" s="56"/>
      <c r="H26" s="80">
        <f t="shared" si="3"/>
        <v>2365.7662975861831</v>
      </c>
      <c r="I26" s="104">
        <f t="shared" si="6"/>
        <v>56408.297401493037</v>
      </c>
    </row>
    <row r="27" spans="1:9">
      <c r="A27" s="59" t="s">
        <v>119</v>
      </c>
      <c r="B27" s="80">
        <v>30192307.691849947</v>
      </c>
      <c r="C27" s="85">
        <f t="shared" si="0"/>
        <v>4.298807182483768E-2</v>
      </c>
      <c r="D27" s="56"/>
      <c r="E27" s="80">
        <f t="shared" si="1"/>
        <v>186037.89229278019</v>
      </c>
      <c r="F27" s="104">
        <f t="shared" si="5"/>
        <v>30378345.584142726</v>
      </c>
      <c r="G27" s="56"/>
      <c r="H27" s="80">
        <f t="shared" si="3"/>
        <v>1329842.7126074303</v>
      </c>
      <c r="I27" s="104">
        <f t="shared" si="6"/>
        <v>31708188.296750158</v>
      </c>
    </row>
    <row r="28" spans="1:9">
      <c r="A28" s="59" t="s">
        <v>82</v>
      </c>
      <c r="B28" s="80">
        <v>4536509.5747132199</v>
      </c>
      <c r="C28" s="85">
        <f t="shared" si="0"/>
        <v>6.4591220194963076E-3</v>
      </c>
      <c r="D28" s="56"/>
      <c r="E28" s="80">
        <f t="shared" si="1"/>
        <v>27952.904039643239</v>
      </c>
      <c r="F28" s="104">
        <f t="shared" si="5"/>
        <v>4564462.4787528627</v>
      </c>
      <c r="G28" s="56"/>
      <c r="H28" s="80">
        <f t="shared" si="3"/>
        <v>199813.94798234329</v>
      </c>
      <c r="I28" s="104">
        <f t="shared" si="6"/>
        <v>4764276.4267352056</v>
      </c>
    </row>
    <row r="29" spans="1:9">
      <c r="A29" s="59" t="s">
        <v>83</v>
      </c>
      <c r="B29" s="80">
        <v>697846.87403478427</v>
      </c>
      <c r="C29" s="85">
        <f t="shared" si="0"/>
        <v>9.9360048426651586E-4</v>
      </c>
      <c r="D29" s="56"/>
      <c r="E29" s="80">
        <f t="shared" si="1"/>
        <v>4299.9681545899684</v>
      </c>
      <c r="F29" s="104">
        <f t="shared" si="5"/>
        <v>702146.84218937426</v>
      </c>
      <c r="G29" s="56"/>
      <c r="H29" s="80">
        <f t="shared" si="3"/>
        <v>30737.186088016151</v>
      </c>
      <c r="I29" s="104">
        <f t="shared" si="6"/>
        <v>732884.0282773904</v>
      </c>
    </row>
    <row r="30" spans="1:9">
      <c r="A30" s="59" t="s">
        <v>84</v>
      </c>
      <c r="B30" s="80">
        <v>54166.72757614639</v>
      </c>
      <c r="C30" s="85">
        <f t="shared" si="0"/>
        <v>7.712306059295871E-5</v>
      </c>
      <c r="D30" s="56"/>
      <c r="E30" s="80">
        <f t="shared" si="1"/>
        <v>333.76262369582537</v>
      </c>
      <c r="F30" s="104">
        <f t="shared" si="5"/>
        <v>54500.490199842214</v>
      </c>
      <c r="G30" s="56"/>
      <c r="H30" s="80">
        <f t="shared" si="3"/>
        <v>2385.81391883386</v>
      </c>
      <c r="I30" s="104">
        <f t="shared" si="6"/>
        <v>56886.304118676075</v>
      </c>
    </row>
    <row r="31" spans="1:9">
      <c r="A31" s="59" t="s">
        <v>85</v>
      </c>
      <c r="B31" s="80">
        <v>14424775.63514117</v>
      </c>
      <c r="C31" s="85">
        <f t="shared" si="0"/>
        <v>2.0538121742446468E-2</v>
      </c>
      <c r="D31" s="56"/>
      <c r="E31" s="80">
        <f t="shared" si="1"/>
        <v>88882.071663647832</v>
      </c>
      <c r="F31" s="104">
        <f t="shared" si="5"/>
        <v>14513657.706804818</v>
      </c>
      <c r="G31" s="56"/>
      <c r="H31" s="80">
        <f t="shared" si="3"/>
        <v>635350.00223145704</v>
      </c>
      <c r="I31" s="104">
        <f t="shared" si="6"/>
        <v>15149007.709036274</v>
      </c>
    </row>
    <row r="32" spans="1:9">
      <c r="A32" s="59" t="s">
        <v>150</v>
      </c>
      <c r="B32" s="80">
        <v>7438508.029007609</v>
      </c>
      <c r="C32" s="85">
        <f t="shared" si="0"/>
        <v>1.0591012806448318E-2</v>
      </c>
      <c r="D32" s="56"/>
      <c r="E32" s="80">
        <f t="shared" si="1"/>
        <v>45834.335342741964</v>
      </c>
      <c r="F32" s="104">
        <f t="shared" si="5"/>
        <v>7484342.3643503506</v>
      </c>
      <c r="G32" s="56"/>
      <c r="H32" s="80">
        <f t="shared" si="3"/>
        <v>327634.63449062122</v>
      </c>
      <c r="I32" s="104">
        <f t="shared" si="6"/>
        <v>7811976.9988409718</v>
      </c>
    </row>
    <row r="33" spans="1:9">
      <c r="A33" s="59" t="s">
        <v>151</v>
      </c>
      <c r="B33" s="80">
        <v>3562835.4101233752</v>
      </c>
      <c r="C33" s="85">
        <f t="shared" si="0"/>
        <v>5.0727962259010176E-3</v>
      </c>
      <c r="D33" s="56"/>
      <c r="E33" s="80">
        <f t="shared" si="1"/>
        <v>21953.353054372747</v>
      </c>
      <c r="F33" s="104">
        <f t="shared" si="5"/>
        <v>3584788.7631777478</v>
      </c>
      <c r="G33" s="56"/>
      <c r="H33" s="80">
        <f t="shared" si="3"/>
        <v>156927.74314337177</v>
      </c>
      <c r="I33" s="104">
        <f t="shared" si="6"/>
        <v>3741716.5063211196</v>
      </c>
    </row>
    <row r="34" spans="1:9">
      <c r="A34" s="59" t="s">
        <v>152</v>
      </c>
      <c r="B34" s="80">
        <v>80633.434442406608</v>
      </c>
      <c r="C34" s="85">
        <f t="shared" si="0"/>
        <v>1.148065893694239E-4</v>
      </c>
      <c r="D34" s="56"/>
      <c r="E34" s="80">
        <f t="shared" si="1"/>
        <v>496.84424076145388</v>
      </c>
      <c r="F34" s="104">
        <f t="shared" si="5"/>
        <v>81130.278683168057</v>
      </c>
      <c r="G34" s="56"/>
      <c r="H34" s="80">
        <f t="shared" si="3"/>
        <v>3551.5597641676391</v>
      </c>
      <c r="I34" s="104">
        <f t="shared" si="6"/>
        <v>84681.8384473357</v>
      </c>
    </row>
    <row r="35" spans="1:9">
      <c r="A35" s="59" t="s">
        <v>153</v>
      </c>
      <c r="B35" s="80">
        <v>4118090.7492597951</v>
      </c>
      <c r="C35" s="85">
        <f t="shared" si="0"/>
        <v>5.8633736353371387E-3</v>
      </c>
      <c r="D35" s="56"/>
      <c r="E35" s="80">
        <f t="shared" si="1"/>
        <v>25374.705739021512</v>
      </c>
      <c r="F35" s="104">
        <f t="shared" si="5"/>
        <v>4143465.4549988164</v>
      </c>
      <c r="G35" s="56"/>
      <c r="H35" s="80">
        <f t="shared" si="3"/>
        <v>181384.37871834164</v>
      </c>
      <c r="I35" s="104">
        <f t="shared" si="6"/>
        <v>4324849.8337171581</v>
      </c>
    </row>
    <row r="36" spans="1:9">
      <c r="A36" s="59" t="s">
        <v>86</v>
      </c>
      <c r="B36" s="80">
        <v>795498.26227289648</v>
      </c>
      <c r="C36" s="85">
        <f t="shared" si="0"/>
        <v>1.1326373851294543E-3</v>
      </c>
      <c r="D36" s="56"/>
      <c r="E36" s="80">
        <f t="shared" si="1"/>
        <v>4901.6730203689531</v>
      </c>
      <c r="F36" s="104">
        <f t="shared" si="5"/>
        <v>800399.93529326539</v>
      </c>
      <c r="G36" s="56"/>
      <c r="H36" s="80">
        <f t="shared" si="3"/>
        <v>35038.314320738384</v>
      </c>
      <c r="I36" s="104">
        <f t="shared" si="6"/>
        <v>835438.24961400381</v>
      </c>
    </row>
    <row r="37" spans="1:9">
      <c r="A37" s="59" t="s">
        <v>125</v>
      </c>
      <c r="B37" s="80">
        <v>1538857.7243129718</v>
      </c>
      <c r="C37" s="85">
        <f t="shared" si="0"/>
        <v>2.1910390903584153E-3</v>
      </c>
      <c r="D37" s="56"/>
      <c r="E37" s="80">
        <f t="shared" si="1"/>
        <v>9482.0790279283265</v>
      </c>
      <c r="F37" s="104">
        <f t="shared" si="5"/>
        <v>1548339.8033409002</v>
      </c>
      <c r="G37" s="56"/>
      <c r="H37" s="80">
        <f t="shared" si="3"/>
        <v>67780.136295102449</v>
      </c>
      <c r="I37" s="104">
        <f t="shared" si="6"/>
        <v>1616119.9396360028</v>
      </c>
    </row>
    <row r="38" spans="1:9">
      <c r="A38" s="59" t="s">
        <v>87</v>
      </c>
      <c r="B38" s="80">
        <v>6886628.4451477006</v>
      </c>
      <c r="C38" s="85">
        <f t="shared" si="0"/>
        <v>9.8052418269072173E-3</v>
      </c>
      <c r="D38" s="56"/>
      <c r="E38" s="80">
        <f t="shared" si="1"/>
        <v>42433.783267405619</v>
      </c>
      <c r="F38" s="104">
        <f t="shared" si="5"/>
        <v>6929062.2284151064</v>
      </c>
      <c r="G38" s="56"/>
      <c r="H38" s="80">
        <f t="shared" si="3"/>
        <v>303326.6865747674</v>
      </c>
      <c r="I38" s="104">
        <f t="shared" si="6"/>
        <v>7232388.9149898738</v>
      </c>
    </row>
    <row r="39" spans="1:9">
      <c r="A39" s="59" t="s">
        <v>88</v>
      </c>
      <c r="B39" s="80">
        <v>22659430.926869154</v>
      </c>
      <c r="C39" s="85">
        <f t="shared" si="0"/>
        <v>3.2262695986539053E-2</v>
      </c>
      <c r="D39" s="56"/>
      <c r="E39" s="80">
        <f t="shared" si="1"/>
        <v>139622.07901473207</v>
      </c>
      <c r="F39" s="104">
        <f t="shared" si="5"/>
        <v>22799053.005883887</v>
      </c>
      <c r="G39" s="56"/>
      <c r="H39" s="80">
        <f t="shared" si="3"/>
        <v>998051.53675161267</v>
      </c>
      <c r="I39" s="104">
        <f t="shared" si="6"/>
        <v>23797104.5426355</v>
      </c>
    </row>
    <row r="40" spans="1:9">
      <c r="A40" s="59" t="s">
        <v>89</v>
      </c>
      <c r="B40" s="80">
        <v>10558319.147518197</v>
      </c>
      <c r="C40" s="85">
        <f t="shared" ref="C40:C71" si="7">B40/B$85</f>
        <v>1.5033027170214987E-2</v>
      </c>
      <c r="D40" s="56"/>
      <c r="E40" s="80">
        <f t="shared" ref="E40:E71" si="8">$C40*E$85</f>
        <v>65057.87700650037</v>
      </c>
      <c r="F40" s="104">
        <f t="shared" si="5"/>
        <v>10623377.024524698</v>
      </c>
      <c r="G40" s="56"/>
      <c r="H40" s="80">
        <f t="shared" ref="H40:H71" si="9">$C40*H$85</f>
        <v>465049.04225988477</v>
      </c>
      <c r="I40" s="104">
        <f t="shared" si="6"/>
        <v>11088426.066784583</v>
      </c>
    </row>
    <row r="41" spans="1:9">
      <c r="A41" s="59" t="s">
        <v>90</v>
      </c>
      <c r="B41" s="80">
        <v>1666265.0344190339</v>
      </c>
      <c r="C41" s="85">
        <f t="shared" si="7"/>
        <v>2.3724427330924619E-3</v>
      </c>
      <c r="D41" s="56"/>
      <c r="E41" s="80">
        <f t="shared" si="8"/>
        <v>10267.132879284731</v>
      </c>
      <c r="F41" s="104">
        <f t="shared" si="5"/>
        <v>1676532.1672983186</v>
      </c>
      <c r="G41" s="56"/>
      <c r="H41" s="80">
        <f t="shared" si="9"/>
        <v>73391.886301320017</v>
      </c>
      <c r="I41" s="104">
        <f t="shared" si="6"/>
        <v>1749924.0535996386</v>
      </c>
    </row>
    <row r="42" spans="1:9">
      <c r="A42" s="59" t="s">
        <v>91</v>
      </c>
      <c r="B42" s="80">
        <v>2127369.952505894</v>
      </c>
      <c r="C42" s="85">
        <f t="shared" si="7"/>
        <v>3.0289679493764282E-3</v>
      </c>
      <c r="D42" s="56"/>
      <c r="E42" s="80">
        <f t="shared" si="8"/>
        <v>13108.352833792236</v>
      </c>
      <c r="F42" s="104">
        <f t="shared" si="5"/>
        <v>2140478.3053396861</v>
      </c>
      <c r="G42" s="56"/>
      <c r="H42" s="80">
        <f t="shared" si="9"/>
        <v>93701.596354744732</v>
      </c>
      <c r="I42" s="104">
        <f t="shared" si="6"/>
        <v>2234179.901694431</v>
      </c>
    </row>
    <row r="43" spans="1:9">
      <c r="A43" s="59" t="s">
        <v>92</v>
      </c>
      <c r="B43" s="80">
        <v>263875.82122843602</v>
      </c>
      <c r="C43" s="85">
        <f t="shared" si="7"/>
        <v>3.7570870274576857E-4</v>
      </c>
      <c r="D43" s="56"/>
      <c r="E43" s="80">
        <f t="shared" si="8"/>
        <v>1625.9406902380038</v>
      </c>
      <c r="F43" s="104">
        <f t="shared" si="5"/>
        <v>265501.76191867405</v>
      </c>
      <c r="G43" s="56"/>
      <c r="H43" s="80">
        <f t="shared" si="9"/>
        <v>11622.607369911691</v>
      </c>
      <c r="I43" s="104">
        <f t="shared" si="6"/>
        <v>277124.36928858573</v>
      </c>
    </row>
    <row r="44" spans="1:9">
      <c r="A44" s="59" t="s">
        <v>154</v>
      </c>
      <c r="B44" s="80">
        <v>4165519.6777744535</v>
      </c>
      <c r="C44" s="85">
        <f t="shared" si="7"/>
        <v>5.9309033586816577E-3</v>
      </c>
      <c r="D44" s="56"/>
      <c r="E44" s="80">
        <f t="shared" si="8"/>
        <v>25666.951631075459</v>
      </c>
      <c r="F44" s="104">
        <f t="shared" si="5"/>
        <v>4191186.6294055288</v>
      </c>
      <c r="G44" s="56"/>
      <c r="H44" s="80">
        <f t="shared" si="9"/>
        <v>183473.42125181528</v>
      </c>
      <c r="I44" s="104">
        <f t="shared" si="6"/>
        <v>4374660.0506573441</v>
      </c>
    </row>
    <row r="45" spans="1:9">
      <c r="A45" s="59" t="s">
        <v>155</v>
      </c>
      <c r="B45" s="80">
        <v>4229823.5083422177</v>
      </c>
      <c r="C45" s="85">
        <f t="shared" si="7"/>
        <v>6.0224597151971098E-3</v>
      </c>
      <c r="D45" s="56"/>
      <c r="E45" s="80">
        <f t="shared" si="8"/>
        <v>26063.17669698548</v>
      </c>
      <c r="F45" s="104">
        <f t="shared" si="5"/>
        <v>4255886.6850392027</v>
      </c>
      <c r="G45" s="56"/>
      <c r="H45" s="80">
        <f t="shared" si="9"/>
        <v>186305.73143313895</v>
      </c>
      <c r="I45" s="104">
        <f t="shared" si="6"/>
        <v>4442192.4164723419</v>
      </c>
    </row>
    <row r="46" spans="1:9">
      <c r="A46" s="59" t="s">
        <v>156</v>
      </c>
      <c r="B46" s="80">
        <v>26671361.440996431</v>
      </c>
      <c r="C46" s="85">
        <f t="shared" si="7"/>
        <v>3.7974917750366537E-2</v>
      </c>
      <c r="D46" s="56"/>
      <c r="E46" s="80">
        <f t="shared" si="8"/>
        <v>164342.65037651645</v>
      </c>
      <c r="F46" s="104">
        <f t="shared" si="5"/>
        <v>26835704.091372948</v>
      </c>
      <c r="G46" s="56"/>
      <c r="H46" s="80">
        <f t="shared" si="9"/>
        <v>1174760.0087290534</v>
      </c>
      <c r="I46" s="104">
        <f t="shared" si="6"/>
        <v>28010464.100102</v>
      </c>
    </row>
    <row r="47" spans="1:9">
      <c r="A47" s="59" t="s">
        <v>157</v>
      </c>
      <c r="B47" s="80">
        <v>7303497.1332918005</v>
      </c>
      <c r="C47" s="85">
        <f t="shared" si="7"/>
        <v>1.039878311200421E-2</v>
      </c>
      <c r="D47" s="56"/>
      <c r="E47" s="80">
        <f t="shared" si="8"/>
        <v>45002.429986851952</v>
      </c>
      <c r="F47" s="104">
        <f t="shared" si="5"/>
        <v>7348499.5632786527</v>
      </c>
      <c r="G47" s="56"/>
      <c r="H47" s="80">
        <f t="shared" si="9"/>
        <v>321687.9788847387</v>
      </c>
      <c r="I47" s="104">
        <f t="shared" si="6"/>
        <v>7670187.5421633916</v>
      </c>
    </row>
    <row r="48" spans="1:9">
      <c r="A48" s="59" t="s">
        <v>158</v>
      </c>
      <c r="B48" s="80">
        <v>33635539.404728621</v>
      </c>
      <c r="C48" s="85">
        <f t="shared" si="7"/>
        <v>4.7890575260265474E-2</v>
      </c>
      <c r="D48" s="56"/>
      <c r="E48" s="80">
        <f t="shared" si="8"/>
        <v>207254.27552116528</v>
      </c>
      <c r="F48" s="104">
        <f t="shared" si="5"/>
        <v>33842793.680249788</v>
      </c>
      <c r="G48" s="56"/>
      <c r="H48" s="80">
        <f t="shared" si="9"/>
        <v>1481502.4216937462</v>
      </c>
      <c r="I48" s="104">
        <f t="shared" si="6"/>
        <v>35324296.101943538</v>
      </c>
    </row>
    <row r="49" spans="1:9">
      <c r="A49" s="59" t="s">
        <v>159</v>
      </c>
      <c r="B49" s="80">
        <v>4561457.9669309007</v>
      </c>
      <c r="C49" s="85">
        <f t="shared" si="7"/>
        <v>6.4946437585933622E-3</v>
      </c>
      <c r="D49" s="56"/>
      <c r="E49" s="80">
        <f t="shared" si="8"/>
        <v>28106.630159277473</v>
      </c>
      <c r="F49" s="104">
        <f t="shared" si="5"/>
        <v>4589564.5970901782</v>
      </c>
      <c r="G49" s="56"/>
      <c r="H49" s="80">
        <f t="shared" si="9"/>
        <v>200912.81852647563</v>
      </c>
      <c r="I49" s="104">
        <f t="shared" si="6"/>
        <v>4790477.4156166539</v>
      </c>
    </row>
    <row r="50" spans="1:9">
      <c r="A50" s="59" t="s">
        <v>160</v>
      </c>
      <c r="B50" s="80">
        <v>8373066.5977525879</v>
      </c>
      <c r="C50" s="85">
        <f t="shared" si="7"/>
        <v>1.1921645472482369E-2</v>
      </c>
      <c r="D50" s="56"/>
      <c r="E50" s="80">
        <f t="shared" si="8"/>
        <v>51592.865234791439</v>
      </c>
      <c r="F50" s="104">
        <f t="shared" si="5"/>
        <v>8424659.4629873801</v>
      </c>
      <c r="G50" s="56"/>
      <c r="H50" s="80">
        <f t="shared" si="9"/>
        <v>368797.96373444126</v>
      </c>
      <c r="I50" s="104">
        <f t="shared" si="6"/>
        <v>8793457.4267218206</v>
      </c>
    </row>
    <row r="51" spans="1:9">
      <c r="A51" s="59" t="s">
        <v>161</v>
      </c>
      <c r="B51" s="80">
        <v>809180.98110288358</v>
      </c>
      <c r="C51" s="85">
        <f t="shared" si="7"/>
        <v>1.1521189599009423E-3</v>
      </c>
      <c r="D51" s="56"/>
      <c r="E51" s="80">
        <f t="shared" si="8"/>
        <v>4985.9827126901091</v>
      </c>
      <c r="F51" s="104">
        <f t="shared" si="5"/>
        <v>814166.96381557372</v>
      </c>
      <c r="G51" s="56"/>
      <c r="H51" s="80">
        <f t="shared" si="9"/>
        <v>35640.97987748967</v>
      </c>
      <c r="I51" s="104">
        <f t="shared" si="6"/>
        <v>849807.94369306334</v>
      </c>
    </row>
    <row r="52" spans="1:9">
      <c r="A52" s="59" t="s">
        <v>162</v>
      </c>
      <c r="B52" s="80">
        <v>669487.67775174673</v>
      </c>
      <c r="C52" s="85">
        <f t="shared" si="7"/>
        <v>9.5322241250226411E-4</v>
      </c>
      <c r="D52" s="56"/>
      <c r="E52" s="80">
        <f t="shared" si="8"/>
        <v>4125.2254632574441</v>
      </c>
      <c r="F52" s="104">
        <f t="shared" si="5"/>
        <v>673612.90321500413</v>
      </c>
      <c r="G52" s="56"/>
      <c r="H52" s="80">
        <f t="shared" si="9"/>
        <v>29488.084134720229</v>
      </c>
      <c r="I52" s="104">
        <f t="shared" si="6"/>
        <v>703100.9873497244</v>
      </c>
    </row>
    <row r="53" spans="1:9">
      <c r="A53" s="59" t="s">
        <v>163</v>
      </c>
      <c r="B53" s="80">
        <v>30635628.707591727</v>
      </c>
      <c r="C53" s="85">
        <f t="shared" si="7"/>
        <v>4.3619276165382734E-2</v>
      </c>
      <c r="D53" s="56"/>
      <c r="E53" s="80">
        <f t="shared" si="8"/>
        <v>188769.53202762423</v>
      </c>
      <c r="F53" s="104">
        <f t="shared" si="5"/>
        <v>30824398.239619352</v>
      </c>
      <c r="G53" s="56"/>
      <c r="H53" s="80">
        <f t="shared" si="9"/>
        <v>1349369.117417125</v>
      </c>
      <c r="I53" s="104">
        <f t="shared" si="6"/>
        <v>32173767.357036479</v>
      </c>
    </row>
    <row r="54" spans="1:9">
      <c r="A54" s="59" t="s">
        <v>164</v>
      </c>
      <c r="B54" s="80">
        <v>2049632.4340448908</v>
      </c>
      <c r="C54" s="85">
        <f t="shared" si="7"/>
        <v>2.9182845905158425E-3</v>
      </c>
      <c r="D54" s="56"/>
      <c r="E54" s="80">
        <f t="shared" si="8"/>
        <v>12629.35254556783</v>
      </c>
      <c r="F54" s="104">
        <f t="shared" si="5"/>
        <v>2062261.7865904586</v>
      </c>
      <c r="G54" s="56"/>
      <c r="H54" s="80">
        <f t="shared" si="9"/>
        <v>90277.589370029993</v>
      </c>
      <c r="I54" s="104">
        <f t="shared" si="6"/>
        <v>2152539.3759604888</v>
      </c>
    </row>
    <row r="55" spans="1:9">
      <c r="A55" s="59" t="s">
        <v>165</v>
      </c>
      <c r="B55" s="80">
        <v>6423705.2547699725</v>
      </c>
      <c r="C55" s="85">
        <f t="shared" si="7"/>
        <v>9.1461277386286118E-3</v>
      </c>
      <c r="D55" s="56"/>
      <c r="E55" s="80">
        <f t="shared" si="8"/>
        <v>39581.359547089283</v>
      </c>
      <c r="F55" s="104">
        <f t="shared" si="5"/>
        <v>6463286.6143170614</v>
      </c>
      <c r="G55" s="56"/>
      <c r="H55" s="80">
        <f t="shared" si="9"/>
        <v>282936.88936204946</v>
      </c>
      <c r="I55" s="104">
        <f t="shared" si="6"/>
        <v>6746223.5036791107</v>
      </c>
    </row>
    <row r="56" spans="1:9">
      <c r="A56" s="59" t="s">
        <v>166</v>
      </c>
      <c r="B56" s="80">
        <v>6041627.0411647093</v>
      </c>
      <c r="C56" s="85">
        <f t="shared" si="7"/>
        <v>8.6021214355396156E-3</v>
      </c>
      <c r="D56" s="56"/>
      <c r="E56" s="80">
        <f t="shared" si="8"/>
        <v>37227.083541572116</v>
      </c>
      <c r="F56" s="104">
        <f t="shared" si="5"/>
        <v>6078854.1247062813</v>
      </c>
      <c r="G56" s="56"/>
      <c r="H56" s="80">
        <f t="shared" si="9"/>
        <v>266107.96945321513</v>
      </c>
      <c r="I56" s="104">
        <f t="shared" si="6"/>
        <v>6344962.0941594969</v>
      </c>
    </row>
    <row r="57" spans="1:9">
      <c r="A57" s="59" t="s">
        <v>167</v>
      </c>
      <c r="B57" s="80">
        <v>839588.58803775953</v>
      </c>
      <c r="C57" s="85">
        <f t="shared" si="7"/>
        <v>1.1954135766715156E-3</v>
      </c>
      <c r="D57" s="56"/>
      <c r="E57" s="80">
        <f t="shared" si="8"/>
        <v>5173.3472282338707</v>
      </c>
      <c r="F57" s="104">
        <f t="shared" si="5"/>
        <v>844761.93526599335</v>
      </c>
      <c r="G57" s="56"/>
      <c r="H57" s="80">
        <f t="shared" si="9"/>
        <v>36980.30560584701</v>
      </c>
      <c r="I57" s="104">
        <f t="shared" si="6"/>
        <v>881742.24087184039</v>
      </c>
    </row>
    <row r="58" spans="1:9">
      <c r="A58" s="59" t="s">
        <v>168</v>
      </c>
      <c r="B58" s="80">
        <v>1183539.3998755647</v>
      </c>
      <c r="C58" s="85">
        <f t="shared" si="7"/>
        <v>1.6851337515717618E-3</v>
      </c>
      <c r="D58" s="56"/>
      <c r="E58" s="80">
        <f t="shared" si="8"/>
        <v>7292.6911597998796</v>
      </c>
      <c r="F58" s="104">
        <f t="shared" si="5"/>
        <v>1190832.0910353647</v>
      </c>
      <c r="G58" s="56"/>
      <c r="H58" s="80">
        <f t="shared" si="9"/>
        <v>52129.875664759216</v>
      </c>
      <c r="I58" s="104">
        <f t="shared" si="6"/>
        <v>1242961.9667001239</v>
      </c>
    </row>
    <row r="59" spans="1:9">
      <c r="A59" s="59" t="s">
        <v>169</v>
      </c>
      <c r="B59" s="80">
        <v>247322.62216961879</v>
      </c>
      <c r="C59" s="85">
        <f t="shared" si="7"/>
        <v>3.5214011311247747E-4</v>
      </c>
      <c r="D59" s="56"/>
      <c r="E59" s="80">
        <f t="shared" si="8"/>
        <v>1523.9437744992156</v>
      </c>
      <c r="F59" s="104">
        <f t="shared" si="5"/>
        <v>248846.56594411799</v>
      </c>
      <c r="G59" s="56"/>
      <c r="H59" s="80">
        <f t="shared" si="9"/>
        <v>10893.50937040202</v>
      </c>
      <c r="I59" s="104">
        <f t="shared" si="6"/>
        <v>259740.07531452001</v>
      </c>
    </row>
    <row r="60" spans="1:9">
      <c r="A60" s="59" t="s">
        <v>170</v>
      </c>
      <c r="B60" s="80">
        <v>42191.945342776162</v>
      </c>
      <c r="C60" s="85">
        <f t="shared" si="7"/>
        <v>6.0073260889378371E-5</v>
      </c>
      <c r="D60" s="56"/>
      <c r="E60" s="80">
        <f t="shared" si="8"/>
        <v>259.97683461013099</v>
      </c>
      <c r="F60" s="104">
        <f t="shared" si="5"/>
        <v>42451.922177386296</v>
      </c>
      <c r="G60" s="56"/>
      <c r="H60" s="80">
        <f t="shared" si="9"/>
        <v>1858.3757034235493</v>
      </c>
      <c r="I60" s="104">
        <f t="shared" si="6"/>
        <v>44310.297880809841</v>
      </c>
    </row>
    <row r="61" spans="1:9">
      <c r="A61" s="59" t="s">
        <v>171</v>
      </c>
      <c r="B61" s="80">
        <v>3428794.1833681799</v>
      </c>
      <c r="C61" s="85">
        <f t="shared" si="7"/>
        <v>4.8819471546060426E-3</v>
      </c>
      <c r="D61" s="56"/>
      <c r="E61" s="80">
        <f t="shared" si="8"/>
        <v>21127.422570343977</v>
      </c>
      <c r="F61" s="104">
        <f t="shared" si="5"/>
        <v>3449921.605938524</v>
      </c>
      <c r="G61" s="56"/>
      <c r="H61" s="80">
        <f t="shared" si="9"/>
        <v>151023.79733013158</v>
      </c>
      <c r="I61" s="104">
        <f t="shared" si="6"/>
        <v>3600945.4032686558</v>
      </c>
    </row>
    <row r="62" spans="1:9">
      <c r="A62" s="59" t="s">
        <v>172</v>
      </c>
      <c r="B62" s="80">
        <v>-455.89691540534648</v>
      </c>
      <c r="C62" s="85">
        <f t="shared" si="7"/>
        <v>-6.4911001650454372E-7</v>
      </c>
      <c r="D62" s="56"/>
      <c r="E62" s="80">
        <f t="shared" si="8"/>
        <v>-2.8091294680229137</v>
      </c>
      <c r="F62" s="104">
        <f t="shared" si="5"/>
        <v>-458.70604487336936</v>
      </c>
      <c r="G62" s="56"/>
      <c r="H62" s="80">
        <f t="shared" si="9"/>
        <v>-20.080319690689354</v>
      </c>
      <c r="I62" s="104">
        <f t="shared" si="6"/>
        <v>-478.78636456405872</v>
      </c>
    </row>
    <row r="63" spans="1:9">
      <c r="A63" s="59" t="s">
        <v>173</v>
      </c>
      <c r="B63" s="80">
        <v>2030992.9825733348</v>
      </c>
      <c r="C63" s="85">
        <f t="shared" si="7"/>
        <v>2.8917455764460062E-3</v>
      </c>
      <c r="D63" s="56"/>
      <c r="E63" s="80">
        <f t="shared" si="8"/>
        <v>12514.500633595631</v>
      </c>
      <c r="F63" s="104">
        <f t="shared" si="5"/>
        <v>2043507.4832069306</v>
      </c>
      <c r="G63" s="56"/>
      <c r="H63" s="80">
        <f t="shared" si="9"/>
        <v>89456.600826874012</v>
      </c>
      <c r="I63" s="104">
        <f t="shared" si="6"/>
        <v>2132964.0840338045</v>
      </c>
    </row>
    <row r="64" spans="1:9">
      <c r="A64" s="59" t="s">
        <v>174</v>
      </c>
      <c r="B64" s="80">
        <v>61125.375226726122</v>
      </c>
      <c r="C64" s="85">
        <f t="shared" si="7"/>
        <v>8.7030843994609998E-5</v>
      </c>
      <c r="D64" s="56"/>
      <c r="E64" s="80">
        <f t="shared" si="8"/>
        <v>376.64017235274417</v>
      </c>
      <c r="F64" s="104">
        <f t="shared" si="5"/>
        <v>61502.015399078868</v>
      </c>
      <c r="G64" s="56"/>
      <c r="H64" s="80">
        <f t="shared" si="9"/>
        <v>2692.3127450307143</v>
      </c>
      <c r="I64" s="104">
        <f t="shared" si="6"/>
        <v>64194.328144109582</v>
      </c>
    </row>
    <row r="65" spans="1:9">
      <c r="A65" s="59" t="s">
        <v>175</v>
      </c>
      <c r="B65" s="80">
        <v>2429916.5448173434</v>
      </c>
      <c r="C65" s="85">
        <f t="shared" si="7"/>
        <v>3.4597364342960242E-3</v>
      </c>
      <c r="D65" s="56"/>
      <c r="E65" s="80">
        <f t="shared" si="8"/>
        <v>14972.573711786885</v>
      </c>
      <c r="F65" s="104">
        <f t="shared" si="5"/>
        <v>2444889.1185291302</v>
      </c>
      <c r="G65" s="56"/>
      <c r="H65" s="80">
        <f t="shared" si="9"/>
        <v>107027.4866813791</v>
      </c>
      <c r="I65" s="104">
        <f t="shared" si="6"/>
        <v>2551916.6052105092</v>
      </c>
    </row>
    <row r="66" spans="1:9">
      <c r="A66" s="59" t="s">
        <v>176</v>
      </c>
      <c r="B66" s="80">
        <v>337254.77259342518</v>
      </c>
      <c r="C66" s="85">
        <f t="shared" si="7"/>
        <v>4.8018629564473478E-4</v>
      </c>
      <c r="D66" s="56"/>
      <c r="E66" s="80">
        <f t="shared" si="8"/>
        <v>2078.0845140862884</v>
      </c>
      <c r="F66" s="104">
        <f t="shared" si="5"/>
        <v>339332.85710751149</v>
      </c>
      <c r="G66" s="56"/>
      <c r="H66" s="80">
        <f t="shared" si="9"/>
        <v>14854.638015844963</v>
      </c>
      <c r="I66" s="104">
        <f t="shared" si="6"/>
        <v>354187.49512335646</v>
      </c>
    </row>
    <row r="67" spans="1:9">
      <c r="A67" s="59" t="s">
        <v>177</v>
      </c>
      <c r="B67" s="80">
        <v>954026.69792702084</v>
      </c>
      <c r="C67" s="85">
        <f t="shared" si="7"/>
        <v>1.3583515586776472E-3</v>
      </c>
      <c r="D67" s="56"/>
      <c r="E67" s="80">
        <f t="shared" si="8"/>
        <v>5878.4879209910087</v>
      </c>
      <c r="F67" s="104">
        <f t="shared" si="5"/>
        <v>959905.18584801187</v>
      </c>
      <c r="G67" s="56"/>
      <c r="H67" s="80">
        <f t="shared" si="9"/>
        <v>42020.817514841729</v>
      </c>
      <c r="I67" s="104">
        <f t="shared" si="6"/>
        <v>1001926.0033628535</v>
      </c>
    </row>
    <row r="68" spans="1:9">
      <c r="A68" s="59" t="s">
        <v>93</v>
      </c>
      <c r="B68" s="80">
        <v>165613.93203986457</v>
      </c>
      <c r="C68" s="85">
        <f t="shared" si="7"/>
        <v>2.3580256528868402E-4</v>
      </c>
      <c r="D68" s="56"/>
      <c r="E68" s="80">
        <f t="shared" si="8"/>
        <v>1020.4740613230123</v>
      </c>
      <c r="F68" s="104">
        <f t="shared" si="5"/>
        <v>166634.40610118757</v>
      </c>
      <c r="G68" s="56"/>
      <c r="H68" s="80">
        <f t="shared" si="9"/>
        <v>7294.5891674562981</v>
      </c>
      <c r="I68" s="104">
        <f t="shared" si="6"/>
        <v>173928.99526864386</v>
      </c>
    </row>
    <row r="69" spans="1:9">
      <c r="A69" s="59" t="s">
        <v>126</v>
      </c>
      <c r="B69" s="80">
        <v>35586.114088145441</v>
      </c>
      <c r="C69" s="85">
        <f t="shared" si="7"/>
        <v>5.0667820558844188E-5</v>
      </c>
      <c r="D69" s="56"/>
      <c r="E69" s="80">
        <f t="shared" si="8"/>
        <v>219.27325752698519</v>
      </c>
      <c r="F69" s="104">
        <f t="shared" si="5"/>
        <v>35805.387345672425</v>
      </c>
      <c r="G69" s="56"/>
      <c r="H69" s="80">
        <f t="shared" si="9"/>
        <v>1567.4169385505884</v>
      </c>
      <c r="I69" s="104">
        <f t="shared" si="6"/>
        <v>37372.804284223013</v>
      </c>
    </row>
    <row r="70" spans="1:9">
      <c r="A70" s="59" t="s">
        <v>94</v>
      </c>
      <c r="B70" s="80">
        <v>85782.694193887321</v>
      </c>
      <c r="C70" s="85">
        <f t="shared" si="7"/>
        <v>1.2213815045116099E-4</v>
      </c>
      <c r="D70" s="56"/>
      <c r="E70" s="80">
        <f t="shared" si="8"/>
        <v>528.57276714011505</v>
      </c>
      <c r="F70" s="104">
        <f t="shared" si="5"/>
        <v>86311.266961027432</v>
      </c>
      <c r="G70" s="56"/>
      <c r="H70" s="80">
        <f t="shared" si="9"/>
        <v>3778.3627507335791</v>
      </c>
      <c r="I70" s="104">
        <f t="shared" si="6"/>
        <v>90089.629711761008</v>
      </c>
    </row>
    <row r="71" spans="1:9">
      <c r="A71" s="59" t="s">
        <v>95</v>
      </c>
      <c r="B71" s="80">
        <v>48237875.571640283</v>
      </c>
      <c r="C71" s="85">
        <f t="shared" si="7"/>
        <v>6.8681509241210248E-2</v>
      </c>
      <c r="D71" s="56"/>
      <c r="E71" s="80">
        <f t="shared" si="8"/>
        <v>297230.43338127446</v>
      </c>
      <c r="F71" s="104">
        <f t="shared" si="5"/>
        <v>48535106.005021557</v>
      </c>
      <c r="G71" s="56"/>
      <c r="H71" s="80">
        <f t="shared" si="9"/>
        <v>2124673.2099887156</v>
      </c>
      <c r="I71" s="104">
        <f t="shared" si="6"/>
        <v>50659779.21501027</v>
      </c>
    </row>
    <row r="72" spans="1:9">
      <c r="A72" s="59" t="s">
        <v>96</v>
      </c>
      <c r="B72" s="80">
        <v>66658.529842300457</v>
      </c>
      <c r="C72" s="85">
        <f t="shared" ref="C72:C79" si="10">B72/B$85</f>
        <v>9.4908997942294129E-5</v>
      </c>
      <c r="D72" s="56"/>
      <c r="E72" s="80">
        <f t="shared" ref="E72:E79" si="11">$C72*E$85</f>
        <v>410.73416850956613</v>
      </c>
      <c r="F72" s="104">
        <f t="shared" si="5"/>
        <v>67069.264010810017</v>
      </c>
      <c r="G72" s="56"/>
      <c r="H72" s="80">
        <f t="shared" ref="H72:H79" si="12">$C72*H$85</f>
        <v>2936.0246672312805</v>
      </c>
      <c r="I72" s="104">
        <f t="shared" si="6"/>
        <v>70005.288678041295</v>
      </c>
    </row>
    <row r="73" spans="1:9">
      <c r="A73" s="59" t="s">
        <v>97</v>
      </c>
      <c r="B73" s="80">
        <v>3639.5937558340179</v>
      </c>
      <c r="C73" s="85">
        <f t="shared" si="10"/>
        <v>5.1820854300334838E-6</v>
      </c>
      <c r="D73" s="56"/>
      <c r="E73" s="80">
        <f t="shared" si="11"/>
        <v>22.426319910620812</v>
      </c>
      <c r="F73" s="104">
        <f t="shared" ref="F73:F79" si="13">B73+E73</f>
        <v>3662.0200757446387</v>
      </c>
      <c r="G73" s="56"/>
      <c r="H73" s="80">
        <f t="shared" si="12"/>
        <v>160.30862173393587</v>
      </c>
      <c r="I73" s="104">
        <f t="shared" ref="I73:I79" si="14">F73+H73</f>
        <v>3822.3286974785747</v>
      </c>
    </row>
    <row r="74" spans="1:9">
      <c r="A74" s="59" t="s">
        <v>98</v>
      </c>
      <c r="B74" s="80">
        <v>86393.785844576341</v>
      </c>
      <c r="C74" s="85">
        <f t="shared" si="10"/>
        <v>1.2300822808946187E-4</v>
      </c>
      <c r="D74" s="56"/>
      <c r="E74" s="80">
        <f t="shared" si="11"/>
        <v>532.33817003187846</v>
      </c>
      <c r="F74" s="104">
        <f t="shared" si="13"/>
        <v>86926.124014608213</v>
      </c>
      <c r="G74" s="56"/>
      <c r="H74" s="80">
        <f t="shared" si="12"/>
        <v>3805.2787382989618</v>
      </c>
      <c r="I74" s="104">
        <f t="shared" si="14"/>
        <v>90731.402752907175</v>
      </c>
    </row>
    <row r="75" spans="1:9">
      <c r="A75" s="59" t="s">
        <v>178</v>
      </c>
      <c r="B75" s="80">
        <v>4037.492783492959</v>
      </c>
      <c r="C75" s="85">
        <f t="shared" si="10"/>
        <v>5.7486175465782849E-6</v>
      </c>
      <c r="D75" s="56"/>
      <c r="E75" s="80">
        <f t="shared" si="11"/>
        <v>24.878080047889085</v>
      </c>
      <c r="F75" s="104">
        <f t="shared" si="13"/>
        <v>4062.3708635408479</v>
      </c>
      <c r="G75" s="56"/>
      <c r="H75" s="80">
        <f t="shared" si="12"/>
        <v>177.83438119844547</v>
      </c>
      <c r="I75" s="104">
        <f t="shared" si="14"/>
        <v>4240.2052447392934</v>
      </c>
    </row>
    <row r="76" spans="1:9">
      <c r="A76" s="59" t="s">
        <v>179</v>
      </c>
      <c r="B76" s="80">
        <v>14707.758926392587</v>
      </c>
      <c r="C76" s="85">
        <f t="shared" si="10"/>
        <v>2.0941035828169988E-5</v>
      </c>
      <c r="D76" s="56"/>
      <c r="E76" s="80">
        <f t="shared" si="11"/>
        <v>90.625748085993607</v>
      </c>
      <c r="F76" s="104">
        <f t="shared" si="13"/>
        <v>14798.384674478581</v>
      </c>
      <c r="G76" s="56"/>
      <c r="H76" s="80">
        <f t="shared" si="12"/>
        <v>647.81421237071538</v>
      </c>
      <c r="I76" s="104">
        <f t="shared" si="14"/>
        <v>15446.198886849295</v>
      </c>
    </row>
    <row r="77" spans="1:9">
      <c r="A77" s="59" t="s">
        <v>180</v>
      </c>
      <c r="B77" s="80">
        <v>2241863.9720065808</v>
      </c>
      <c r="C77" s="85">
        <f t="shared" si="10"/>
        <v>3.1919855359764247E-3</v>
      </c>
      <c r="D77" s="56"/>
      <c r="E77" s="80">
        <f t="shared" si="11"/>
        <v>13813.838028413051</v>
      </c>
      <c r="F77" s="104">
        <f t="shared" si="13"/>
        <v>2255677.810034994</v>
      </c>
      <c r="G77" s="56"/>
      <c r="H77" s="80">
        <f t="shared" si="12"/>
        <v>98744.570844277434</v>
      </c>
      <c r="I77" s="104">
        <f t="shared" si="14"/>
        <v>2354422.3808792713</v>
      </c>
    </row>
    <row r="78" spans="1:9">
      <c r="A78" s="59" t="s">
        <v>181</v>
      </c>
      <c r="B78" s="80">
        <v>32.779180853682007</v>
      </c>
      <c r="C78" s="85">
        <f t="shared" si="10"/>
        <v>4.6671284463552273E-8</v>
      </c>
      <c r="D78" s="56"/>
      <c r="E78" s="80">
        <f t="shared" si="11"/>
        <v>0.20197759572876187</v>
      </c>
      <c r="F78" s="104">
        <f t="shared" si="13"/>
        <v>32.981158449410771</v>
      </c>
      <c r="G78" s="56"/>
      <c r="H78" s="80">
        <f t="shared" si="12"/>
        <v>1.4437834705585268</v>
      </c>
      <c r="I78" s="104">
        <f t="shared" si="14"/>
        <v>34.424941919969299</v>
      </c>
    </row>
    <row r="79" spans="1:9">
      <c r="A79" s="59" t="s">
        <v>200</v>
      </c>
      <c r="B79" s="80">
        <v>163.81160451716156</v>
      </c>
      <c r="C79" s="85">
        <f t="shared" si="10"/>
        <v>2.3323639559444919E-7</v>
      </c>
      <c r="D79" s="56"/>
      <c r="E79" s="80">
        <f t="shared" si="11"/>
        <v>1.0093685434219926</v>
      </c>
      <c r="F79" s="104">
        <f t="shared" si="13"/>
        <v>164.82097306058355</v>
      </c>
      <c r="G79" s="56"/>
      <c r="H79" s="80">
        <f t="shared" si="12"/>
        <v>7.215204307370052</v>
      </c>
      <c r="I79" s="104">
        <f t="shared" si="14"/>
        <v>172.0361773679536</v>
      </c>
    </row>
    <row r="80" spans="1:9">
      <c r="A80" s="79"/>
      <c r="B80" s="86"/>
    </row>
    <row r="81" spans="1:9">
      <c r="A81" s="88" t="s">
        <v>99</v>
      </c>
      <c r="B81" s="89">
        <f>SUM(B8:B79)</f>
        <v>462393780.455347</v>
      </c>
      <c r="C81" s="109">
        <f>SUM(C8:C79)</f>
        <v>0.65836030979964999</v>
      </c>
      <c r="D81" s="88"/>
      <c r="E81" s="90">
        <f>SUM(E8:E79)</f>
        <v>2849161.6210053433</v>
      </c>
      <c r="F81" s="90">
        <f>SUM(F8:F79)</f>
        <v>465242942.07635248</v>
      </c>
      <c r="G81" s="88"/>
      <c r="H81" s="90">
        <f>SUM(H8:H79)</f>
        <v>20366478.957801923</v>
      </c>
      <c r="I81" s="90">
        <f>SUM(I8:I79)</f>
        <v>485609421.03415424</v>
      </c>
    </row>
    <row r="82" spans="1:9">
      <c r="A82" s="79"/>
      <c r="B82" s="86"/>
      <c r="C82" s="110"/>
    </row>
    <row r="83" spans="1:9">
      <c r="A83" s="79" t="s">
        <v>100</v>
      </c>
      <c r="B83" s="84">
        <f>'Page 4.3.2'!C29</f>
        <v>239947739.1846526</v>
      </c>
      <c r="C83" s="111">
        <f>B83/B85</f>
        <v>0.34163969020035012</v>
      </c>
      <c r="E83" s="80">
        <f>$C83*E$85</f>
        <v>1478501.4816996043</v>
      </c>
      <c r="F83" s="82">
        <f>B83+E83</f>
        <v>241426240.66635221</v>
      </c>
      <c r="H83" s="80">
        <f>$C83*H$85</f>
        <v>10568677.148433866</v>
      </c>
      <c r="I83" s="82">
        <f>F83+H83</f>
        <v>251994917.81478608</v>
      </c>
    </row>
    <row r="84" spans="1:9">
      <c r="A84" s="79"/>
      <c r="B84" s="86"/>
      <c r="C84" s="110"/>
    </row>
    <row r="85" spans="1:9">
      <c r="A85" s="88" t="s">
        <v>2</v>
      </c>
      <c r="B85" s="89">
        <f>B81+B83</f>
        <v>702341519.63999963</v>
      </c>
      <c r="C85" s="109">
        <f>C81+C83</f>
        <v>1</v>
      </c>
      <c r="D85" s="88"/>
      <c r="E85" s="91">
        <f>'Page 4.3.2'!F27</f>
        <v>4327663.1027049478</v>
      </c>
      <c r="F85" s="90">
        <f>B85+E85</f>
        <v>706669182.74270463</v>
      </c>
      <c r="G85" s="88"/>
      <c r="H85" s="91">
        <f>'Page 4.3.2'!I27</f>
        <v>30935156.106235795</v>
      </c>
      <c r="I85" s="90">
        <f>F85+H85</f>
        <v>737604338.84894037</v>
      </c>
    </row>
    <row r="86" spans="1:9">
      <c r="A86" s="79"/>
      <c r="B86" s="86"/>
    </row>
  </sheetData>
  <pageMargins left="1" right="0" top="1" bottom="0" header="0.55000000000000004" footer="0.5"/>
  <pageSetup scale="58" firstPageNumber="5"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B4D6C600-79C6-4525-B176-5F8BEBAD8244}"/>
</file>

<file path=customXml/itemProps2.xml><?xml version="1.0" encoding="utf-8"?>
<ds:datastoreItem xmlns:ds="http://schemas.openxmlformats.org/officeDocument/2006/customXml" ds:itemID="{BB1F243E-945B-40DA-ABC5-B56F98B37FCC}"/>
</file>

<file path=customXml/itemProps3.xml><?xml version="1.0" encoding="utf-8"?>
<ds:datastoreItem xmlns:ds="http://schemas.openxmlformats.org/officeDocument/2006/customXml" ds:itemID="{A15FC4B2-BF49-4573-9B61-4079BCB07220}"/>
</file>

<file path=customXml/itemProps4.xml><?xml version="1.0" encoding="utf-8"?>
<ds:datastoreItem xmlns:ds="http://schemas.openxmlformats.org/officeDocument/2006/customXml" ds:itemID="{211067F0-EA68-44E5-AE3A-5F6A91093D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Page 4.2</vt:lpstr>
      <vt:lpstr>Page 4.3</vt:lpstr>
      <vt:lpstr>Page 4.3.1</vt:lpstr>
      <vt:lpstr>Page 4.3.2</vt:lpstr>
      <vt:lpstr>Page 4.3.3</vt:lpstr>
      <vt:lpstr>Page 4.3.4 - 4.3.5 REDACTED</vt:lpstr>
      <vt:lpstr>Page 4.3.6</vt:lpstr>
      <vt:lpstr>Page 4.3.7</vt:lpstr>
      <vt:lpstr>Page 4.3.8</vt:lpstr>
      <vt:lpstr>Page 4.3.9</vt:lpstr>
      <vt:lpstr>'Page 4.2'!Print_Area</vt:lpstr>
      <vt:lpstr>'Page 4.3'!Print_Area</vt:lpstr>
      <vt:lpstr>'Page 4.3.2'!Print_Area</vt:lpstr>
      <vt:lpstr>'Page 4.3.3'!Print_Area</vt:lpstr>
      <vt:lpstr>'Page 4.3.4 - 4.3.5 REDACTED'!Print_Area</vt:lpstr>
      <vt:lpstr>'Page 4.3.6'!Print_Area</vt:lpstr>
      <vt:lpstr>'Page 4.3.7'!Print_Area</vt:lpstr>
      <vt:lpstr>'Page 4.3.8'!Print_Area</vt:lpstr>
      <vt:lpstr>'Page 4.3.9'!Print_Area</vt:lpstr>
      <vt:lpstr>'Page 4.3.8'!Print_Titles</vt:lpstr>
      <vt:lpstr>'Page 4.3.9'!Print_Titles</vt:lpstr>
      <vt:lpstr>'Page 4.3'!PrintOM</vt:lpstr>
      <vt:lpstr>PrintOM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2019-11-27T00:36:13Z</dcterms:created>
  <dcterms:modified xsi:type="dcterms:W3CDTF">2019-12-19T23:58:43Z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