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xhibit 5" sheetId="1" r:id="rId1"/>
    <sheet name="Exhibit 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<sst xmlns="http://schemas.openxmlformats.org/spreadsheetml/2006/main" count="65" uniqueCount="52">
  <si>
    <t>Aquila Water</t>
  </si>
  <si>
    <t>Water-Year Methodology</t>
  </si>
  <si>
    <t>Morgan Stanly Temperature Hedge</t>
  </si>
  <si>
    <t>Emergency Purchases</t>
  </si>
  <si>
    <t>Market Cap - Bridger Sales</t>
  </si>
  <si>
    <t>Transmission Wheeling Expense</t>
  </si>
  <si>
    <t>Total</t>
  </si>
  <si>
    <t>Washington Allocated Net Power Cost - Company Direct Case</t>
  </si>
  <si>
    <t>Control Area-Based Allocation Methodology</t>
  </si>
  <si>
    <t>Western Control</t>
  </si>
  <si>
    <t>WA Allocated</t>
  </si>
  <si>
    <t>Adjustment</t>
  </si>
  <si>
    <t>Area Adjustment</t>
  </si>
  <si>
    <t>(Based on Company Response to WUTC DR #213)</t>
  </si>
  <si>
    <t>Net Power Cost</t>
  </si>
  <si>
    <t>Power Supply and Transmission Expense</t>
  </si>
  <si>
    <t>Staff Recommended Adjustments</t>
  </si>
  <si>
    <t>Docket No. UE-032065</t>
  </si>
  <si>
    <t>Witness: Alan P. Buckley</t>
  </si>
  <si>
    <t>West</t>
  </si>
  <si>
    <t>Long-Term Firm Sales</t>
  </si>
  <si>
    <t>System Balancing Sales</t>
  </si>
  <si>
    <t>Long-Term Firm Purchases</t>
  </si>
  <si>
    <t>System Balancing Purchases</t>
  </si>
  <si>
    <t>Reserve Adjustment</t>
  </si>
  <si>
    <t>Fuel Burn Expense</t>
  </si>
  <si>
    <t>Nonfirm Wheeling</t>
  </si>
  <si>
    <t>Interchange</t>
  </si>
  <si>
    <t>West Total Power Supply</t>
  </si>
  <si>
    <t>Firm Wheeling</t>
  </si>
  <si>
    <t>Total Power Supply &amp; Transmission NPC</t>
  </si>
  <si>
    <t>WA NPC</t>
  </si>
  <si>
    <t>WUTC DR 213</t>
  </si>
  <si>
    <t>WUTC DR 4</t>
  </si>
  <si>
    <t>Co. Proposed</t>
  </si>
  <si>
    <t>Adj to WA NPC</t>
  </si>
  <si>
    <t>Staff</t>
  </si>
  <si>
    <t xml:space="preserve">Staff Recast Page 5.1 </t>
  </si>
  <si>
    <t xml:space="preserve">Washington </t>
  </si>
  <si>
    <t>Net Power Cost Adjustments</t>
  </si>
  <si>
    <t>Acct.</t>
  </si>
  <si>
    <t>Company Corrected NPC Study</t>
  </si>
  <si>
    <t>Factor</t>
  </si>
  <si>
    <t xml:space="preserve"> </t>
  </si>
  <si>
    <t>Exhibit No.___(APB- 5)</t>
  </si>
  <si>
    <t>Exhibit No.__(APB-6 )</t>
  </si>
  <si>
    <t>Protocol</t>
  </si>
  <si>
    <t>Control Area</t>
  </si>
  <si>
    <t>w/System Trans</t>
  </si>
  <si>
    <t xml:space="preserve">w/Control Area </t>
  </si>
  <si>
    <t>Trans</t>
  </si>
  <si>
    <t>Allocation Method: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</si>
</sst>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</numFmts>
  <fonts count="10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5" fontId="3" fillId="0" borderId="0" xfId="0" applyNumberFormat="1" applyFont="1" applyAlignment="1">
      <alignment/>
    </xf>
    <xf numFmtId="5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5" fontId="3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5"/>
  <sheetViews>
    <sheetView tabSelected="1" workbookViewId="0" topLeftCell="F15">
      <selection activeCell="N26" sqref="N26"/>
    </sheetView>
  </sheetViews>
  <sheetFormatPr defaultColWidth="9.140625" defaultRowHeight="12.75"/>
  <cols>
    <col min="1" max="2" width="1.1484375" style="0" customWidth="1"/>
    <col min="3" max="3" width="3.421875" style="0" customWidth="1"/>
    <col min="4" max="4" width="6.28125" style="0" customWidth="1"/>
    <col min="7" max="7" width="13.7109375" style="0" customWidth="1"/>
    <col min="9" max="9" width="0.13671875" style="0" customWidth="1"/>
    <col min="10" max="10" width="19.28125" style="0" customWidth="1"/>
    <col min="11" max="11" width="7.28125" style="0" customWidth="1"/>
    <col min="12" max="12" width="15.28125" style="0" customWidth="1"/>
    <col min="13" max="13" width="5.57421875" style="0" customWidth="1"/>
    <col min="14" max="14" width="18.7109375" style="0" customWidth="1"/>
    <col min="15" max="15" width="4.28125" style="0" customWidth="1"/>
  </cols>
  <sheetData>
    <row r="1" spans="13:15" ht="12.75">
      <c r="M1" s="14" t="s">
        <v>44</v>
      </c>
      <c r="O1" s="14"/>
    </row>
    <row r="2" spans="13:15" ht="12.75">
      <c r="M2" s="14" t="s">
        <v>17</v>
      </c>
      <c r="O2" s="14"/>
    </row>
    <row r="3" spans="13:15" ht="12.75">
      <c r="M3" s="14" t="s">
        <v>18</v>
      </c>
      <c r="O3" s="14"/>
    </row>
    <row r="4" ht="12.75">
      <c r="O4" s="1"/>
    </row>
    <row r="5" spans="6:15" ht="20.25">
      <c r="F5" s="12"/>
      <c r="G5" s="12"/>
      <c r="H5" s="13" t="s">
        <v>15</v>
      </c>
      <c r="I5" s="13"/>
      <c r="J5" s="13"/>
      <c r="O5" s="1"/>
    </row>
    <row r="6" spans="6:15" ht="20.25">
      <c r="F6" s="12"/>
      <c r="G6" s="12"/>
      <c r="H6" s="13" t="s">
        <v>16</v>
      </c>
      <c r="I6" s="13"/>
      <c r="J6" s="13"/>
      <c r="O6" s="1"/>
    </row>
    <row r="7" ht="12.75">
      <c r="O7" s="1"/>
    </row>
    <row r="8" ht="12.75">
      <c r="O8" s="1"/>
    </row>
    <row r="9" spans="3:15" ht="15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 t="s">
        <v>10</v>
      </c>
      <c r="O9" s="1"/>
    </row>
    <row r="10" spans="3:15" ht="15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 t="s">
        <v>14</v>
      </c>
      <c r="O10" s="1"/>
    </row>
    <row r="11" spans="3:15" ht="15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"/>
      <c r="O11" s="1"/>
    </row>
    <row r="12" spans="3:15" ht="15.75">
      <c r="C12" s="3">
        <v>1</v>
      </c>
      <c r="D12" s="3"/>
      <c r="E12" s="3" t="s">
        <v>7</v>
      </c>
      <c r="F12" s="3"/>
      <c r="G12" s="3"/>
      <c r="H12" s="3"/>
      <c r="I12" s="3"/>
      <c r="J12" s="3"/>
      <c r="K12" s="3"/>
      <c r="L12" s="3"/>
      <c r="M12" s="3"/>
      <c r="N12" s="11">
        <v>46979082</v>
      </c>
      <c r="O12" s="1"/>
    </row>
    <row r="13" spans="3:15" ht="15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/>
      <c r="O13" s="1"/>
    </row>
    <row r="14" spans="3:15" ht="15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  <c r="O14" s="1"/>
    </row>
    <row r="15" spans="3:15" ht="15.75">
      <c r="C15" s="3">
        <v>2</v>
      </c>
      <c r="D15" s="3"/>
      <c r="E15" s="3" t="s">
        <v>8</v>
      </c>
      <c r="F15" s="3"/>
      <c r="G15" s="3"/>
      <c r="H15" s="3"/>
      <c r="I15" s="3"/>
      <c r="J15" s="3"/>
      <c r="K15" s="3"/>
      <c r="L15" s="3"/>
      <c r="M15" s="3"/>
      <c r="N15" s="11">
        <v>67276565</v>
      </c>
      <c r="O15" s="1"/>
    </row>
    <row r="16" spans="3:15" ht="15.75">
      <c r="C16" s="3"/>
      <c r="D16" s="3"/>
      <c r="E16" s="3" t="s">
        <v>13</v>
      </c>
      <c r="F16" s="3"/>
      <c r="G16" s="3"/>
      <c r="H16" s="3"/>
      <c r="I16" s="3"/>
      <c r="J16" s="3"/>
      <c r="K16" s="3"/>
      <c r="L16" s="3"/>
      <c r="M16" s="3"/>
      <c r="N16" s="4"/>
      <c r="O16" s="1"/>
    </row>
    <row r="17" spans="3:15" ht="16.5" thickBo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"/>
      <c r="O17" s="1"/>
    </row>
    <row r="18" spans="3:15" ht="15.75">
      <c r="C18" s="3"/>
      <c r="D18" s="3"/>
      <c r="E18" s="3"/>
      <c r="F18" s="3"/>
      <c r="G18" s="3"/>
      <c r="H18" s="3"/>
      <c r="I18" s="3"/>
      <c r="J18" s="9" t="s">
        <v>9</v>
      </c>
      <c r="K18" s="4"/>
      <c r="L18" s="9" t="s">
        <v>10</v>
      </c>
      <c r="M18" s="3"/>
      <c r="N18" s="5"/>
      <c r="O18" s="1"/>
    </row>
    <row r="19" spans="3:15" ht="16.5" thickBot="1">
      <c r="C19" s="3"/>
      <c r="D19" s="3"/>
      <c r="E19" s="3"/>
      <c r="F19" s="3"/>
      <c r="G19" s="3"/>
      <c r="H19" s="3"/>
      <c r="I19" s="3"/>
      <c r="J19" s="10" t="s">
        <v>12</v>
      </c>
      <c r="K19" s="26" t="s">
        <v>42</v>
      </c>
      <c r="L19" s="10" t="s">
        <v>11</v>
      </c>
      <c r="M19" s="3"/>
      <c r="N19" s="5"/>
      <c r="O19" s="1"/>
    </row>
    <row r="20" spans="3:14" ht="15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5"/>
    </row>
    <row r="21" spans="3:14" ht="15.75">
      <c r="C21" s="3">
        <v>3</v>
      </c>
      <c r="D21" s="3"/>
      <c r="E21" s="3" t="s">
        <v>1</v>
      </c>
      <c r="F21" s="3"/>
      <c r="G21" s="3"/>
      <c r="H21" s="3"/>
      <c r="I21" s="3"/>
      <c r="J21" s="7">
        <v>13516197</v>
      </c>
      <c r="K21" s="25">
        <v>0.22391</v>
      </c>
      <c r="L21" s="7">
        <f>+J21*K21</f>
        <v>3026411.67027</v>
      </c>
      <c r="M21" s="3"/>
      <c r="N21" s="5"/>
    </row>
    <row r="22" spans="3:14" ht="15.75">
      <c r="C22" s="3">
        <v>4</v>
      </c>
      <c r="D22" s="3"/>
      <c r="E22" s="3" t="s">
        <v>0</v>
      </c>
      <c r="F22" s="3"/>
      <c r="G22" s="3"/>
      <c r="H22" s="3"/>
      <c r="I22" s="3"/>
      <c r="J22" s="7">
        <v>1750000</v>
      </c>
      <c r="K22" s="25">
        <v>0.22391</v>
      </c>
      <c r="L22" s="7">
        <f aca="true" t="shared" si="0" ref="L22:L27">+J22*K22</f>
        <v>391842.5</v>
      </c>
      <c r="M22" s="3"/>
      <c r="N22" s="5"/>
    </row>
    <row r="23" spans="3:14" ht="15.75">
      <c r="C23" s="3">
        <v>5</v>
      </c>
      <c r="D23" s="3"/>
      <c r="E23" s="3" t="s">
        <v>2</v>
      </c>
      <c r="F23" s="3"/>
      <c r="G23" s="3"/>
      <c r="H23" s="3"/>
      <c r="I23" s="3"/>
      <c r="J23" s="7">
        <v>1800000</v>
      </c>
      <c r="K23" s="25">
        <v>0.22391</v>
      </c>
      <c r="L23" s="7">
        <f t="shared" si="0"/>
        <v>403038</v>
      </c>
      <c r="M23" s="3"/>
      <c r="N23" s="5"/>
    </row>
    <row r="24" spans="3:14" ht="15.75">
      <c r="C24" s="3">
        <v>6</v>
      </c>
      <c r="D24" s="3"/>
      <c r="E24" s="3" t="s">
        <v>3</v>
      </c>
      <c r="F24" s="3"/>
      <c r="G24" s="3"/>
      <c r="H24" s="3"/>
      <c r="I24" s="3"/>
      <c r="J24" s="7">
        <v>2900000</v>
      </c>
      <c r="K24" s="25">
        <v>0.22633</v>
      </c>
      <c r="L24" s="7">
        <f t="shared" si="0"/>
        <v>656357</v>
      </c>
      <c r="M24" s="3"/>
      <c r="N24" s="5"/>
    </row>
    <row r="25" spans="3:14" ht="15.75">
      <c r="C25" s="3">
        <v>7</v>
      </c>
      <c r="D25" s="3"/>
      <c r="E25" s="3" t="s">
        <v>4</v>
      </c>
      <c r="F25" s="3"/>
      <c r="G25" s="3"/>
      <c r="H25" s="3"/>
      <c r="I25" s="3"/>
      <c r="J25" s="7">
        <v>1154420</v>
      </c>
      <c r="K25" s="25">
        <v>0.22391</v>
      </c>
      <c r="L25" s="7">
        <f t="shared" si="0"/>
        <v>258486.1822</v>
      </c>
      <c r="M25" s="3"/>
      <c r="N25" s="5"/>
    </row>
    <row r="26" spans="3:14" ht="15.75">
      <c r="C26" s="3">
        <v>8</v>
      </c>
      <c r="D26" s="3"/>
      <c r="E26" s="3" t="s">
        <v>5</v>
      </c>
      <c r="F26" s="3"/>
      <c r="G26" s="3"/>
      <c r="H26" s="3"/>
      <c r="I26" s="3"/>
      <c r="J26" s="7">
        <v>7961246</v>
      </c>
      <c r="K26" s="25">
        <v>0.22391</v>
      </c>
      <c r="L26" s="7">
        <f t="shared" si="0"/>
        <v>1782602.59186</v>
      </c>
      <c r="M26" s="3"/>
      <c r="N26" s="5"/>
    </row>
    <row r="27" spans="3:14" ht="16.5" thickBot="1">
      <c r="C27" s="3">
        <v>9</v>
      </c>
      <c r="D27" s="3"/>
      <c r="E27" s="3" t="s">
        <v>41</v>
      </c>
      <c r="F27" s="3"/>
      <c r="G27" s="3"/>
      <c r="H27" s="3"/>
      <c r="I27" s="3"/>
      <c r="J27" s="8">
        <v>500000</v>
      </c>
      <c r="K27" s="25">
        <v>0.22391</v>
      </c>
      <c r="L27" s="8">
        <f t="shared" si="0"/>
        <v>111955</v>
      </c>
      <c r="M27" s="3"/>
      <c r="N27" s="4"/>
    </row>
    <row r="28" spans="3:14" ht="15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3:14" ht="15.75">
      <c r="C29" s="3">
        <v>10</v>
      </c>
      <c r="D29" s="3"/>
      <c r="E29" s="3"/>
      <c r="F29" s="3" t="s">
        <v>6</v>
      </c>
      <c r="G29" s="3"/>
      <c r="H29" s="3"/>
      <c r="I29" s="3"/>
      <c r="J29" s="7">
        <f>SUM(J21:J27)</f>
        <v>29581863</v>
      </c>
      <c r="K29" s="3"/>
      <c r="L29" s="7">
        <f>SUM(L21:L27)</f>
        <v>6630692.944329999</v>
      </c>
      <c r="M29" s="3"/>
      <c r="N29" s="11">
        <f>+N15-L29</f>
        <v>60645872.05567</v>
      </c>
    </row>
    <row r="30" ht="12.75">
      <c r="N30" s="2"/>
    </row>
    <row r="32" ht="15.75">
      <c r="K32" s="7" t="s">
        <v>43</v>
      </c>
    </row>
    <row r="34" spans="8:10" ht="12.75">
      <c r="H34" s="2"/>
      <c r="I34" s="2"/>
      <c r="J34" s="2"/>
    </row>
    <row r="35" spans="8:10" ht="12.75">
      <c r="H35" s="2"/>
      <c r="I35" s="2"/>
      <c r="J35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30"/>
  <sheetViews>
    <sheetView workbookViewId="0" topLeftCell="E7">
      <selection activeCell="R23" sqref="R23"/>
    </sheetView>
  </sheetViews>
  <sheetFormatPr defaultColWidth="9.140625" defaultRowHeight="12.75"/>
  <cols>
    <col min="1" max="1" width="1.57421875" style="0" customWidth="1"/>
    <col min="2" max="2" width="4.00390625" style="0" customWidth="1"/>
    <col min="6" max="6" width="4.57421875" style="0" customWidth="1"/>
    <col min="7" max="7" width="5.8515625" style="0" customWidth="1"/>
    <col min="8" max="8" width="2.00390625" style="0" customWidth="1"/>
    <col min="9" max="9" width="13.00390625" style="0" customWidth="1"/>
    <col min="10" max="10" width="3.421875" style="0" customWidth="1"/>
    <col min="11" max="11" width="13.140625" style="0" customWidth="1"/>
    <col min="12" max="12" width="3.28125" style="0" customWidth="1"/>
    <col min="13" max="13" width="12.57421875" style="0" customWidth="1"/>
    <col min="14" max="14" width="3.421875" style="0" customWidth="1"/>
    <col min="15" max="15" width="13.421875" style="0" customWidth="1"/>
    <col min="16" max="16" width="2.7109375" style="0" customWidth="1"/>
    <col min="17" max="17" width="12.57421875" style="0" customWidth="1"/>
  </cols>
  <sheetData>
    <row r="1" ht="12.75">
      <c r="O1" s="14" t="s">
        <v>45</v>
      </c>
    </row>
    <row r="2" ht="12.75">
      <c r="O2" s="14" t="s">
        <v>17</v>
      </c>
    </row>
    <row r="3" ht="12.75">
      <c r="O3" s="14" t="s">
        <v>18</v>
      </c>
    </row>
    <row r="4" ht="18">
      <c r="J4" s="22" t="s">
        <v>38</v>
      </c>
    </row>
    <row r="5" ht="18">
      <c r="J5" s="22" t="s">
        <v>39</v>
      </c>
    </row>
    <row r="6" spans="10:15" ht="18">
      <c r="J6" s="22" t="s">
        <v>37</v>
      </c>
      <c r="O6" s="20"/>
    </row>
    <row r="9" spans="9:17" ht="12.75">
      <c r="I9" s="16" t="s">
        <v>31</v>
      </c>
      <c r="J9" s="14"/>
      <c r="K9" s="16" t="s">
        <v>31</v>
      </c>
      <c r="L9" s="14"/>
      <c r="M9" s="16" t="s">
        <v>31</v>
      </c>
      <c r="N9" s="14"/>
      <c r="O9" s="16" t="s">
        <v>35</v>
      </c>
      <c r="P9" s="14"/>
      <c r="Q9" s="16" t="s">
        <v>31</v>
      </c>
    </row>
    <row r="10" spans="3:17" ht="13.5" thickBot="1">
      <c r="C10" s="15" t="s">
        <v>19</v>
      </c>
      <c r="G10" s="2" t="s">
        <v>40</v>
      </c>
      <c r="I10" s="21" t="s">
        <v>34</v>
      </c>
      <c r="J10" s="14"/>
      <c r="K10" s="21" t="s">
        <v>33</v>
      </c>
      <c r="L10" s="14"/>
      <c r="M10" s="21" t="s">
        <v>32</v>
      </c>
      <c r="N10" s="14"/>
      <c r="O10" s="21" t="s">
        <v>36</v>
      </c>
      <c r="P10" s="14"/>
      <c r="Q10" s="21" t="s">
        <v>36</v>
      </c>
    </row>
    <row r="12" spans="3:17" ht="12.75">
      <c r="C12" s="14" t="s">
        <v>20</v>
      </c>
      <c r="D12" s="14"/>
      <c r="G12">
        <v>447</v>
      </c>
      <c r="K12" s="17">
        <v>-86743551</v>
      </c>
      <c r="L12" s="14"/>
      <c r="M12" s="17">
        <v>-86743551</v>
      </c>
      <c r="N12" s="14"/>
      <c r="O12" s="17">
        <v>0</v>
      </c>
      <c r="P12" s="14"/>
      <c r="Q12" s="17">
        <f aca="true" t="shared" si="0" ref="Q12:Q20">+M12-O12</f>
        <v>-86743551</v>
      </c>
    </row>
    <row r="13" spans="3:17" ht="12.75">
      <c r="C13" s="14" t="s">
        <v>21</v>
      </c>
      <c r="D13" s="14"/>
      <c r="G13">
        <v>447</v>
      </c>
      <c r="K13" s="17">
        <v>-30623217</v>
      </c>
      <c r="L13" s="14"/>
      <c r="M13" s="17">
        <v>-30623217</v>
      </c>
      <c r="N13" s="14"/>
      <c r="O13" s="17">
        <f>258486+2763882+111955-1</f>
        <v>3134322</v>
      </c>
      <c r="P13" s="14"/>
      <c r="Q13" s="17">
        <f t="shared" si="0"/>
        <v>-33757539</v>
      </c>
    </row>
    <row r="14" spans="3:17" ht="12.75">
      <c r="C14" s="14" t="s">
        <v>22</v>
      </c>
      <c r="D14" s="14"/>
      <c r="G14">
        <v>555</v>
      </c>
      <c r="K14" s="17">
        <v>135253927</v>
      </c>
      <c r="L14" s="14"/>
      <c r="M14" s="17">
        <v>135253927</v>
      </c>
      <c r="N14" s="14"/>
      <c r="O14" s="17">
        <f>391843+403038</f>
        <v>794881</v>
      </c>
      <c r="P14" s="14"/>
      <c r="Q14" s="17">
        <f t="shared" si="0"/>
        <v>134459046</v>
      </c>
    </row>
    <row r="15" spans="3:17" ht="12.75">
      <c r="C15" s="14" t="s">
        <v>23</v>
      </c>
      <c r="D15" s="14"/>
      <c r="G15">
        <v>555</v>
      </c>
      <c r="K15" s="17">
        <v>7636460</v>
      </c>
      <c r="L15" s="14"/>
      <c r="M15" s="17">
        <v>7636460</v>
      </c>
      <c r="N15" s="14"/>
      <c r="O15" s="17">
        <v>519625</v>
      </c>
      <c r="P15" s="14"/>
      <c r="Q15" s="17">
        <f t="shared" si="0"/>
        <v>7116835</v>
      </c>
    </row>
    <row r="16" spans="3:17" ht="12.75">
      <c r="C16" s="14" t="s">
        <v>24</v>
      </c>
      <c r="D16" s="14"/>
      <c r="G16">
        <v>555</v>
      </c>
      <c r="K16" s="17">
        <v>-3661079</v>
      </c>
      <c r="L16" s="14"/>
      <c r="M16" s="17">
        <v>-3661079</v>
      </c>
      <c r="N16" s="14"/>
      <c r="O16" s="17">
        <v>0</v>
      </c>
      <c r="P16" s="14"/>
      <c r="Q16" s="17">
        <f t="shared" si="0"/>
        <v>-3661079</v>
      </c>
    </row>
    <row r="17" spans="3:17" ht="12.75">
      <c r="C17" s="14" t="s">
        <v>25</v>
      </c>
      <c r="D17" s="14"/>
      <c r="G17">
        <v>501</v>
      </c>
      <c r="K17" s="17">
        <v>32281669</v>
      </c>
      <c r="L17" s="14"/>
      <c r="M17" s="17">
        <v>32281669</v>
      </c>
      <c r="N17" s="14"/>
      <c r="O17" s="17">
        <v>-257095</v>
      </c>
      <c r="P17" s="14"/>
      <c r="Q17" s="17">
        <f t="shared" si="0"/>
        <v>32538764</v>
      </c>
    </row>
    <row r="18" spans="3:17" ht="12.75">
      <c r="C18" s="14" t="s">
        <v>26</v>
      </c>
      <c r="D18" s="14"/>
      <c r="G18">
        <v>565</v>
      </c>
      <c r="K18" s="17">
        <v>272805</v>
      </c>
      <c r="L18" s="14"/>
      <c r="M18" s="17">
        <v>272805</v>
      </c>
      <c r="N18" s="14"/>
      <c r="O18" s="17">
        <v>0</v>
      </c>
      <c r="P18" s="14"/>
      <c r="Q18" s="17">
        <f t="shared" si="0"/>
        <v>272805</v>
      </c>
    </row>
    <row r="19" spans="3:17" ht="12.75">
      <c r="C19" s="14" t="s">
        <v>3</v>
      </c>
      <c r="D19" s="14"/>
      <c r="G19">
        <v>555</v>
      </c>
      <c r="K19" s="17">
        <v>680239</v>
      </c>
      <c r="L19" s="14"/>
      <c r="M19" s="17">
        <v>680239</v>
      </c>
      <c r="N19" s="14"/>
      <c r="O19" s="17">
        <v>656357</v>
      </c>
      <c r="P19" s="14"/>
      <c r="Q19" s="17">
        <f t="shared" si="0"/>
        <v>23882</v>
      </c>
    </row>
    <row r="20" spans="3:17" ht="12.75">
      <c r="C20" s="14" t="s">
        <v>27</v>
      </c>
      <c r="D20" s="14"/>
      <c r="G20">
        <v>555</v>
      </c>
      <c r="K20" s="17">
        <v>-1815735</v>
      </c>
      <c r="L20" s="14"/>
      <c r="M20" s="17">
        <v>-1815735</v>
      </c>
      <c r="N20" s="14"/>
      <c r="O20" s="17">
        <v>0</v>
      </c>
      <c r="P20" s="14"/>
      <c r="Q20" s="17">
        <f t="shared" si="0"/>
        <v>-1815735</v>
      </c>
    </row>
    <row r="21" spans="11:17" ht="12.75">
      <c r="K21" s="17"/>
      <c r="L21" s="14"/>
      <c r="M21" s="17"/>
      <c r="N21" s="14"/>
      <c r="O21" s="17"/>
      <c r="P21" s="14"/>
      <c r="Q21" s="14"/>
    </row>
    <row r="22" spans="4:17" ht="12.75">
      <c r="D22" s="14" t="s">
        <v>28</v>
      </c>
      <c r="K22" s="17"/>
      <c r="L22" s="14"/>
      <c r="M22" s="17"/>
      <c r="N22" s="14"/>
      <c r="O22" s="17"/>
      <c r="P22" s="14"/>
      <c r="Q22" s="14"/>
    </row>
    <row r="23" spans="11:17" ht="12.75">
      <c r="K23" s="17"/>
      <c r="L23" s="14"/>
      <c r="M23" s="17"/>
      <c r="N23" s="14"/>
      <c r="O23" s="17"/>
      <c r="P23" s="14"/>
      <c r="Q23" s="14"/>
    </row>
    <row r="24" spans="3:17" ht="13.5" thickBot="1">
      <c r="C24" s="14" t="s">
        <v>29</v>
      </c>
      <c r="G24">
        <v>565</v>
      </c>
      <c r="I24" s="23"/>
      <c r="K24" s="24">
        <v>6705346</v>
      </c>
      <c r="L24" s="14"/>
      <c r="M24" s="24">
        <v>13995046</v>
      </c>
      <c r="N24" s="14"/>
      <c r="O24" s="24">
        <v>1782603</v>
      </c>
      <c r="P24" s="14"/>
      <c r="Q24" s="24">
        <f>+M24-O24</f>
        <v>12212443</v>
      </c>
    </row>
    <row r="25" spans="11:17" ht="12.75">
      <c r="K25" s="14"/>
      <c r="L25" s="14"/>
      <c r="M25" s="17"/>
      <c r="N25" s="14"/>
      <c r="O25" s="14"/>
      <c r="P25" s="14"/>
      <c r="Q25" s="14"/>
    </row>
    <row r="26" spans="3:17" ht="12.75">
      <c r="C26" s="14" t="s">
        <v>30</v>
      </c>
      <c r="I26" s="27">
        <v>46979082</v>
      </c>
      <c r="K26" s="17">
        <f>SUM(K9:K24)</f>
        <v>59986864</v>
      </c>
      <c r="L26" s="14"/>
      <c r="M26" s="18">
        <f>+SUM(M12:M24)+1</f>
        <v>67276565</v>
      </c>
      <c r="N26" s="19"/>
      <c r="O26" s="18">
        <f>SUM(O9:O24)</f>
        <v>6630693</v>
      </c>
      <c r="P26" s="19"/>
      <c r="Q26" s="18">
        <f>+M26-O26</f>
        <v>60645872</v>
      </c>
    </row>
    <row r="28" spans="4:17" ht="12.75">
      <c r="D28" s="28" t="s">
        <v>51</v>
      </c>
      <c r="E28" s="28"/>
      <c r="F28" s="28"/>
      <c r="G28" s="28"/>
      <c r="H28" s="28"/>
      <c r="I28" s="29" t="s">
        <v>46</v>
      </c>
      <c r="J28" s="29"/>
      <c r="K28" s="29" t="s">
        <v>47</v>
      </c>
      <c r="L28" s="29"/>
      <c r="M28" s="29" t="s">
        <v>47</v>
      </c>
      <c r="Q28" s="29" t="s">
        <v>47</v>
      </c>
    </row>
    <row r="29" spans="4:17" ht="12.75">
      <c r="D29" s="28"/>
      <c r="E29" s="28"/>
      <c r="F29" s="28"/>
      <c r="G29" s="28"/>
      <c r="H29" s="28"/>
      <c r="I29" s="29"/>
      <c r="J29" s="29"/>
      <c r="K29" s="29" t="s">
        <v>48</v>
      </c>
      <c r="L29" s="29"/>
      <c r="M29" s="29" t="s">
        <v>49</v>
      </c>
      <c r="Q29" s="29" t="s">
        <v>49</v>
      </c>
    </row>
    <row r="30" spans="4:17" ht="12.75">
      <c r="D30" s="28"/>
      <c r="E30" s="28"/>
      <c r="F30" s="28"/>
      <c r="G30" s="28"/>
      <c r="H30" s="28"/>
      <c r="I30" s="29"/>
      <c r="J30" s="29"/>
      <c r="K30" s="29"/>
      <c r="L30" s="29"/>
      <c r="M30" s="29" t="s">
        <v>50</v>
      </c>
      <c r="Q30" s="29" t="s">
        <v>50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9:E19"/>
  <sheetViews>
    <sheetView workbookViewId="0" topLeftCell="A1">
      <selection activeCell="E20" sqref="E20"/>
    </sheetView>
  </sheetViews>
  <sheetFormatPr defaultColWidth="9.140625" defaultRowHeight="12.75"/>
  <sheetData>
    <row r="19" ht="12.75">
      <c r="E19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abuckley</dc:creator>
  <cp:keywords/>
  <dc:description/>
  <cp:lastModifiedBy>abuckley</cp:lastModifiedBy>
  <cp:lastPrinted>2004-06-30T14:30:48Z</cp:lastPrinted>
  <dcterms:created xsi:type="dcterms:W3CDTF">2004-06-24T20:42:58Z</dcterms:created>
  <dcterms:modified xsi:type="dcterms:W3CDTF">2004-06-30T14:31:35Z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2004-07-02T00:00:00Z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