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Compliance Filing - Final Order\Workpapers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Balance'!$A$5:$AI$26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13" i="5" l="1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B24" i="3"/>
  <c r="AC24" i="3"/>
  <c r="AD24" i="3"/>
  <c r="AE24" i="3"/>
  <c r="AH24" i="3"/>
  <c r="AJ24" i="3"/>
  <c r="AK24" i="3"/>
  <c r="AL24" i="3"/>
  <c r="R26" i="3"/>
  <c r="S26" i="3"/>
  <c r="T26" i="3"/>
  <c r="U26" i="3"/>
  <c r="V26" i="3"/>
  <c r="W26" i="3"/>
  <c r="X26" i="3"/>
  <c r="Y26" i="3"/>
  <c r="Z26" i="3"/>
  <c r="AC26" i="3"/>
  <c r="AE26" i="3"/>
  <c r="AK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J26" i="3" l="1"/>
  <c r="AB26" i="3"/>
  <c r="AG24" i="3"/>
  <c r="AI26" i="3"/>
  <c r="AA26" i="3"/>
  <c r="AF24" i="3"/>
  <c r="AH26" i="3"/>
  <c r="AG26" i="3"/>
  <c r="AF26" i="3"/>
  <c r="AL26" i="3"/>
  <c r="AD26" i="3"/>
  <c r="AI24" i="3"/>
  <c r="AA24" i="3"/>
  <c r="AN26" i="3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28" i="6"/>
  <c r="AE28" i="6"/>
  <c r="AI28" i="6"/>
  <c r="P19" i="6"/>
  <c r="P28" i="6" s="1"/>
  <c r="T19" i="6"/>
  <c r="T28" i="6" s="1"/>
  <c r="X19" i="6"/>
  <c r="X28" i="6" s="1"/>
  <c r="AB28" i="6"/>
  <c r="AF28" i="6"/>
  <c r="AJ28" i="6"/>
  <c r="R19" i="6"/>
  <c r="R28" i="6" s="1"/>
  <c r="Z28" i="6"/>
  <c r="AH28" i="6"/>
  <c r="AD28" i="6"/>
  <c r="Y28" i="6"/>
  <c r="U19" i="6"/>
  <c r="U28" i="6" s="1"/>
  <c r="AC28" i="6"/>
  <c r="V19" i="6"/>
  <c r="V28" i="6" s="1"/>
  <c r="Q19" i="6"/>
  <c r="Q28" i="6" s="1"/>
  <c r="AG28" i="6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33" i="6"/>
  <c r="AA42" i="6" s="1"/>
  <c r="AE33" i="6"/>
  <c r="AE42" i="6" s="1"/>
  <c r="AI33" i="6"/>
  <c r="AI42" i="6" s="1"/>
  <c r="P24" i="6"/>
  <c r="P33" i="6" s="1"/>
  <c r="T24" i="6"/>
  <c r="T33" i="6" s="1"/>
  <c r="T42" i="6" s="1"/>
  <c r="X24" i="6"/>
  <c r="X33" i="6" s="1"/>
  <c r="X42" i="6" s="1"/>
  <c r="AB33" i="6"/>
  <c r="AF33" i="6"/>
  <c r="AF42" i="6" s="1"/>
  <c r="AJ33" i="6"/>
  <c r="AJ42" i="6" s="1"/>
  <c r="R24" i="6"/>
  <c r="R33" i="6" s="1"/>
  <c r="R42" i="6" s="1"/>
  <c r="Z33" i="6"/>
  <c r="Z42" i="6" s="1"/>
  <c r="AH33" i="6"/>
  <c r="AH42" i="6" s="1"/>
  <c r="AD33" i="6"/>
  <c r="AD42" i="6" s="1"/>
  <c r="Q24" i="6"/>
  <c r="Q33" i="6" s="1"/>
  <c r="Q42" i="6" s="1"/>
  <c r="AG33" i="6"/>
  <c r="AG42" i="6" s="1"/>
  <c r="U24" i="6"/>
  <c r="U33" i="6" s="1"/>
  <c r="U42" i="6" s="1"/>
  <c r="AC33" i="6"/>
  <c r="AC42" i="6" s="1"/>
  <c r="V24" i="6"/>
  <c r="V33" i="6" s="1"/>
  <c r="V42" i="6" s="1"/>
  <c r="Y33" i="6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32" i="6"/>
  <c r="AA41" i="6" s="1"/>
  <c r="AE32" i="6"/>
  <c r="AE41" i="6" s="1"/>
  <c r="AI32" i="6"/>
  <c r="AI41" i="6" s="1"/>
  <c r="P23" i="6"/>
  <c r="P32" i="6" s="1"/>
  <c r="T23" i="6"/>
  <c r="T32" i="6" s="1"/>
  <c r="T41" i="6" s="1"/>
  <c r="X23" i="6"/>
  <c r="X32" i="6" s="1"/>
  <c r="X41" i="6" s="1"/>
  <c r="AB32" i="6"/>
  <c r="AF32" i="6"/>
  <c r="AF41" i="6" s="1"/>
  <c r="AJ32" i="6"/>
  <c r="AJ41" i="6" s="1"/>
  <c r="R23" i="6"/>
  <c r="R32" i="6" s="1"/>
  <c r="R41" i="6" s="1"/>
  <c r="Z32" i="6"/>
  <c r="Z41" i="6" s="1"/>
  <c r="AH32" i="6"/>
  <c r="AH41" i="6" s="1"/>
  <c r="V23" i="6"/>
  <c r="V32" i="6" s="1"/>
  <c r="V41" i="6" s="1"/>
  <c r="Y32" i="6"/>
  <c r="Y41" i="6" s="1"/>
  <c r="U23" i="6"/>
  <c r="U32" i="6" s="1"/>
  <c r="U41" i="6" s="1"/>
  <c r="AC32" i="6"/>
  <c r="AC41" i="6" s="1"/>
  <c r="AD32" i="6"/>
  <c r="AD41" i="6" s="1"/>
  <c r="Q23" i="6"/>
  <c r="Q32" i="6" s="1"/>
  <c r="Q41" i="6" s="1"/>
  <c r="AG32" i="6"/>
  <c r="AG41" i="6" s="1"/>
  <c r="S21" i="6"/>
  <c r="S30" i="6" s="1"/>
  <c r="S39" i="6" s="1"/>
  <c r="W21" i="6"/>
  <c r="W30" i="6" s="1"/>
  <c r="W39" i="6" s="1"/>
  <c r="AA30" i="6"/>
  <c r="AA39" i="6" s="1"/>
  <c r="AE30" i="6"/>
  <c r="AE39" i="6" s="1"/>
  <c r="AI30" i="6"/>
  <c r="AI39" i="6" s="1"/>
  <c r="P21" i="6"/>
  <c r="P30" i="6" s="1"/>
  <c r="T21" i="6"/>
  <c r="T30" i="6" s="1"/>
  <c r="T39" i="6" s="1"/>
  <c r="X21" i="6"/>
  <c r="X30" i="6" s="1"/>
  <c r="X39" i="6" s="1"/>
  <c r="AB30" i="6"/>
  <c r="AF30" i="6"/>
  <c r="AF39" i="6" s="1"/>
  <c r="AJ30" i="6"/>
  <c r="AJ39" i="6" s="1"/>
  <c r="R21" i="6"/>
  <c r="R30" i="6" s="1"/>
  <c r="R39" i="6" s="1"/>
  <c r="Z30" i="6"/>
  <c r="Z39" i="6" s="1"/>
  <c r="AH30" i="6"/>
  <c r="AH39" i="6" s="1"/>
  <c r="V21" i="6"/>
  <c r="V30" i="6" s="1"/>
  <c r="V39" i="6" s="1"/>
  <c r="AG30" i="6"/>
  <c r="AG39" i="6" s="1"/>
  <c r="U21" i="6"/>
  <c r="U30" i="6" s="1"/>
  <c r="U39" i="6" s="1"/>
  <c r="AC30" i="6"/>
  <c r="AC39" i="6" s="1"/>
  <c r="AD30" i="6"/>
  <c r="AD39" i="6" s="1"/>
  <c r="Q21" i="6"/>
  <c r="Q30" i="6" s="1"/>
  <c r="Q39" i="6" s="1"/>
  <c r="Y30" i="6"/>
  <c r="Y39" i="6" s="1"/>
  <c r="S20" i="6"/>
  <c r="S29" i="6" s="1"/>
  <c r="W20" i="6"/>
  <c r="W29" i="6" s="1"/>
  <c r="AA29" i="6"/>
  <c r="AE29" i="6"/>
  <c r="AI29" i="6"/>
  <c r="P20" i="6"/>
  <c r="P29" i="6" s="1"/>
  <c r="T20" i="6"/>
  <c r="T29" i="6" s="1"/>
  <c r="X20" i="6"/>
  <c r="X29" i="6" s="1"/>
  <c r="AB29" i="6"/>
  <c r="AF29" i="6"/>
  <c r="AJ29" i="6"/>
  <c r="R20" i="6"/>
  <c r="R29" i="6" s="1"/>
  <c r="Z29" i="6"/>
  <c r="AH29" i="6"/>
  <c r="V20" i="6"/>
  <c r="V29" i="6" s="1"/>
  <c r="Q20" i="6"/>
  <c r="Q29" i="6" s="1"/>
  <c r="AG29" i="6"/>
  <c r="U20" i="6"/>
  <c r="U29" i="6" s="1"/>
  <c r="AC29" i="6"/>
  <c r="AD29" i="6"/>
  <c r="Y29" i="6"/>
  <c r="S22" i="6"/>
  <c r="S31" i="6" s="1"/>
  <c r="S40" i="6" s="1"/>
  <c r="W22" i="6"/>
  <c r="W31" i="6" s="1"/>
  <c r="W40" i="6" s="1"/>
  <c r="AA31" i="6"/>
  <c r="AA40" i="6" s="1"/>
  <c r="AE31" i="6"/>
  <c r="AE40" i="6" s="1"/>
  <c r="AI31" i="6"/>
  <c r="AI40" i="6" s="1"/>
  <c r="P22" i="6"/>
  <c r="P31" i="6" s="1"/>
  <c r="T22" i="6"/>
  <c r="T31" i="6" s="1"/>
  <c r="T40" i="6" s="1"/>
  <c r="X22" i="6"/>
  <c r="X31" i="6" s="1"/>
  <c r="X40" i="6" s="1"/>
  <c r="AB31" i="6"/>
  <c r="AF31" i="6"/>
  <c r="AF40" i="6" s="1"/>
  <c r="AJ31" i="6"/>
  <c r="AJ40" i="6" s="1"/>
  <c r="R22" i="6"/>
  <c r="R31" i="6" s="1"/>
  <c r="R40" i="6" s="1"/>
  <c r="Z31" i="6"/>
  <c r="Z40" i="6" s="1"/>
  <c r="AH31" i="6"/>
  <c r="AH40" i="6" s="1"/>
  <c r="AD31" i="6"/>
  <c r="AD40" i="6" s="1"/>
  <c r="Q22" i="6"/>
  <c r="Q31" i="6" s="1"/>
  <c r="Q40" i="6" s="1"/>
  <c r="AG31" i="6"/>
  <c r="AG40" i="6" s="1"/>
  <c r="U22" i="6"/>
  <c r="U31" i="6" s="1"/>
  <c r="U40" i="6" s="1"/>
  <c r="AC31" i="6"/>
  <c r="AC40" i="6" s="1"/>
  <c r="V22" i="6"/>
  <c r="V31" i="6" s="1"/>
  <c r="V40" i="6" s="1"/>
  <c r="Y31" i="6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C34" i="6"/>
  <c r="R38" i="6"/>
  <c r="R43" i="6" s="1"/>
  <c r="W7" i="5" s="1"/>
  <c r="R34" i="6"/>
  <c r="AI38" i="6"/>
  <c r="AI43" i="6" s="1"/>
  <c r="AI34" i="6"/>
  <c r="U38" i="6"/>
  <c r="U43" i="6" s="1"/>
  <c r="Z7" i="5" s="1"/>
  <c r="U34" i="6"/>
  <c r="AJ38" i="6"/>
  <c r="AJ43" i="6" s="1"/>
  <c r="AJ34" i="6"/>
  <c r="AE38" i="6"/>
  <c r="AE43" i="6" s="1"/>
  <c r="AE34" i="6"/>
  <c r="AD38" i="6"/>
  <c r="AD43" i="6" s="1"/>
  <c r="AD34" i="6"/>
  <c r="AG38" i="6"/>
  <c r="AG43" i="6" s="1"/>
  <c r="AG34" i="6"/>
  <c r="AH38" i="6"/>
  <c r="AH43" i="6" s="1"/>
  <c r="AH34" i="6"/>
  <c r="AF38" i="6"/>
  <c r="AF43" i="6" s="1"/>
  <c r="AF34" i="6"/>
  <c r="P38" i="6"/>
  <c r="P34" i="6"/>
  <c r="AA38" i="6"/>
  <c r="AA43" i="6" s="1"/>
  <c r="AA34" i="6"/>
  <c r="X38" i="6"/>
  <c r="X43" i="6" s="1"/>
  <c r="AC7" i="5" s="1"/>
  <c r="X34" i="6"/>
  <c r="S38" i="6"/>
  <c r="S43" i="6" s="1"/>
  <c r="X7" i="5" s="1"/>
  <c r="S34" i="6"/>
  <c r="Y38" i="6"/>
  <c r="Y43" i="6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U7" i="5" l="1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E7" i="5" l="1"/>
  <c r="C6" i="10"/>
  <c r="D5" i="10"/>
  <c r="C24" i="2"/>
  <c r="H9" i="10" s="1"/>
  <c r="AN43" i="6"/>
  <c r="C27" i="2" l="1"/>
  <c r="C20" i="5"/>
  <c r="C25" i="2"/>
  <c r="B23" i="5"/>
  <c r="B26" i="5" s="1"/>
  <c r="D6" i="10"/>
  <c r="E48" i="3"/>
  <c r="D49" i="3"/>
  <c r="C49" i="3"/>
  <c r="D48" i="3"/>
  <c r="E49" i="3"/>
  <c r="E50" i="3" s="1"/>
  <c r="C48" i="3"/>
  <c r="C23" i="5" l="1"/>
  <c r="I27" i="2"/>
  <c r="D27" i="2"/>
  <c r="F27" i="2"/>
  <c r="H27" i="2"/>
  <c r="E27" i="2"/>
  <c r="G27" i="2"/>
  <c r="D25" i="2"/>
  <c r="G25" i="2"/>
  <c r="E25" i="2"/>
  <c r="F25" i="2"/>
  <c r="I25" i="2"/>
  <c r="H25" i="2"/>
  <c r="C26" i="2"/>
  <c r="H19" i="10" s="1"/>
  <c r="AH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11" i="5" l="1"/>
  <c r="U8" i="5"/>
  <c r="V9" i="5" s="1"/>
  <c r="V11" i="5" l="1"/>
  <c r="V8" i="5"/>
  <c r="W8" i="5" s="1"/>
  <c r="X9" i="5" s="1"/>
  <c r="X8" i="5" l="1"/>
  <c r="Y9" i="5" s="1"/>
  <c r="W9" i="5"/>
  <c r="W11" i="5" s="1"/>
  <c r="X11" i="5" s="1"/>
  <c r="Y8" i="5" l="1"/>
  <c r="Z9" i="5" s="1"/>
  <c r="Y11" i="5"/>
  <c r="Z8" i="5" l="1"/>
  <c r="Z11" i="5"/>
  <c r="AA8" i="5" s="1"/>
  <c r="AA9" i="5" l="1"/>
  <c r="AA11" i="5" s="1"/>
  <c r="AB8" i="5"/>
  <c r="AB9" i="5"/>
  <c r="AB11" i="5" l="1"/>
  <c r="AC9" i="5"/>
  <c r="AE9" i="5" s="1"/>
  <c r="AE11" i="5" s="1"/>
  <c r="AC8" i="5"/>
  <c r="AC11" i="5" l="1"/>
  <c r="AF11" i="5" l="1"/>
  <c r="AH9" i="5" l="1"/>
</calcChain>
</file>

<file path=xl/sharedStrings.xml><?xml version="1.0" encoding="utf-8"?>
<sst xmlns="http://schemas.openxmlformats.org/spreadsheetml/2006/main" count="268" uniqueCount="171">
  <si>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</si>
  <si>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</si>
  <si>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</si>
  <si>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</si>
  <si>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</si>
  <si>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</si>
  <si>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</si>
  <si>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</si>
  <si>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</si>
  <si>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</si>
  <si>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</si>
  <si>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</si>
  <si>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</si>
  <si>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</si>
  <si>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</si>
  <si>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</si>
  <si>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</si>
  <si>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</si>
  <si>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</si>
  <si>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</si>
  <si>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</si>
  <si>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</si>
  <si>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</si>
  <si>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</si>
  <si>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</si>
  <si>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</si>
  <si>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</si>
  <si>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</si>
  <si>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</si>
  <si>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</si>
  <si>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</si>
  <si>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</si>
  <si>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</si>
  <si>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</si>
  <si>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</si>
  <si>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</si>
  <si>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</si>
  <si>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</si>
  <si>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</si>
  <si>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</si>
  <si>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</si>
  <si>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</si>
  <si>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</si>
  <si>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</si>
  <si>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</si>
  <si>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</si>
  <si>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</si>
  <si>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</si>
  <si>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</si>
  <si>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</si>
  <si>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</si>
  <si>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</si>
  <si>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</si>
  <si>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</si>
  <si>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</si>
  <si>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</si>
  <si>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</si>
  <si>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</si>
  <si>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</si>
  <si>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</si>
  <si>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</si>
  <si>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</si>
  <si>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</si>
  <si>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</si>
  <si>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</si>
  <si>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</si>
  <si>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</si>
  <si>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</si>
  <si>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</si>
  <si>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</si>
  <si>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</si>
  <si>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</si>
  <si>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</si>
  <si>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</si>
  <si>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</si>
  <si>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</si>
  <si>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</si>
  <si>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</si>
  <si>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</si>
  <si>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</si>
  <si>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</si>
  <si>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</si>
  <si>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</si>
  <si>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</si>
  <si>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</si>
  <si>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</si>
  <si>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</si>
  <si>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</si>
  <si>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</si>
  <si>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</si>
  <si>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</si>
  <si>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</si>
  <si>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</si>
  <si>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</si>
  <si>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</si>
  <si>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</si>
  <si>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</si>
  <si>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</si>
  <si>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</si>
  <si>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</si>
  <si>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</si>
  <si>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</si>
  <si>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</si>
  <si>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</si>
  <si>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</si>
  <si>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</si>
  <si>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</si>
  <si>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</si>
  <si>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</si>
  <si>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</si>
  <si>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</si>
  <si>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</si>
  <si>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</si>
  <si>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</si>
  <si>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</si>
  <si>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</si>
  <si>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</si>
  <si>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</si>
  <si>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</si>
  <si>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</si>
  <si>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</si>
  <si>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</si>
  <si>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</si>
  <si>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</si>
  <si>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</si>
  <si>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</si>
  <si>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</si>
  <si>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</si>
  <si>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</si>
  <si>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</si>
  <si>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</si>
  <si>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</si>
  <si>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</si>
  <si>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</si>
  <si>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</si>
  <si>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</si>
  <si>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</si>
  <si>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</si>
  <si>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</si>
  <si>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</si>
  <si>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</si>
  <si>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</si>
  <si>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</si>
  <si>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</si>
  <si>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</si>
  <si>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</si>
  <si>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</si>
  <si>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</si>
  <si>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</si>
  <si>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</si>
  <si>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</si>
  <si>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</si>
  <si>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</si>
  <si>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</si>
  <si>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</si>
  <si>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Previous Year plus Interest</t>
  </si>
  <si>
    <t>Plus Balance Waiting Prudency</t>
  </si>
  <si>
    <t>End March 202</t>
  </si>
  <si>
    <t>End March 2022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</si>
  <si>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</si>
  <si>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</si>
  <si>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</si>
  <si>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</si>
  <si>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</si>
  <si>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d (Adjusted for ERM Sharing)</t>
  </si>
  <si>
    <t>Year Two Annual Rebate</t>
  </si>
  <si>
    <r>
      <t>ERM Revenues Rebate Allocation - Additional $3.3M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</si>
  <si>
    <t>Rebate Amount (1-Year)</t>
  </si>
  <si>
    <t>Annual Load (1-Year)</t>
  </si>
  <si>
    <t>April 1, 2020 through March 31, 2021 Forecasted Loads (input)</t>
  </si>
  <si>
    <t>Schedule 93 -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</si>
</sst>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0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  <xf numFmtId="0" fontId="34" fillId="0" borderId="0" xfId="0" applyFont="1"/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2" t="s">
        <v>166</v>
      </c>
      <c r="D1" s="2"/>
    </row>
    <row r="2" spans="1:10" ht="21" x14ac:dyDescent="0.35">
      <c r="A2" s="199" t="s">
        <v>170</v>
      </c>
      <c r="C2" s="2"/>
      <c r="D2" s="2"/>
    </row>
    <row r="3" spans="1:10" x14ac:dyDescent="0.25">
      <c r="C3" s="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167</v>
      </c>
      <c r="C11" s="17">
        <v>-24003000.000000015</v>
      </c>
      <c r="D11" s="40">
        <f>$C$11*D10</f>
        <v>-10071607.413757585</v>
      </c>
      <c r="E11" s="40">
        <f t="shared" ref="E11:I11" si="1">$C$11*E10</f>
        <v>-2657650.6020226977</v>
      </c>
      <c r="F11" s="40">
        <f t="shared" si="1"/>
        <v>-5999640.0582305407</v>
      </c>
      <c r="G11" s="40">
        <f t="shared" si="1"/>
        <v>-4606254.4005344836</v>
      </c>
      <c r="H11" s="40">
        <f t="shared" si="1"/>
        <v>-569253.70736243005</v>
      </c>
      <c r="I11" s="40">
        <f t="shared" si="1"/>
        <v>-98593.818092266345</v>
      </c>
      <c r="J11" s="7"/>
    </row>
    <row r="12" spans="1:10" x14ac:dyDescent="0.25">
      <c r="A12" s="14">
        <f t="shared" si="0"/>
        <v>4</v>
      </c>
      <c r="B12" s="7" t="s">
        <v>168</v>
      </c>
      <c r="C12" s="18">
        <f>SUM(D12:I12)</f>
        <v>5771604611.1710215</v>
      </c>
      <c r="D12" s="18">
        <f>'kWh Forecast'!AP18</f>
        <v>2409920054.2111864</v>
      </c>
      <c r="E12" s="18">
        <f>'kWh Forecast'!AP19</f>
        <v>638901622.95753431</v>
      </c>
      <c r="F12" s="18">
        <f>'kWh Forecast'!AP20</f>
        <v>1403921596.8948393</v>
      </c>
      <c r="G12" s="18">
        <f>'kWh Forecast'!AP21</f>
        <v>1163049483.1587653</v>
      </c>
      <c r="H12" s="18">
        <f>'kWh Forecast'!AP22</f>
        <v>143316565.24856442</v>
      </c>
      <c r="I12" s="18">
        <f>'kWh Forecast'!AP23</f>
        <v>12495288.700130709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-4.1792288487570673E-3</v>
      </c>
      <c r="E13" s="73">
        <f t="shared" ref="E13:I13" si="2">E11/E12</f>
        <v>-4.1597180325199188E-3</v>
      </c>
      <c r="F13" s="73">
        <f t="shared" si="2"/>
        <v>-4.2734865476109227E-3</v>
      </c>
      <c r="G13" s="73">
        <f t="shared" si="2"/>
        <v>-3.9604973539253052E-3</v>
      </c>
      <c r="H13" s="73">
        <f t="shared" si="2"/>
        <v>-3.9720021644052911E-3</v>
      </c>
      <c r="I13" s="73">
        <f t="shared" si="2"/>
        <v>-7.8904794005467838E-3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-4.1792288487570673E-3</v>
      </c>
      <c r="E15" s="21">
        <f t="shared" si="3"/>
        <v>-4.1597180325199188E-3</v>
      </c>
      <c r="F15" s="21">
        <f t="shared" si="3"/>
        <v>-4.2734865476109227E-3</v>
      </c>
      <c r="G15" s="21">
        <f t="shared" si="3"/>
        <v>-3.9604973539253052E-3</v>
      </c>
      <c r="H15" s="21">
        <f t="shared" si="3"/>
        <v>-3.9720021644052911E-3</v>
      </c>
      <c r="I15" s="21">
        <f t="shared" si="3"/>
        <v>-7.8904794005467838E-3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-4.1792288487570673E-3</v>
      </c>
      <c r="E17" s="21">
        <f t="shared" si="4"/>
        <v>-4.1597180325199188E-3</v>
      </c>
      <c r="F17" s="21">
        <f t="shared" si="4"/>
        <v>-4.2734865476109227E-3</v>
      </c>
      <c r="G17" s="21">
        <f t="shared" si="4"/>
        <v>-3.9604973539253052E-3</v>
      </c>
      <c r="H17" s="21">
        <f t="shared" si="4"/>
        <v>-3.9720021644052911E-3</v>
      </c>
      <c r="I17" s="21">
        <f t="shared" si="4"/>
        <v>-7.8904794005467838E-3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-24003000.000000004</v>
      </c>
      <c r="D18" s="23">
        <f t="shared" ref="D18:I18" si="5">D17*D12</f>
        <v>-10071607.413757585</v>
      </c>
      <c r="E18" s="23">
        <f t="shared" si="5"/>
        <v>-2657650.6020226977</v>
      </c>
      <c r="F18" s="23">
        <f t="shared" si="5"/>
        <v>-5999640.0582305398</v>
      </c>
      <c r="G18" s="23">
        <f t="shared" si="5"/>
        <v>-4606254.4005344836</v>
      </c>
      <c r="H18" s="23">
        <f t="shared" si="5"/>
        <v>-569253.70736243005</v>
      </c>
      <c r="I18" s="23">
        <f t="shared" si="5"/>
        <v>-98593.81809226636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150</v>
      </c>
      <c r="C24" s="106">
        <f>C18/C23</f>
        <v>-4.5380982451098659E-2</v>
      </c>
      <c r="D24" s="106">
        <f>D18/D23</f>
        <v>-4.5231498974965353E-2</v>
      </c>
      <c r="E24" s="106">
        <f t="shared" ref="E24:I24" si="6">E18/E23</f>
        <v>-3.2952890291663949E-2</v>
      </c>
      <c r="F24" s="106">
        <f t="shared" si="6"/>
        <v>-4.3966935307790965E-2</v>
      </c>
      <c r="G24" s="106">
        <f t="shared" si="6"/>
        <v>-6.6450098826216247E-2</v>
      </c>
      <c r="H24" s="106">
        <f t="shared" si="6"/>
        <v>-4.3544229125864767E-2</v>
      </c>
      <c r="I24" s="111">
        <f t="shared" si="6"/>
        <v>-1.4597840996782109E-2</v>
      </c>
      <c r="J24" s="20"/>
    </row>
    <row r="25" spans="1:10" x14ac:dyDescent="0.25">
      <c r="A25" s="109">
        <v>13</v>
      </c>
      <c r="B25" s="4" t="s">
        <v>148</v>
      </c>
      <c r="C25" s="196">
        <f>SUM('Forecast Balance'!B20/'Forecast Balance'!B25)</f>
        <v>-24003000.000000004</v>
      </c>
      <c r="D25" s="165">
        <f t="shared" ref="D25:I25" si="7">$C$25*D10</f>
        <v>-10071607.413757579</v>
      </c>
      <c r="E25" s="165">
        <f t="shared" si="7"/>
        <v>-2657650.6020226963</v>
      </c>
      <c r="F25" s="165">
        <f t="shared" si="7"/>
        <v>-5999640.0582305379</v>
      </c>
      <c r="G25" s="165">
        <f t="shared" si="7"/>
        <v>-4606254.4005344808</v>
      </c>
      <c r="H25" s="165">
        <f t="shared" si="7"/>
        <v>-569253.7073624297</v>
      </c>
      <c r="I25" s="166">
        <f t="shared" si="7"/>
        <v>-98593.818092266301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-4.5380982451098659E-2</v>
      </c>
      <c r="D26" s="106">
        <f t="shared" si="8"/>
        <v>-4.5231498974965326E-2</v>
      </c>
      <c r="E26" s="106">
        <f t="shared" si="8"/>
        <v>-3.2952890291663935E-2</v>
      </c>
      <c r="F26" s="106">
        <f t="shared" si="8"/>
        <v>-4.3966935307790951E-2</v>
      </c>
      <c r="G26" s="106">
        <f t="shared" si="8"/>
        <v>-6.6450098826216206E-2</v>
      </c>
      <c r="H26" s="106">
        <f t="shared" si="8"/>
        <v>-4.3544229125864739E-2</v>
      </c>
      <c r="I26" s="111">
        <f t="shared" si="8"/>
        <v>-1.45978409967821E-2</v>
      </c>
      <c r="J26" s="97"/>
    </row>
    <row r="27" spans="1:10" x14ac:dyDescent="0.25">
      <c r="A27" s="193">
        <v>15</v>
      </c>
      <c r="B27" s="194" t="s">
        <v>165</v>
      </c>
      <c r="C27" s="197">
        <f>SUM('Forecast Balance'!B21/'Forecast Balance'!B25)</f>
        <v>0</v>
      </c>
      <c r="D27" s="195">
        <f>$C$27*D10</f>
        <v>0</v>
      </c>
      <c r="E27" s="195">
        <f t="shared" ref="E27:I27" si="9">$C$27*E10</f>
        <v>0</v>
      </c>
      <c r="F27" s="195">
        <f t="shared" si="9"/>
        <v>0</v>
      </c>
      <c r="G27" s="195">
        <f t="shared" si="9"/>
        <v>0</v>
      </c>
      <c r="H27" s="195">
        <f t="shared" si="9"/>
        <v>0</v>
      </c>
      <c r="I27" s="195">
        <f t="shared" si="9"/>
        <v>0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169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8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topLeftCell="P1" zoomScaleNormal="100" workbookViewId="0">
      <selection activeCell="Q11" sqref="Q11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29" width="12.5703125" style="44" customWidth="1"/>
    <col min="30" max="30" width="3" style="44" customWidth="1"/>
    <col min="31" max="31" width="12.5703125" style="44" bestFit="1" customWidth="1"/>
    <col min="32" max="32" width="14.85546875" style="44" customWidth="1"/>
    <col min="33" max="34" width="12.5703125" style="44" bestFit="1" customWidth="1"/>
    <col min="35" max="16384" width="9.140625" style="44"/>
  </cols>
  <sheetData>
    <row r="1" spans="1:34" x14ac:dyDescent="0.2">
      <c r="A1" s="44" t="s">
        <v>140</v>
      </c>
    </row>
    <row r="2" spans="1:34" x14ac:dyDescent="0.2">
      <c r="A2" s="44" t="s">
        <v>141</v>
      </c>
    </row>
    <row r="3" spans="1:34" x14ac:dyDescent="0.2">
      <c r="A3" s="103" t="s">
        <v>159</v>
      </c>
    </row>
    <row r="5" spans="1:34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E5" s="95" t="s">
        <v>130</v>
      </c>
      <c r="AF5" s="95" t="s">
        <v>131</v>
      </c>
    </row>
    <row r="6" spans="1:34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E6" s="94" t="s">
        <v>157</v>
      </c>
      <c r="AF6" s="94" t="s">
        <v>158</v>
      </c>
      <c r="AG6" s="94"/>
      <c r="AH6" s="94" t="s">
        <v>0</v>
      </c>
    </row>
    <row r="7" spans="1:34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-1720421.3460062789</v>
      </c>
      <c r="S7" s="79">
        <f>'Forecasted Revenue'!N43</f>
        <v>-1687985.7251126408</v>
      </c>
      <c r="T7" s="79">
        <f>'Forecasted Revenue'!O43</f>
        <v>-1683133.6415114843</v>
      </c>
      <c r="U7" s="79">
        <f>'Forecasted Revenue'!P43</f>
        <v>-1962193.2218878835</v>
      </c>
      <c r="V7" s="79">
        <f>'Forecasted Revenue'!Q43</f>
        <v>-1919657.2773327609</v>
      </c>
      <c r="W7" s="79">
        <f>'Forecasted Revenue'!R43</f>
        <v>-1714191.280481572</v>
      </c>
      <c r="X7" s="79">
        <f>'Forecasted Revenue'!S43</f>
        <v>-1798602.7262900088</v>
      </c>
      <c r="Y7" s="79">
        <f>'Forecasted Revenue'!T43</f>
        <v>-1992589.4960301127</v>
      </c>
      <c r="Z7" s="79">
        <f>'Forecasted Revenue'!U43</f>
        <v>-2276415.7996235541</v>
      </c>
      <c r="AA7" s="79">
        <f>'Forecasted Revenue'!V43</f>
        <v>-2239344.1413247427</v>
      </c>
      <c r="AB7" s="79">
        <f>'Forecasted Revenue'!W43</f>
        <v>-1943185.3345596204</v>
      </c>
      <c r="AC7" s="79">
        <f>'Forecasted Revenue'!X43</f>
        <v>-1944891.9788393469</v>
      </c>
      <c r="AD7" s="43"/>
      <c r="AE7" s="79">
        <f>SUM(R7:AC7)</f>
        <v>-22882611.969000004</v>
      </c>
      <c r="AF7" s="79"/>
      <c r="AG7" s="79"/>
      <c r="AH7" s="79">
        <f>SUM(AE7:AG7)</f>
        <v>-22882611.969000004</v>
      </c>
    </row>
    <row r="8" spans="1:34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34191760.653993718</v>
      </c>
      <c r="S8" s="41">
        <f>R8+S7</f>
        <v>32503774.928881079</v>
      </c>
      <c r="T8" s="41">
        <f t="shared" ref="T8" si="0">S8+T7</f>
        <v>30820641.287369594</v>
      </c>
      <c r="U8" s="41">
        <f>T11+U7</f>
        <v>32034823.863696728</v>
      </c>
      <c r="V8" s="41">
        <f>U8</f>
        <v>32034823.863696728</v>
      </c>
      <c r="W8" s="41">
        <f>V8+W7</f>
        <v>30320632.583215155</v>
      </c>
      <c r="X8" s="41">
        <f t="shared" ref="X8" si="1">W8+X7</f>
        <v>28522029.856925145</v>
      </c>
      <c r="Y8" s="41">
        <f t="shared" ref="Y8" si="2">X8+Y7</f>
        <v>26529440.36089503</v>
      </c>
      <c r="Z8" s="41">
        <f t="shared" ref="Z8" si="3">Y8+Z7</f>
        <v>24253024.561271477</v>
      </c>
      <c r="AA8" s="41">
        <f>Z11+AA7</f>
        <v>20717581.877727855</v>
      </c>
      <c r="AB8" s="41">
        <f>AA8</f>
        <v>20717581.877727855</v>
      </c>
      <c r="AC8" s="41">
        <f>AB8+AC7</f>
        <v>18772689.89888851</v>
      </c>
      <c r="AE8" s="41"/>
      <c r="AF8" s="41"/>
      <c r="AG8" s="41"/>
      <c r="AH8" s="41"/>
    </row>
    <row r="9" spans="1:34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123063.67403219223</v>
      </c>
      <c r="S9" s="78">
        <f>(R8+(0.5*S7))*$D$16</f>
        <v>117080.40004089264</v>
      </c>
      <c r="T9" s="78">
        <f>(S8+(0.5*T7))*$D$16</f>
        <v>111162.582595083</v>
      </c>
      <c r="U9" s="78">
        <f>(T11+(0.5*U7))*$D$16</f>
        <v>115915.3200617453</v>
      </c>
      <c r="V9" s="78">
        <f>(U8+(0.5*V7))*$D$16</f>
        <v>109100.9417772655</v>
      </c>
      <c r="W9" s="78">
        <f t="shared" ref="W9:Z9" si="4">(V8+(0.5*W7))*$D$16</f>
        <v>109461.62620532961</v>
      </c>
      <c r="X9" s="78">
        <f t="shared" si="4"/>
        <v>103295.10660278412</v>
      </c>
      <c r="Y9" s="78">
        <f t="shared" si="4"/>
        <v>96639.874012746513</v>
      </c>
      <c r="Z9" s="78">
        <f t="shared" si="4"/>
        <v>89145.866454013347</v>
      </c>
      <c r="AA9" s="78">
        <f>(Z11+(0.5*AA7))*$D$16</f>
        <v>76668.232910287014</v>
      </c>
      <c r="AB9" s="78">
        <f>(AA8+(0.5*AB7))*$D$16</f>
        <v>69326.028969051957</v>
      </c>
      <c r="AC9" s="78">
        <f t="shared" ref="AC9" si="5">(AB8+(0.5*AC7))*$D$16</f>
        <v>69323.03304746213</v>
      </c>
      <c r="AD9" s="42"/>
      <c r="AE9" s="78">
        <f>SUM(R9:AC9)</f>
        <v>1190182.6867088536</v>
      </c>
      <c r="AF9" s="78"/>
      <c r="AG9" s="78"/>
      <c r="AH9" s="78">
        <f>SUM(AE9:AG9)</f>
        <v>1190182.6867088536</v>
      </c>
    </row>
    <row r="10" spans="1:34" x14ac:dyDescent="0.2">
      <c r="A10" s="44" t="s">
        <v>163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2446817.8000000003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112"/>
      <c r="AE10" s="79"/>
      <c r="AF10" s="79"/>
      <c r="AG10" s="79"/>
      <c r="AH10" s="79"/>
    </row>
    <row r="11" spans="1:34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6">D11+E9</f>
        <v>0</v>
      </c>
      <c r="F11" s="41">
        <f t="shared" si="6"/>
        <v>0</v>
      </c>
      <c r="G11" s="41">
        <f t="shared" si="6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38737251.141546853</v>
      </c>
      <c r="R11" s="41">
        <f>Q11+R9+R7</f>
        <v>37139893.46957276</v>
      </c>
      <c r="S11" s="41">
        <f t="shared" ref="S11" si="7">R11+S9+S7</f>
        <v>35568988.144501016</v>
      </c>
      <c r="T11" s="41">
        <f>S11+T9+T7</f>
        <v>33997017.085584611</v>
      </c>
      <c r="U11" s="41">
        <f>T11+U9+U7</f>
        <v>32150739.183758471</v>
      </c>
      <c r="V11" s="41">
        <f t="shared" ref="V11" si="8">U11+V9+V7</f>
        <v>30340182.848202977</v>
      </c>
      <c r="W11" s="41">
        <f t="shared" ref="W11" si="9">V11+W9+W7</f>
        <v>28735453.193926733</v>
      </c>
      <c r="X11" s="41">
        <f t="shared" ref="X11" si="10">W11+X9+X7</f>
        <v>27040145.574239507</v>
      </c>
      <c r="Y11" s="41">
        <f t="shared" ref="Y11" si="11">X11+Y9+Y7</f>
        <v>25144195.952222139</v>
      </c>
      <c r="Z11" s="41">
        <f t="shared" ref="Z11" si="12">Y11+Z9+Z7</f>
        <v>22956926.019052599</v>
      </c>
      <c r="AA11" s="41">
        <f>Z11+AA9+AA7</f>
        <v>20794250.110638142</v>
      </c>
      <c r="AB11" s="41">
        <f t="shared" ref="AB11" si="13">AA11+AB9+AB7</f>
        <v>18920390.805047575</v>
      </c>
      <c r="AC11" s="41">
        <f t="shared" ref="AC11" si="14">AB11+AC9+AC7</f>
        <v>17044821.859255694</v>
      </c>
      <c r="AE11" s="43">
        <f>H11+AE7+AE9</f>
        <v>-21692429.282291152</v>
      </c>
      <c r="AF11" s="43">
        <f>AE11+AF7+AF9</f>
        <v>-21692429.282291152</v>
      </c>
      <c r="AG11" s="43"/>
    </row>
    <row r="12" spans="1:34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</row>
    <row r="13" spans="1:34" x14ac:dyDescent="0.2">
      <c r="A13" s="81"/>
      <c r="B13" s="78"/>
      <c r="C13" s="78"/>
      <c r="D13" s="78"/>
      <c r="E13" s="78"/>
      <c r="F13" s="41"/>
      <c r="G13" s="41"/>
      <c r="H13" s="41"/>
      <c r="L13" s="162" t="s">
        <v>155</v>
      </c>
      <c r="M13" s="41"/>
      <c r="N13" s="41">
        <v>25802794</v>
      </c>
      <c r="O13" s="41"/>
      <c r="P13" s="41"/>
      <c r="Q13" s="189">
        <f>-3274242*0.9</f>
        <v>-2946817.8000000003</v>
      </c>
      <c r="R13" s="191" t="s">
        <v>164</v>
      </c>
      <c r="S13" s="41"/>
      <c r="T13" s="41"/>
      <c r="AC13" s="101" t="s">
        <v>63</v>
      </c>
      <c r="AD13" s="43"/>
      <c r="AE13" s="43"/>
      <c r="AF13" s="43"/>
    </row>
    <row r="14" spans="1:34" x14ac:dyDescent="0.2">
      <c r="A14" s="78"/>
      <c r="B14" s="78"/>
      <c r="C14" s="78"/>
      <c r="D14" s="78"/>
      <c r="E14" s="41"/>
      <c r="F14" s="41"/>
      <c r="G14" s="41"/>
      <c r="H14" s="41"/>
      <c r="L14" s="41" t="s">
        <v>156</v>
      </c>
      <c r="M14" s="41"/>
      <c r="N14" s="41">
        <v>10109388</v>
      </c>
      <c r="O14" s="41"/>
      <c r="P14" s="41"/>
      <c r="Q14" s="189">
        <v>500000</v>
      </c>
      <c r="R14" s="190" t="s">
        <v>162</v>
      </c>
      <c r="S14" s="41"/>
    </row>
    <row r="15" spans="1:34" ht="25.5" x14ac:dyDescent="0.2">
      <c r="A15" s="82" t="s">
        <v>160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161</v>
      </c>
      <c r="S15" s="198"/>
      <c r="T15" s="198"/>
    </row>
    <row r="16" spans="1:34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-2446817.8000000003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-22882611.969000004</v>
      </c>
      <c r="C20" s="43">
        <f>B20/$B$25</f>
        <v>-24003000.000000004</v>
      </c>
    </row>
    <row r="21" spans="1:21" x14ac:dyDescent="0.2">
      <c r="A21" s="87" t="s">
        <v>136</v>
      </c>
      <c r="B21" s="41"/>
      <c r="C21" s="43"/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-22882611.969000004</v>
      </c>
      <c r="C23" s="43">
        <f>SUM(C20:C22)</f>
        <v>-24003000.000000004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-24003000.000000004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T10" zoomScaleNormal="100" workbookViewId="0">
      <selection activeCell="Y19" sqref="Y19:AJ24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0</v>
      </c>
      <c r="Z9" s="29">
        <f>'kWh Forecast'!AB18</f>
        <v>0</v>
      </c>
      <c r="AA9" s="29">
        <f>'kWh Forecast'!AC18</f>
        <v>0</v>
      </c>
      <c r="AB9" s="29">
        <f>'kWh Forecast'!AD18</f>
        <v>0</v>
      </c>
      <c r="AC9" s="29">
        <f>'kWh Forecast'!AE18</f>
        <v>0</v>
      </c>
      <c r="AD9" s="29">
        <f>'kWh Forecast'!AF18</f>
        <v>0</v>
      </c>
      <c r="AE9" s="29">
        <f>'kWh Forecast'!AG18</f>
        <v>0</v>
      </c>
      <c r="AF9" s="29">
        <f>'kWh Forecast'!AH18</f>
        <v>0</v>
      </c>
      <c r="AG9" s="29">
        <f>'kWh Forecast'!AI18</f>
        <v>0</v>
      </c>
      <c r="AH9" s="29">
        <f>'kWh Forecast'!AJ18</f>
        <v>0</v>
      </c>
      <c r="AI9" s="29">
        <f>'kWh Forecast'!AK18</f>
        <v>0</v>
      </c>
      <c r="AJ9" s="29">
        <f>'kWh Forecast'!AL18</f>
        <v>0</v>
      </c>
      <c r="AK9" s="29"/>
      <c r="AL9" s="29"/>
      <c r="AM9" s="29"/>
      <c r="AN9" s="31">
        <f t="shared" ref="AN9:AN14" si="0">SUM(D9:AM9)</f>
        <v>2409920054.2111864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0</v>
      </c>
      <c r="Z10" s="29">
        <f>'kWh Forecast'!AB19</f>
        <v>0</v>
      </c>
      <c r="AA10" s="29">
        <f>'kWh Forecast'!AC19</f>
        <v>0</v>
      </c>
      <c r="AB10" s="29">
        <f>'kWh Forecast'!AD19</f>
        <v>0</v>
      </c>
      <c r="AC10" s="29">
        <f>'kWh Forecast'!AE19</f>
        <v>0</v>
      </c>
      <c r="AD10" s="29">
        <f>'kWh Forecast'!AF19</f>
        <v>0</v>
      </c>
      <c r="AE10" s="29">
        <f>'kWh Forecast'!AG19</f>
        <v>0</v>
      </c>
      <c r="AF10" s="29">
        <f>'kWh Forecast'!AH19</f>
        <v>0</v>
      </c>
      <c r="AG10" s="29">
        <f>'kWh Forecast'!AI19</f>
        <v>0</v>
      </c>
      <c r="AH10" s="29">
        <f>'kWh Forecast'!AJ19</f>
        <v>0</v>
      </c>
      <c r="AI10" s="29">
        <f>'kWh Forecast'!AK19</f>
        <v>0</v>
      </c>
      <c r="AJ10" s="29">
        <f>'kWh Forecast'!AL19</f>
        <v>0</v>
      </c>
      <c r="AK10" s="29"/>
      <c r="AL10" s="29"/>
      <c r="AM10" s="29"/>
      <c r="AN10" s="31">
        <f t="shared" si="0"/>
        <v>638901622.95753431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0</v>
      </c>
      <c r="Z11" s="29">
        <f>'kWh Forecast'!AB20</f>
        <v>0</v>
      </c>
      <c r="AA11" s="29">
        <f>'kWh Forecast'!AC20</f>
        <v>0</v>
      </c>
      <c r="AB11" s="29">
        <f>'kWh Forecast'!AD20</f>
        <v>0</v>
      </c>
      <c r="AC11" s="29">
        <f>'kWh Forecast'!AE20</f>
        <v>0</v>
      </c>
      <c r="AD11" s="29">
        <f>'kWh Forecast'!AF20</f>
        <v>0</v>
      </c>
      <c r="AE11" s="29">
        <f>'kWh Forecast'!AG20</f>
        <v>0</v>
      </c>
      <c r="AF11" s="29">
        <f>'kWh Forecast'!AH20</f>
        <v>0</v>
      </c>
      <c r="AG11" s="29">
        <f>'kWh Forecast'!AI20</f>
        <v>0</v>
      </c>
      <c r="AH11" s="29">
        <f>'kWh Forecast'!AJ20</f>
        <v>0</v>
      </c>
      <c r="AI11" s="29">
        <f>'kWh Forecast'!AK20</f>
        <v>0</v>
      </c>
      <c r="AJ11" s="29">
        <f>'kWh Forecast'!AL20</f>
        <v>0</v>
      </c>
      <c r="AK11" s="29"/>
      <c r="AL11" s="29"/>
      <c r="AM11" s="29"/>
      <c r="AN11" s="31">
        <f t="shared" si="0"/>
        <v>1403921596.8948393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0</v>
      </c>
      <c r="Z12" s="29">
        <f>'kWh Forecast'!AB21</f>
        <v>0</v>
      </c>
      <c r="AA12" s="29">
        <f>'kWh Forecast'!AC21</f>
        <v>0</v>
      </c>
      <c r="AB12" s="29">
        <f>'kWh Forecast'!AD21</f>
        <v>0</v>
      </c>
      <c r="AC12" s="29">
        <f>'kWh Forecast'!AE21</f>
        <v>0</v>
      </c>
      <c r="AD12" s="29">
        <f>'kWh Forecast'!AF21</f>
        <v>0</v>
      </c>
      <c r="AE12" s="29">
        <f>'kWh Forecast'!AG21</f>
        <v>0</v>
      </c>
      <c r="AF12" s="29">
        <f>'kWh Forecast'!AH21</f>
        <v>0</v>
      </c>
      <c r="AG12" s="29">
        <f>'kWh Forecast'!AI21</f>
        <v>0</v>
      </c>
      <c r="AH12" s="29">
        <f>'kWh Forecast'!AJ21</f>
        <v>0</v>
      </c>
      <c r="AI12" s="29">
        <f>'kWh Forecast'!AK21</f>
        <v>0</v>
      </c>
      <c r="AJ12" s="29">
        <f>'kWh Forecast'!AL21</f>
        <v>0</v>
      </c>
      <c r="AK12" s="29"/>
      <c r="AL12" s="29"/>
      <c r="AM12" s="29"/>
      <c r="AN12" s="31">
        <f t="shared" si="0"/>
        <v>1163049483.1587653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0</v>
      </c>
      <c r="Z13" s="29">
        <f>'kWh Forecast'!AB22</f>
        <v>0</v>
      </c>
      <c r="AA13" s="29">
        <f>'kWh Forecast'!AC22</f>
        <v>0</v>
      </c>
      <c r="AB13" s="29">
        <f>'kWh Forecast'!AD22</f>
        <v>0</v>
      </c>
      <c r="AC13" s="29">
        <f>'kWh Forecast'!AE22</f>
        <v>0</v>
      </c>
      <c r="AD13" s="29">
        <f>'kWh Forecast'!AF22</f>
        <v>0</v>
      </c>
      <c r="AE13" s="29">
        <f>'kWh Forecast'!AG22</f>
        <v>0</v>
      </c>
      <c r="AF13" s="29">
        <f>'kWh Forecast'!AH22</f>
        <v>0</v>
      </c>
      <c r="AG13" s="29">
        <f>'kWh Forecast'!AI22</f>
        <v>0</v>
      </c>
      <c r="AH13" s="29">
        <f>'kWh Forecast'!AJ22</f>
        <v>0</v>
      </c>
      <c r="AI13" s="29">
        <f>'kWh Forecast'!AK22</f>
        <v>0</v>
      </c>
      <c r="AJ13" s="29">
        <f>'kWh Forecast'!AL22</f>
        <v>0</v>
      </c>
      <c r="AK13" s="29"/>
      <c r="AL13" s="29"/>
      <c r="AM13" s="29"/>
      <c r="AN13" s="31">
        <f t="shared" si="0"/>
        <v>143316565.24856442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0</v>
      </c>
      <c r="Z14" s="29">
        <f>'kWh Forecast'!AB23</f>
        <v>0</v>
      </c>
      <c r="AA14" s="29">
        <f>'kWh Forecast'!AC23</f>
        <v>0</v>
      </c>
      <c r="AB14" s="29">
        <f>'kWh Forecast'!AD23</f>
        <v>0</v>
      </c>
      <c r="AC14" s="29">
        <f>'kWh Forecast'!AE23</f>
        <v>0</v>
      </c>
      <c r="AD14" s="29">
        <f>'kWh Forecast'!AF23</f>
        <v>0</v>
      </c>
      <c r="AE14" s="29">
        <f>'kWh Forecast'!AG23</f>
        <v>0</v>
      </c>
      <c r="AF14" s="29">
        <f>'kWh Forecast'!AH23</f>
        <v>0</v>
      </c>
      <c r="AG14" s="29">
        <f>'kWh Forecast'!AI23</f>
        <v>0</v>
      </c>
      <c r="AH14" s="29">
        <f>'kWh Forecast'!AJ23</f>
        <v>0</v>
      </c>
      <c r="AI14" s="29">
        <f>'kWh Forecast'!AK23</f>
        <v>0</v>
      </c>
      <c r="AJ14" s="29">
        <f>'kWh Forecast'!AL23</f>
        <v>0</v>
      </c>
      <c r="AK14" s="29"/>
      <c r="AL14" s="29"/>
      <c r="AM14" s="29"/>
      <c r="AN14" s="31">
        <f t="shared" si="0"/>
        <v>12495288.700130709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  <c r="AG15" s="30">
        <f t="shared" si="2"/>
        <v>0</v>
      </c>
      <c r="AH15" s="30">
        <f t="shared" si="2"/>
        <v>0</v>
      </c>
      <c r="AI15" s="30">
        <f t="shared" si="2"/>
        <v>0</v>
      </c>
      <c r="AJ15" s="30">
        <f t="shared" si="2"/>
        <v>0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5771604611.1710215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-4.1792288487570673E-3</v>
      </c>
      <c r="N19" s="32">
        <f>'Rate Design'!$D$15</f>
        <v>-4.1792288487570673E-3</v>
      </c>
      <c r="O19" s="32">
        <f>'Rate Design'!$D$15</f>
        <v>-4.1792288487570673E-3</v>
      </c>
      <c r="P19" s="32">
        <f>'Rate Design'!$D$15</f>
        <v>-4.1792288487570673E-3</v>
      </c>
      <c r="Q19" s="32">
        <f>'Rate Design'!$D$15</f>
        <v>-4.1792288487570673E-3</v>
      </c>
      <c r="R19" s="32">
        <f>'Rate Design'!$D$15</f>
        <v>-4.1792288487570673E-3</v>
      </c>
      <c r="S19" s="32">
        <f>'Rate Design'!$D$15</f>
        <v>-4.1792288487570673E-3</v>
      </c>
      <c r="T19" s="32">
        <f>'Rate Design'!$D$15</f>
        <v>-4.1792288487570673E-3</v>
      </c>
      <c r="U19" s="32">
        <f>'Rate Design'!$D$15</f>
        <v>-4.1792288487570673E-3</v>
      </c>
      <c r="V19" s="32">
        <f>'Rate Design'!$D$15</f>
        <v>-4.1792288487570673E-3</v>
      </c>
      <c r="W19" s="32">
        <f>'Rate Design'!$D$15</f>
        <v>-4.1792288487570673E-3</v>
      </c>
      <c r="X19" s="32">
        <f>'Rate Design'!$D$15</f>
        <v>-4.1792288487570673E-3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-4.1597180325199188E-3</v>
      </c>
      <c r="N20" s="32">
        <f>'Rate Design'!$E$15</f>
        <v>-4.1597180325199188E-3</v>
      </c>
      <c r="O20" s="32">
        <f>'Rate Design'!$E$15</f>
        <v>-4.1597180325199188E-3</v>
      </c>
      <c r="P20" s="32">
        <f>'Rate Design'!$E$15</f>
        <v>-4.1597180325199188E-3</v>
      </c>
      <c r="Q20" s="32">
        <f>'Rate Design'!$E$15</f>
        <v>-4.1597180325199188E-3</v>
      </c>
      <c r="R20" s="32">
        <f>'Rate Design'!$E$15</f>
        <v>-4.1597180325199188E-3</v>
      </c>
      <c r="S20" s="32">
        <f>'Rate Design'!$E$15</f>
        <v>-4.1597180325199188E-3</v>
      </c>
      <c r="T20" s="32">
        <f>'Rate Design'!$E$15</f>
        <v>-4.1597180325199188E-3</v>
      </c>
      <c r="U20" s="32">
        <f>'Rate Design'!$E$15</f>
        <v>-4.1597180325199188E-3</v>
      </c>
      <c r="V20" s="32">
        <f>'Rate Design'!$E$15</f>
        <v>-4.1597180325199188E-3</v>
      </c>
      <c r="W20" s="32">
        <f>'Rate Design'!$E$15</f>
        <v>-4.1597180325199188E-3</v>
      </c>
      <c r="X20" s="32">
        <f>'Rate Design'!$E$15</f>
        <v>-4.1597180325199188E-3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-4.2734865476109227E-3</v>
      </c>
      <c r="N21" s="32">
        <f>'Rate Design'!$F$15</f>
        <v>-4.2734865476109227E-3</v>
      </c>
      <c r="O21" s="32">
        <f>'Rate Design'!$F$15</f>
        <v>-4.2734865476109227E-3</v>
      </c>
      <c r="P21" s="32">
        <f>'Rate Design'!$F$15</f>
        <v>-4.2734865476109227E-3</v>
      </c>
      <c r="Q21" s="32">
        <f>'Rate Design'!$F$15</f>
        <v>-4.2734865476109227E-3</v>
      </c>
      <c r="R21" s="32">
        <f>'Rate Design'!$F$15</f>
        <v>-4.2734865476109227E-3</v>
      </c>
      <c r="S21" s="32">
        <f>'Rate Design'!$F$15</f>
        <v>-4.2734865476109227E-3</v>
      </c>
      <c r="T21" s="32">
        <f>'Rate Design'!$F$15</f>
        <v>-4.2734865476109227E-3</v>
      </c>
      <c r="U21" s="32">
        <f>'Rate Design'!$F$15</f>
        <v>-4.2734865476109227E-3</v>
      </c>
      <c r="V21" s="32">
        <f>'Rate Design'!$F$15</f>
        <v>-4.2734865476109227E-3</v>
      </c>
      <c r="W21" s="32">
        <f>'Rate Design'!$F$15</f>
        <v>-4.2734865476109227E-3</v>
      </c>
      <c r="X21" s="32">
        <f>'Rate Design'!$F$15</f>
        <v>-4.2734865476109227E-3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-3.9604973539253052E-3</v>
      </c>
      <c r="N22" s="32">
        <f>'Rate Design'!$G$15</f>
        <v>-3.9604973539253052E-3</v>
      </c>
      <c r="O22" s="32">
        <f>'Rate Design'!$G$15</f>
        <v>-3.9604973539253052E-3</v>
      </c>
      <c r="P22" s="32">
        <f>'Rate Design'!$G$15</f>
        <v>-3.9604973539253052E-3</v>
      </c>
      <c r="Q22" s="32">
        <f>'Rate Design'!$G$15</f>
        <v>-3.9604973539253052E-3</v>
      </c>
      <c r="R22" s="32">
        <f>'Rate Design'!$G$15</f>
        <v>-3.9604973539253052E-3</v>
      </c>
      <c r="S22" s="32">
        <f>'Rate Design'!$G$15</f>
        <v>-3.9604973539253052E-3</v>
      </c>
      <c r="T22" s="32">
        <f>'Rate Design'!$G$15</f>
        <v>-3.9604973539253052E-3</v>
      </c>
      <c r="U22" s="32">
        <f>'Rate Design'!$G$15</f>
        <v>-3.9604973539253052E-3</v>
      </c>
      <c r="V22" s="32">
        <f>'Rate Design'!$G$15</f>
        <v>-3.9604973539253052E-3</v>
      </c>
      <c r="W22" s="32">
        <f>'Rate Design'!$G$15</f>
        <v>-3.9604973539253052E-3</v>
      </c>
      <c r="X22" s="32">
        <f>'Rate Design'!$G$15</f>
        <v>-3.9604973539253052E-3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-3.9720021644052911E-3</v>
      </c>
      <c r="N23" s="32">
        <f>'Rate Design'!$H$15</f>
        <v>-3.9720021644052911E-3</v>
      </c>
      <c r="O23" s="32">
        <f>'Rate Design'!$H$15</f>
        <v>-3.9720021644052911E-3</v>
      </c>
      <c r="P23" s="32">
        <f>'Rate Design'!$H$15</f>
        <v>-3.9720021644052911E-3</v>
      </c>
      <c r="Q23" s="32">
        <f>'Rate Design'!$H$15</f>
        <v>-3.9720021644052911E-3</v>
      </c>
      <c r="R23" s="32">
        <f>'Rate Design'!$H$15</f>
        <v>-3.9720021644052911E-3</v>
      </c>
      <c r="S23" s="32">
        <f>'Rate Design'!$H$15</f>
        <v>-3.9720021644052911E-3</v>
      </c>
      <c r="T23" s="32">
        <f>'Rate Design'!$H$15</f>
        <v>-3.9720021644052911E-3</v>
      </c>
      <c r="U23" s="32">
        <f>'Rate Design'!$H$15</f>
        <v>-3.9720021644052911E-3</v>
      </c>
      <c r="V23" s="32">
        <f>'Rate Design'!$H$15</f>
        <v>-3.9720021644052911E-3</v>
      </c>
      <c r="W23" s="32">
        <f>'Rate Design'!$H$15</f>
        <v>-3.9720021644052911E-3</v>
      </c>
      <c r="X23" s="32">
        <f>'Rate Design'!$H$15</f>
        <v>-3.9720021644052911E-3</v>
      </c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-7.8904794005467838E-3</v>
      </c>
      <c r="N24" s="32">
        <f>'Rate Design'!$I$15</f>
        <v>-7.8904794005467838E-3</v>
      </c>
      <c r="O24" s="32">
        <f>'Rate Design'!$I$15</f>
        <v>-7.8904794005467838E-3</v>
      </c>
      <c r="P24" s="32">
        <f>'Rate Design'!$I$15</f>
        <v>-7.8904794005467838E-3</v>
      </c>
      <c r="Q24" s="32">
        <f>'Rate Design'!$I$15</f>
        <v>-7.8904794005467838E-3</v>
      </c>
      <c r="R24" s="32">
        <f>'Rate Design'!$I$15</f>
        <v>-7.8904794005467838E-3</v>
      </c>
      <c r="S24" s="32">
        <f>'Rate Design'!$I$15</f>
        <v>-7.8904794005467838E-3</v>
      </c>
      <c r="T24" s="32">
        <f>'Rate Design'!$I$15</f>
        <v>-7.8904794005467838E-3</v>
      </c>
      <c r="U24" s="32">
        <f>'Rate Design'!$I$15</f>
        <v>-7.8904794005467838E-3</v>
      </c>
      <c r="V24" s="32">
        <f>'Rate Design'!$I$15</f>
        <v>-7.8904794005467838E-3</v>
      </c>
      <c r="W24" s="32">
        <f>'Rate Design'!$I$15</f>
        <v>-7.8904794005467838E-3</v>
      </c>
      <c r="X24" s="32">
        <f>'Rate Design'!$I$15</f>
        <v>-7.8904794005467838E-3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-722420.04808886384</v>
      </c>
      <c r="N28" s="34">
        <f t="shared" si="4"/>
        <v>-652641.21668922936</v>
      </c>
      <c r="O28" s="34">
        <f t="shared" si="4"/>
        <v>-621059.06031530432</v>
      </c>
      <c r="P28" s="34">
        <f t="shared" si="4"/>
        <v>-776451.81118641968</v>
      </c>
      <c r="Q28" s="34">
        <f t="shared" si="4"/>
        <v>-756822.0716755077</v>
      </c>
      <c r="R28" s="34">
        <f t="shared" si="4"/>
        <v>-649676.64723894431</v>
      </c>
      <c r="S28" s="34">
        <f t="shared" si="4"/>
        <v>-733440.70868073322</v>
      </c>
      <c r="T28" s="34">
        <f t="shared" si="4"/>
        <v>-936672.02038327686</v>
      </c>
      <c r="U28" s="34">
        <f t="shared" si="4"/>
        <v>-1189923.4412429612</v>
      </c>
      <c r="V28" s="34">
        <f t="shared" si="4"/>
        <v>-1164945.0051982643</v>
      </c>
      <c r="W28" s="34">
        <f t="shared" si="4"/>
        <v>-948930.75621263916</v>
      </c>
      <c r="X28" s="34">
        <f t="shared" si="4"/>
        <v>-918624.62684544199</v>
      </c>
      <c r="Y28" s="34">
        <f t="shared" si="4"/>
        <v>0</v>
      </c>
      <c r="Z28" s="34">
        <f t="shared" si="4"/>
        <v>0</v>
      </c>
      <c r="AA28" s="34">
        <f t="shared" si="4"/>
        <v>0</v>
      </c>
      <c r="AB28" s="34">
        <f t="shared" si="4"/>
        <v>0</v>
      </c>
      <c r="AC28" s="34">
        <f t="shared" si="4"/>
        <v>0</v>
      </c>
      <c r="AD28" s="34">
        <f t="shared" si="4"/>
        <v>0</v>
      </c>
      <c r="AE28" s="34">
        <f t="shared" si="4"/>
        <v>0</v>
      </c>
      <c r="AF28" s="34">
        <f t="shared" si="4"/>
        <v>0</v>
      </c>
      <c r="AG28" s="34">
        <f t="shared" si="4"/>
        <v>0</v>
      </c>
      <c r="AH28" s="34">
        <f t="shared" si="4"/>
        <v>0</v>
      </c>
      <c r="AI28" s="34">
        <f t="shared" si="4"/>
        <v>0</v>
      </c>
      <c r="AJ28" s="34">
        <f t="shared" si="4"/>
        <v>0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-10071607.413757587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-199621.5481575513</v>
      </c>
      <c r="N29" s="34">
        <f t="shared" si="6"/>
        <v>-196710.88344468127</v>
      </c>
      <c r="O29" s="34">
        <f t="shared" si="6"/>
        <v>-195043.76833937693</v>
      </c>
      <c r="P29" s="34">
        <f t="shared" si="6"/>
        <v>-232496.48387457294</v>
      </c>
      <c r="Q29" s="34">
        <f t="shared" si="6"/>
        <v>-222353.01762756487</v>
      </c>
      <c r="R29" s="34">
        <f t="shared" si="6"/>
        <v>-196025.69061640388</v>
      </c>
      <c r="S29" s="34">
        <f t="shared" si="6"/>
        <v>-210794.47504373814</v>
      </c>
      <c r="T29" s="34">
        <f t="shared" si="6"/>
        <v>-229710.14250733668</v>
      </c>
      <c r="U29" s="34">
        <f t="shared" si="6"/>
        <v>-261167.71517408214</v>
      </c>
      <c r="V29" s="34">
        <f t="shared" si="6"/>
        <v>-258271.9286902514</v>
      </c>
      <c r="W29" s="34">
        <f t="shared" si="6"/>
        <v>-224300.92122894397</v>
      </c>
      <c r="X29" s="34">
        <f t="shared" si="6"/>
        <v>-231154.02731819465</v>
      </c>
      <c r="Y29" s="34">
        <f t="shared" si="6"/>
        <v>0</v>
      </c>
      <c r="Z29" s="34">
        <f t="shared" si="6"/>
        <v>0</v>
      </c>
      <c r="AA29" s="34">
        <f t="shared" si="6"/>
        <v>0</v>
      </c>
      <c r="AB29" s="34">
        <f t="shared" si="6"/>
        <v>0</v>
      </c>
      <c r="AC29" s="34">
        <f t="shared" si="6"/>
        <v>0</v>
      </c>
      <c r="AD29" s="34">
        <f t="shared" si="6"/>
        <v>0</v>
      </c>
      <c r="AE29" s="34">
        <f t="shared" si="6"/>
        <v>0</v>
      </c>
      <c r="AF29" s="34">
        <f t="shared" si="6"/>
        <v>0</v>
      </c>
      <c r="AG29" s="34">
        <f t="shared" si="6"/>
        <v>0</v>
      </c>
      <c r="AH29" s="34">
        <f t="shared" si="6"/>
        <v>0</v>
      </c>
      <c r="AI29" s="34">
        <f t="shared" si="6"/>
        <v>0</v>
      </c>
      <c r="AJ29" s="34">
        <f t="shared" si="6"/>
        <v>0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-2657650.6020226977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-461954.4930067758</v>
      </c>
      <c r="N30" s="34">
        <f t="shared" si="7"/>
        <v>-479475.38162051077</v>
      </c>
      <c r="O30" s="34">
        <f t="shared" si="7"/>
        <v>-480135.73458295409</v>
      </c>
      <c r="P30" s="34">
        <f t="shared" si="7"/>
        <v>-556453.03934245103</v>
      </c>
      <c r="Q30" s="34">
        <f t="shared" si="7"/>
        <v>-527637.79824385769</v>
      </c>
      <c r="R30" s="34">
        <f t="shared" si="7"/>
        <v>-475647.56682457146</v>
      </c>
      <c r="S30" s="34">
        <f t="shared" si="7"/>
        <v>-507220.47068435361</v>
      </c>
      <c r="T30" s="34">
        <f t="shared" si="7"/>
        <v>-507166.73442781565</v>
      </c>
      <c r="U30" s="34">
        <f t="shared" si="7"/>
        <v>-533736.65057448321</v>
      </c>
      <c r="V30" s="34">
        <f t="shared" si="7"/>
        <v>-518150.25556189485</v>
      </c>
      <c r="W30" s="34">
        <f t="shared" si="7"/>
        <v>-458253.57367859915</v>
      </c>
      <c r="X30" s="34">
        <f t="shared" si="7"/>
        <v>-493808.35968227318</v>
      </c>
      <c r="Y30" s="34">
        <f t="shared" si="7"/>
        <v>0</v>
      </c>
      <c r="Z30" s="34">
        <f t="shared" si="7"/>
        <v>0</v>
      </c>
      <c r="AA30" s="34">
        <f t="shared" si="7"/>
        <v>0</v>
      </c>
      <c r="AB30" s="34">
        <f t="shared" si="7"/>
        <v>0</v>
      </c>
      <c r="AC30" s="34">
        <f t="shared" si="7"/>
        <v>0</v>
      </c>
      <c r="AD30" s="34">
        <f t="shared" si="7"/>
        <v>0</v>
      </c>
      <c r="AE30" s="34">
        <f t="shared" si="7"/>
        <v>0</v>
      </c>
      <c r="AF30" s="34">
        <f t="shared" si="7"/>
        <v>0</v>
      </c>
      <c r="AG30" s="34">
        <f t="shared" si="7"/>
        <v>0</v>
      </c>
      <c r="AH30" s="34">
        <f t="shared" si="7"/>
        <v>0</v>
      </c>
      <c r="AI30" s="34">
        <f t="shared" si="7"/>
        <v>0</v>
      </c>
      <c r="AJ30" s="34">
        <f t="shared" si="7"/>
        <v>0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-5999640.0582305398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-382354.00304442487</v>
      </c>
      <c r="N31" s="34">
        <f t="shared" si="8"/>
        <v>-379260.384852699</v>
      </c>
      <c r="O31" s="34">
        <f t="shared" si="8"/>
        <v>-385295.98549447971</v>
      </c>
      <c r="P31" s="34">
        <f t="shared" si="8"/>
        <v>-379483.8833778188</v>
      </c>
      <c r="Q31" s="34">
        <f t="shared" si="8"/>
        <v>-394557.74860401114</v>
      </c>
      <c r="R31" s="34">
        <f t="shared" si="8"/>
        <v>-395285.09820843895</v>
      </c>
      <c r="S31" s="34">
        <f t="shared" si="8"/>
        <v>-385272.34450951987</v>
      </c>
      <c r="T31" s="34">
        <f t="shared" si="8"/>
        <v>-389318.22292991169</v>
      </c>
      <c r="U31" s="34">
        <f t="shared" si="8"/>
        <v>-378295.68698403798</v>
      </c>
      <c r="V31" s="34">
        <f t="shared" si="8"/>
        <v>-383052.30114901788</v>
      </c>
      <c r="W31" s="34">
        <f t="shared" si="8"/>
        <v>-384001.88240542717</v>
      </c>
      <c r="X31" s="34">
        <f t="shared" si="8"/>
        <v>-370076.85897469666</v>
      </c>
      <c r="Y31" s="34">
        <f t="shared" si="8"/>
        <v>0</v>
      </c>
      <c r="Z31" s="34">
        <f t="shared" si="8"/>
        <v>0</v>
      </c>
      <c r="AA31" s="34">
        <f t="shared" si="8"/>
        <v>0</v>
      </c>
      <c r="AB31" s="34">
        <f t="shared" si="8"/>
        <v>0</v>
      </c>
      <c r="AC31" s="34">
        <f t="shared" si="8"/>
        <v>0</v>
      </c>
      <c r="AD31" s="34">
        <f t="shared" si="8"/>
        <v>0</v>
      </c>
      <c r="AE31" s="34">
        <f t="shared" si="8"/>
        <v>0</v>
      </c>
      <c r="AF31" s="34">
        <f t="shared" si="8"/>
        <v>0</v>
      </c>
      <c r="AG31" s="34">
        <f t="shared" si="8"/>
        <v>0</v>
      </c>
      <c r="AH31" s="34">
        <f t="shared" si="8"/>
        <v>0</v>
      </c>
      <c r="AI31" s="34">
        <f t="shared" si="8"/>
        <v>0</v>
      </c>
      <c r="AJ31" s="34">
        <f t="shared" si="8"/>
        <v>0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-4606254.4005344845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-30423.826949415907</v>
      </c>
      <c r="N32" s="34">
        <f t="shared" si="9"/>
        <v>-55032.591648991351</v>
      </c>
      <c r="O32" s="34">
        <f t="shared" si="9"/>
        <v>-75487.765798326043</v>
      </c>
      <c r="P32" s="34">
        <f t="shared" si="9"/>
        <v>-104852.71386463454</v>
      </c>
      <c r="Q32" s="34">
        <f t="shared" si="9"/>
        <v>-103850.69112703764</v>
      </c>
      <c r="R32" s="34">
        <f t="shared" si="9"/>
        <v>-73096.347658814411</v>
      </c>
      <c r="S32" s="34">
        <f t="shared" si="9"/>
        <v>-41608.335162039351</v>
      </c>
      <c r="T32" s="34">
        <f t="shared" si="9"/>
        <v>-19018.920582417748</v>
      </c>
      <c r="U32" s="34">
        <f t="shared" si="9"/>
        <v>-16473.663046110374</v>
      </c>
      <c r="V32" s="34">
        <f t="shared" si="9"/>
        <v>-16343.820708397721</v>
      </c>
      <c r="W32" s="34">
        <f t="shared" si="9"/>
        <v>-14712.026656857135</v>
      </c>
      <c r="X32" s="34">
        <f t="shared" si="9"/>
        <v>-18353.004159387769</v>
      </c>
      <c r="Y32" s="34">
        <f t="shared" si="9"/>
        <v>0</v>
      </c>
      <c r="Z32" s="34">
        <f t="shared" si="9"/>
        <v>0</v>
      </c>
      <c r="AA32" s="34">
        <f t="shared" si="9"/>
        <v>0</v>
      </c>
      <c r="AB32" s="34">
        <f t="shared" si="9"/>
        <v>0</v>
      </c>
      <c r="AC32" s="34">
        <f t="shared" si="9"/>
        <v>0</v>
      </c>
      <c r="AD32" s="34">
        <f t="shared" si="9"/>
        <v>0</v>
      </c>
      <c r="AE32" s="34">
        <f t="shared" si="9"/>
        <v>0</v>
      </c>
      <c r="AF32" s="34">
        <f t="shared" si="9"/>
        <v>0</v>
      </c>
      <c r="AG32" s="34">
        <f t="shared" si="9"/>
        <v>0</v>
      </c>
      <c r="AH32" s="34">
        <f t="shared" si="9"/>
        <v>0</v>
      </c>
      <c r="AI32" s="34">
        <f t="shared" si="9"/>
        <v>0</v>
      </c>
      <c r="AJ32" s="34">
        <f t="shared" si="9"/>
        <v>0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-569253.70736242994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-7883.4172551601569</v>
      </c>
      <c r="N33" s="34">
        <f t="shared" si="10"/>
        <v>-7513.1308974495778</v>
      </c>
      <c r="O33" s="34">
        <f t="shared" si="10"/>
        <v>-8521.6212725180012</v>
      </c>
      <c r="P33" s="34">
        <f t="shared" si="10"/>
        <v>-8529.0165845385563</v>
      </c>
      <c r="Q33" s="34">
        <f t="shared" si="10"/>
        <v>-8427.0136649757515</v>
      </c>
      <c r="R33" s="34">
        <f t="shared" si="10"/>
        <v>-8390.881352793409</v>
      </c>
      <c r="S33" s="34">
        <f t="shared" si="10"/>
        <v>-8330.3321911819821</v>
      </c>
      <c r="T33" s="34">
        <f t="shared" si="10"/>
        <v>-8265.4566471295821</v>
      </c>
      <c r="U33" s="34">
        <f t="shared" si="10"/>
        <v>-8277.4663992999631</v>
      </c>
      <c r="V33" s="34">
        <f t="shared" si="10"/>
        <v>-8224.5357542321635</v>
      </c>
      <c r="W33" s="34">
        <f t="shared" si="10"/>
        <v>-8129.2285793907549</v>
      </c>
      <c r="X33" s="34">
        <f t="shared" si="10"/>
        <v>-8101.7174935964595</v>
      </c>
      <c r="Y33" s="34">
        <f t="shared" si="10"/>
        <v>0</v>
      </c>
      <c r="Z33" s="34">
        <f t="shared" si="10"/>
        <v>0</v>
      </c>
      <c r="AA33" s="34">
        <f t="shared" si="10"/>
        <v>0</v>
      </c>
      <c r="AB33" s="34">
        <f t="shared" si="10"/>
        <v>0</v>
      </c>
      <c r="AC33" s="34">
        <f t="shared" si="10"/>
        <v>0</v>
      </c>
      <c r="AD33" s="34">
        <f t="shared" si="10"/>
        <v>0</v>
      </c>
      <c r="AE33" s="34">
        <f t="shared" si="10"/>
        <v>0</v>
      </c>
      <c r="AF33" s="34">
        <f t="shared" si="10"/>
        <v>0</v>
      </c>
      <c r="AG33" s="34">
        <f t="shared" si="10"/>
        <v>0</v>
      </c>
      <c r="AH33" s="34">
        <f t="shared" si="10"/>
        <v>0</v>
      </c>
      <c r="AI33" s="34">
        <f t="shared" si="10"/>
        <v>0</v>
      </c>
      <c r="AJ33" s="34">
        <f t="shared" si="10"/>
        <v>0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-98593.81809226636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-1804657.3365021918</v>
      </c>
      <c r="N34" s="34">
        <f t="shared" si="11"/>
        <v>-1770633.5891535615</v>
      </c>
      <c r="O34" s="34">
        <f t="shared" si="11"/>
        <v>-1765543.9358029594</v>
      </c>
      <c r="P34" s="34">
        <f t="shared" ref="P34:AM34" si="12">SUM(P28:P33)</f>
        <v>-2058266.9482304356</v>
      </c>
      <c r="Q34" s="34">
        <f t="shared" si="12"/>
        <v>-2013648.3409429546</v>
      </c>
      <c r="R34" s="34">
        <f t="shared" si="12"/>
        <v>-1798122.2318999665</v>
      </c>
      <c r="S34" s="34">
        <f t="shared" si="12"/>
        <v>-1886666.6662715664</v>
      </c>
      <c r="T34" s="34">
        <f t="shared" si="12"/>
        <v>-2090151.4974778884</v>
      </c>
      <c r="U34" s="34">
        <f t="shared" si="12"/>
        <v>-2387874.6234209752</v>
      </c>
      <c r="V34" s="34">
        <f t="shared" si="12"/>
        <v>-2348987.8470620583</v>
      </c>
      <c r="W34" s="34">
        <f t="shared" si="12"/>
        <v>-2038328.3887618575</v>
      </c>
      <c r="X34" s="34">
        <f t="shared" si="12"/>
        <v>-2040118.5944735906</v>
      </c>
      <c r="Y34" s="34">
        <f t="shared" si="12"/>
        <v>0</v>
      </c>
      <c r="Z34" s="34">
        <f t="shared" si="12"/>
        <v>0</v>
      </c>
      <c r="AA34" s="34">
        <f t="shared" si="12"/>
        <v>0</v>
      </c>
      <c r="AB34" s="34">
        <f t="shared" si="12"/>
        <v>0</v>
      </c>
      <c r="AC34" s="34">
        <f t="shared" si="12"/>
        <v>0</v>
      </c>
      <c r="AD34" s="34">
        <f t="shared" si="12"/>
        <v>0</v>
      </c>
      <c r="AE34" s="34">
        <f t="shared" si="12"/>
        <v>0</v>
      </c>
      <c r="AF34" s="34">
        <f t="shared" si="12"/>
        <v>0</v>
      </c>
      <c r="AG34" s="34">
        <f t="shared" si="12"/>
        <v>0</v>
      </c>
      <c r="AH34" s="34">
        <f t="shared" si="12"/>
        <v>0</v>
      </c>
      <c r="AI34" s="34">
        <f t="shared" si="12"/>
        <v>0</v>
      </c>
      <c r="AJ34" s="34">
        <f t="shared" si="12"/>
        <v>0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-24003000.000000011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-688699.64750422002</v>
      </c>
      <c r="N37" s="34">
        <f t="shared" si="15"/>
        <v>-622177.88261782622</v>
      </c>
      <c r="O37" s="34">
        <f t="shared" si="15"/>
        <v>-592069.88655696693</v>
      </c>
      <c r="P37" s="34">
        <f t="shared" si="15"/>
        <v>-740209.36999567121</v>
      </c>
      <c r="Q37" s="34">
        <f t="shared" si="15"/>
        <v>-721495.88783591008</v>
      </c>
      <c r="R37" s="34">
        <f t="shared" si="15"/>
        <v>-619351.69037577207</v>
      </c>
      <c r="S37" s="34">
        <f t="shared" si="15"/>
        <v>-699205.8967216427</v>
      </c>
      <c r="T37" s="34">
        <f t="shared" si="15"/>
        <v>-892950.98048784665</v>
      </c>
      <c r="U37" s="34">
        <f t="shared" si="15"/>
        <v>-1134381.3847760635</v>
      </c>
      <c r="V37" s="34">
        <f t="shared" si="15"/>
        <v>-1110568.8671906248</v>
      </c>
      <c r="W37" s="34">
        <f t="shared" si="15"/>
        <v>-904637.51530490187</v>
      </c>
      <c r="X37" s="34">
        <f t="shared" si="15"/>
        <v>-875745.98513817729</v>
      </c>
      <c r="Y37" s="34">
        <f t="shared" si="15"/>
        <v>0</v>
      </c>
      <c r="Z37" s="34">
        <f t="shared" si="15"/>
        <v>0</v>
      </c>
      <c r="AA37" s="34">
        <f t="shared" si="15"/>
        <v>0</v>
      </c>
      <c r="AB37" s="34">
        <f t="shared" si="15"/>
        <v>0</v>
      </c>
      <c r="AC37" s="34">
        <f t="shared" si="15"/>
        <v>0</v>
      </c>
      <c r="AD37" s="34">
        <f t="shared" si="15"/>
        <v>0</v>
      </c>
      <c r="AE37" s="34">
        <f t="shared" si="15"/>
        <v>0</v>
      </c>
      <c r="AF37" s="34">
        <f t="shared" si="15"/>
        <v>0</v>
      </c>
      <c r="AG37" s="34">
        <f t="shared" si="15"/>
        <v>0</v>
      </c>
      <c r="AH37" s="34">
        <f t="shared" si="15"/>
        <v>0</v>
      </c>
      <c r="AI37" s="34">
        <f t="shared" si="15"/>
        <v>0</v>
      </c>
      <c r="AJ37" s="34">
        <f t="shared" si="15"/>
        <v>0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-9601494.9945056234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-190303.81315420129</v>
      </c>
      <c r="N38" s="34">
        <f t="shared" si="17"/>
        <v>-187529.00953813389</v>
      </c>
      <c r="O38" s="34">
        <f t="shared" si="17"/>
        <v>-185939.71036459983</v>
      </c>
      <c r="P38" s="34">
        <f t="shared" si="17"/>
        <v>-221644.24549675951</v>
      </c>
      <c r="Q38" s="34">
        <f t="shared" si="17"/>
        <v>-211974.24582376302</v>
      </c>
      <c r="R38" s="34">
        <f t="shared" si="17"/>
        <v>-186875.79945550201</v>
      </c>
      <c r="S38" s="34">
        <f t="shared" si="17"/>
        <v>-200955.22133212158</v>
      </c>
      <c r="T38" s="34">
        <f t="shared" si="17"/>
        <v>-218987.96218552173</v>
      </c>
      <c r="U38" s="34">
        <f t="shared" si="17"/>
        <v>-248977.18973290152</v>
      </c>
      <c r="V38" s="34">
        <f t="shared" si="17"/>
        <v>-246216.56987477656</v>
      </c>
      <c r="W38" s="34">
        <f t="shared" si="17"/>
        <v>-213831.22712874057</v>
      </c>
      <c r="X38" s="34">
        <f t="shared" si="17"/>
        <v>-220364.45078506329</v>
      </c>
      <c r="Y38" s="34">
        <f t="shared" si="17"/>
        <v>0</v>
      </c>
      <c r="Z38" s="34">
        <f t="shared" si="17"/>
        <v>0</v>
      </c>
      <c r="AA38" s="34">
        <f t="shared" si="17"/>
        <v>0</v>
      </c>
      <c r="AB38" s="34">
        <f t="shared" si="17"/>
        <v>0</v>
      </c>
      <c r="AC38" s="34">
        <f t="shared" si="17"/>
        <v>0</v>
      </c>
      <c r="AD38" s="34">
        <f t="shared" si="17"/>
        <v>0</v>
      </c>
      <c r="AE38" s="34">
        <f t="shared" si="17"/>
        <v>0</v>
      </c>
      <c r="AF38" s="34">
        <f t="shared" si="17"/>
        <v>0</v>
      </c>
      <c r="AG38" s="34">
        <f t="shared" si="17"/>
        <v>0</v>
      </c>
      <c r="AH38" s="34">
        <f t="shared" si="17"/>
        <v>0</v>
      </c>
      <c r="AI38" s="34">
        <f t="shared" si="17"/>
        <v>0</v>
      </c>
      <c r="AJ38" s="34">
        <f t="shared" si="17"/>
        <v>0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-2533599.444872085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-440391.84313669853</v>
      </c>
      <c r="N39" s="34">
        <f t="shared" si="18"/>
        <v>-457094.9092326102</v>
      </c>
      <c r="O39" s="34">
        <f t="shared" si="18"/>
        <v>-457724.43889982556</v>
      </c>
      <c r="P39" s="34">
        <f t="shared" si="18"/>
        <v>-530479.48082506342</v>
      </c>
      <c r="Q39" s="34">
        <f t="shared" si="18"/>
        <v>-503009.24873522914</v>
      </c>
      <c r="R39" s="34">
        <f t="shared" si="18"/>
        <v>-453445.76534790098</v>
      </c>
      <c r="S39" s="34">
        <f t="shared" si="18"/>
        <v>-483544.94077422004</v>
      </c>
      <c r="T39" s="34">
        <f t="shared" si="18"/>
        <v>-483493.71276492852</v>
      </c>
      <c r="U39" s="34">
        <f t="shared" si="18"/>
        <v>-508823.42493561807</v>
      </c>
      <c r="V39" s="34">
        <f t="shared" si="18"/>
        <v>-493964.55608303228</v>
      </c>
      <c r="W39" s="34">
        <f t="shared" si="18"/>
        <v>-436863.67162000318</v>
      </c>
      <c r="X39" s="34">
        <f t="shared" si="18"/>
        <v>-470758.86687738373</v>
      </c>
      <c r="Y39" s="34">
        <f t="shared" si="18"/>
        <v>0</v>
      </c>
      <c r="Z39" s="34">
        <f t="shared" si="18"/>
        <v>0</v>
      </c>
      <c r="AA39" s="34">
        <f t="shared" si="18"/>
        <v>0</v>
      </c>
      <c r="AB39" s="34">
        <f t="shared" si="18"/>
        <v>0</v>
      </c>
      <c r="AC39" s="34">
        <f t="shared" si="18"/>
        <v>0</v>
      </c>
      <c r="AD39" s="34">
        <f t="shared" si="18"/>
        <v>0</v>
      </c>
      <c r="AE39" s="34">
        <f t="shared" si="18"/>
        <v>0</v>
      </c>
      <c r="AF39" s="34">
        <f t="shared" si="18"/>
        <v>0</v>
      </c>
      <c r="AG39" s="34">
        <f t="shared" si="18"/>
        <v>0</v>
      </c>
      <c r="AH39" s="34">
        <f t="shared" si="18"/>
        <v>0</v>
      </c>
      <c r="AI39" s="34">
        <f t="shared" si="18"/>
        <v>0</v>
      </c>
      <c r="AJ39" s="34">
        <f t="shared" si="18"/>
        <v>0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-5719594.8592325123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-364506.86524432024</v>
      </c>
      <c r="N40" s="34">
        <f t="shared" si="19"/>
        <v>-361557.64786892961</v>
      </c>
      <c r="O40" s="34">
        <f t="shared" si="19"/>
        <v>-367311.52477955387</v>
      </c>
      <c r="P40" s="34">
        <f t="shared" si="19"/>
        <v>-361770.71415339236</v>
      </c>
      <c r="Q40" s="34">
        <f t="shared" si="19"/>
        <v>-376140.97657242173</v>
      </c>
      <c r="R40" s="34">
        <f t="shared" si="19"/>
        <v>-376834.37567936367</v>
      </c>
      <c r="S40" s="34">
        <f t="shared" si="19"/>
        <v>-367288.98728484905</v>
      </c>
      <c r="T40" s="34">
        <f t="shared" si="19"/>
        <v>-371146.01623821224</v>
      </c>
      <c r="U40" s="34">
        <f t="shared" si="19"/>
        <v>-360637.97920268407</v>
      </c>
      <c r="V40" s="34">
        <f t="shared" si="19"/>
        <v>-365172.5688882852</v>
      </c>
      <c r="W40" s="34">
        <f t="shared" si="19"/>
        <v>-366077.82654038904</v>
      </c>
      <c r="X40" s="34">
        <f t="shared" si="19"/>
        <v>-352802.78142833477</v>
      </c>
      <c r="Y40" s="34">
        <f t="shared" si="19"/>
        <v>0</v>
      </c>
      <c r="Z40" s="34">
        <f t="shared" si="19"/>
        <v>0</v>
      </c>
      <c r="AA40" s="34">
        <f t="shared" si="19"/>
        <v>0</v>
      </c>
      <c r="AB40" s="34">
        <f t="shared" si="19"/>
        <v>0</v>
      </c>
      <c r="AC40" s="34">
        <f t="shared" si="19"/>
        <v>0</v>
      </c>
      <c r="AD40" s="34">
        <f t="shared" si="19"/>
        <v>0</v>
      </c>
      <c r="AE40" s="34">
        <f t="shared" si="19"/>
        <v>0</v>
      </c>
      <c r="AF40" s="34">
        <f t="shared" si="19"/>
        <v>0</v>
      </c>
      <c r="AG40" s="34">
        <f t="shared" si="19"/>
        <v>0</v>
      </c>
      <c r="AH40" s="34">
        <f t="shared" si="19"/>
        <v>0</v>
      </c>
      <c r="AI40" s="34">
        <f t="shared" si="19"/>
        <v>0</v>
      </c>
      <c r="AJ40" s="34">
        <f t="shared" si="19"/>
        <v>0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-4391248.2638807353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-29003.733978898021</v>
      </c>
      <c r="N41" s="34">
        <f t="shared" si="20"/>
        <v>-52463.835368591383</v>
      </c>
      <c r="O41" s="34">
        <f t="shared" si="20"/>
        <v>-71964.223354157584</v>
      </c>
      <c r="P41" s="34">
        <f t="shared" si="20"/>
        <v>-99958.503739574997</v>
      </c>
      <c r="Q41" s="34">
        <f t="shared" si="20"/>
        <v>-99003.252417300915</v>
      </c>
      <c r="R41" s="34">
        <f t="shared" si="20"/>
        <v>-69684.429439143933</v>
      </c>
      <c r="S41" s="34">
        <f t="shared" si="20"/>
        <v>-39666.182901680841</v>
      </c>
      <c r="T41" s="34">
        <f t="shared" si="20"/>
        <v>-18131.174426392234</v>
      </c>
      <c r="U41" s="34">
        <f t="shared" si="20"/>
        <v>-15704.72187610708</v>
      </c>
      <c r="V41" s="34">
        <f t="shared" si="20"/>
        <v>-15580.940189191841</v>
      </c>
      <c r="W41" s="34">
        <f t="shared" si="20"/>
        <v>-14025.313388595016</v>
      </c>
      <c r="X41" s="34">
        <f t="shared" si="20"/>
        <v>-17496.340984240025</v>
      </c>
      <c r="Y41" s="34">
        <f t="shared" si="20"/>
        <v>0</v>
      </c>
      <c r="Z41" s="34">
        <f t="shared" si="20"/>
        <v>0</v>
      </c>
      <c r="AA41" s="34">
        <f t="shared" si="20"/>
        <v>0</v>
      </c>
      <c r="AB41" s="34">
        <f t="shared" si="20"/>
        <v>0</v>
      </c>
      <c r="AC41" s="34">
        <f t="shared" si="20"/>
        <v>0</v>
      </c>
      <c r="AD41" s="34">
        <f t="shared" si="20"/>
        <v>0</v>
      </c>
      <c r="AE41" s="34">
        <f t="shared" si="20"/>
        <v>0</v>
      </c>
      <c r="AF41" s="34">
        <f t="shared" si="20"/>
        <v>0</v>
      </c>
      <c r="AG41" s="34">
        <f t="shared" si="20"/>
        <v>0</v>
      </c>
      <c r="AH41" s="34">
        <f t="shared" si="20"/>
        <v>0</v>
      </c>
      <c r="AI41" s="34">
        <f t="shared" si="20"/>
        <v>0</v>
      </c>
      <c r="AJ41" s="34">
        <f t="shared" si="20"/>
        <v>0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-542682.65206387395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-7515.4429879410463</v>
      </c>
      <c r="N42" s="36">
        <f t="shared" si="21"/>
        <v>-7162.4404865493243</v>
      </c>
      <c r="O42" s="36">
        <f t="shared" si="21"/>
        <v>-8123.8575563806789</v>
      </c>
      <c r="P42" s="36">
        <f t="shared" si="21"/>
        <v>-8130.9076774220503</v>
      </c>
      <c r="Q42" s="36">
        <f t="shared" si="21"/>
        <v>-8033.6659481356783</v>
      </c>
      <c r="R42" s="36">
        <f t="shared" si="21"/>
        <v>-7999.2201838890714</v>
      </c>
      <c r="S42" s="36">
        <f t="shared" si="21"/>
        <v>-7941.4972754941809</v>
      </c>
      <c r="T42" s="36">
        <f t="shared" si="21"/>
        <v>-7879.6499272115152</v>
      </c>
      <c r="U42" s="36">
        <f t="shared" si="21"/>
        <v>-7891.0991001798393</v>
      </c>
      <c r="V42" s="36">
        <f t="shared" si="21"/>
        <v>-7840.639098831869</v>
      </c>
      <c r="W42" s="36">
        <f t="shared" si="21"/>
        <v>-7749.7805769905326</v>
      </c>
      <c r="X42" s="36">
        <f t="shared" si="21"/>
        <v>-7723.5536261478574</v>
      </c>
      <c r="Y42" s="36">
        <f t="shared" si="21"/>
        <v>0</v>
      </c>
      <c r="Z42" s="36">
        <f t="shared" si="21"/>
        <v>0</v>
      </c>
      <c r="AA42" s="36">
        <f t="shared" si="21"/>
        <v>0</v>
      </c>
      <c r="AB42" s="36">
        <f t="shared" si="21"/>
        <v>0</v>
      </c>
      <c r="AC42" s="36">
        <f t="shared" si="21"/>
        <v>0</v>
      </c>
      <c r="AD42" s="36">
        <f t="shared" si="21"/>
        <v>0</v>
      </c>
      <c r="AE42" s="36">
        <f t="shared" si="21"/>
        <v>0</v>
      </c>
      <c r="AF42" s="36">
        <f t="shared" si="21"/>
        <v>0</v>
      </c>
      <c r="AG42" s="36">
        <f t="shared" si="21"/>
        <v>0</v>
      </c>
      <c r="AH42" s="36">
        <f t="shared" si="21"/>
        <v>0</v>
      </c>
      <c r="AI42" s="36">
        <f t="shared" si="21"/>
        <v>0</v>
      </c>
      <c r="AJ42" s="36">
        <f t="shared" si="21"/>
        <v>0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-93991.754445173647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-1720421.3460062789</v>
      </c>
      <c r="N43" s="35">
        <f t="shared" si="22"/>
        <v>-1687985.7251126408</v>
      </c>
      <c r="O43" s="35">
        <f t="shared" si="22"/>
        <v>-1683133.6415114843</v>
      </c>
      <c r="P43" s="35">
        <f t="shared" ref="P43:AM43" si="23">SUM(P37:P42)</f>
        <v>-1962193.2218878835</v>
      </c>
      <c r="Q43" s="35">
        <f t="shared" si="23"/>
        <v>-1919657.2773327609</v>
      </c>
      <c r="R43" s="35">
        <f t="shared" si="23"/>
        <v>-1714191.280481572</v>
      </c>
      <c r="S43" s="35">
        <f t="shared" si="23"/>
        <v>-1798602.7262900088</v>
      </c>
      <c r="T43" s="35">
        <f t="shared" si="23"/>
        <v>-1992589.4960301127</v>
      </c>
      <c r="U43" s="35">
        <f t="shared" si="23"/>
        <v>-2276415.7996235541</v>
      </c>
      <c r="V43" s="35">
        <f t="shared" si="23"/>
        <v>-2239344.1413247427</v>
      </c>
      <c r="W43" s="35">
        <f t="shared" si="23"/>
        <v>-1943185.3345596204</v>
      </c>
      <c r="X43" s="35">
        <f t="shared" si="23"/>
        <v>-1944891.9788393469</v>
      </c>
      <c r="Y43" s="35">
        <f t="shared" si="23"/>
        <v>0</v>
      </c>
      <c r="Z43" s="35">
        <f t="shared" si="23"/>
        <v>0</v>
      </c>
      <c r="AA43" s="35">
        <f t="shared" si="23"/>
        <v>0</v>
      </c>
      <c r="AB43" s="35">
        <f t="shared" si="23"/>
        <v>0</v>
      </c>
      <c r="AC43" s="35">
        <f t="shared" si="23"/>
        <v>0</v>
      </c>
      <c r="AD43" s="35">
        <f t="shared" si="23"/>
        <v>0</v>
      </c>
      <c r="AE43" s="35">
        <f t="shared" si="23"/>
        <v>0</v>
      </c>
      <c r="AF43" s="35">
        <f t="shared" si="23"/>
        <v>0</v>
      </c>
      <c r="AG43" s="35">
        <f t="shared" si="23"/>
        <v>0</v>
      </c>
      <c r="AH43" s="35">
        <f t="shared" si="23"/>
        <v>0</v>
      </c>
      <c r="AI43" s="35">
        <f t="shared" si="23"/>
        <v>0</v>
      </c>
      <c r="AJ43" s="35">
        <f t="shared" si="23"/>
        <v>0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-22882611.969000001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topLeftCell="V1" zoomScaleNormal="100" workbookViewId="0">
      <selection activeCell="AA11" sqref="AA11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>
        <f>SUM(F7:AO7)</f>
        <v>2409920054.2111864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>
        <f t="shared" ref="AP8:AP15" si="0">SUM(F8:AO8)</f>
        <v>575169632.32274818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>
        <f t="shared" si="0"/>
        <v>63731990.634786271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>
        <f t="shared" si="0"/>
        <v>1372628460.6280231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>
        <f t="shared" si="0"/>
        <v>31293136.266816311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>
        <f t="shared" si="0"/>
        <v>1163049483.1587653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>
        <f t="shared" si="0"/>
        <v>134551863.28816125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>
        <f t="shared" si="0"/>
        <v>8764701.9604031481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>
        <f t="shared" si="0"/>
        <v>12495288.700130709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0</v>
      </c>
      <c r="AB16" s="53">
        <f t="shared" si="1"/>
        <v>0</v>
      </c>
      <c r="AC16" s="53">
        <f t="shared" si="1"/>
        <v>0</v>
      </c>
      <c r="AD16" s="53">
        <f t="shared" si="1"/>
        <v>0</v>
      </c>
      <c r="AE16" s="53">
        <f t="shared" si="1"/>
        <v>0</v>
      </c>
      <c r="AF16" s="53">
        <f t="shared" si="1"/>
        <v>0</v>
      </c>
      <c r="AG16" s="53">
        <f t="shared" si="1"/>
        <v>0</v>
      </c>
      <c r="AH16" s="53">
        <f t="shared" si="1"/>
        <v>0</v>
      </c>
      <c r="AI16" s="53">
        <f t="shared" si="1"/>
        <v>0</v>
      </c>
      <c r="AJ16" s="53">
        <f t="shared" si="1"/>
        <v>0</v>
      </c>
      <c r="AK16" s="53">
        <f t="shared" si="1"/>
        <v>0</v>
      </c>
      <c r="AL16" s="53">
        <f t="shared" si="1"/>
        <v>0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5771604611.1710196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0</v>
      </c>
      <c r="AB18" s="52">
        <f t="shared" si="3"/>
        <v>0</v>
      </c>
      <c r="AC18" s="52">
        <f t="shared" si="3"/>
        <v>0</v>
      </c>
      <c r="AD18" s="52">
        <f t="shared" si="3"/>
        <v>0</v>
      </c>
      <c r="AE18" s="52">
        <f t="shared" si="3"/>
        <v>0</v>
      </c>
      <c r="AF18" s="52">
        <f t="shared" si="3"/>
        <v>0</v>
      </c>
      <c r="AG18" s="52">
        <f t="shared" si="3"/>
        <v>0</v>
      </c>
      <c r="AH18" s="52">
        <f t="shared" si="3"/>
        <v>0</v>
      </c>
      <c r="AI18" s="52">
        <f t="shared" si="3"/>
        <v>0</v>
      </c>
      <c r="AJ18" s="52">
        <f t="shared" si="3"/>
        <v>0</v>
      </c>
      <c r="AK18" s="52">
        <f t="shared" si="3"/>
        <v>0</v>
      </c>
      <c r="AL18" s="52">
        <f t="shared" si="3"/>
        <v>0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2409920054.2111864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0</v>
      </c>
      <c r="AB19" s="52">
        <f t="shared" si="5"/>
        <v>0</v>
      </c>
      <c r="AC19" s="52">
        <f t="shared" si="5"/>
        <v>0</v>
      </c>
      <c r="AD19" s="52">
        <f t="shared" si="5"/>
        <v>0</v>
      </c>
      <c r="AE19" s="52">
        <f t="shared" si="5"/>
        <v>0</v>
      </c>
      <c r="AF19" s="52">
        <f t="shared" si="5"/>
        <v>0</v>
      </c>
      <c r="AG19" s="52">
        <f t="shared" si="5"/>
        <v>0</v>
      </c>
      <c r="AH19" s="52">
        <f t="shared" si="5"/>
        <v>0</v>
      </c>
      <c r="AI19" s="52">
        <f t="shared" si="5"/>
        <v>0</v>
      </c>
      <c r="AJ19" s="52">
        <f t="shared" si="5"/>
        <v>0</v>
      </c>
      <c r="AK19" s="52">
        <f t="shared" si="5"/>
        <v>0</v>
      </c>
      <c r="AL19" s="52">
        <f t="shared" si="5"/>
        <v>0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638901622.95753431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0</v>
      </c>
      <c r="AB20" s="52">
        <f t="shared" si="8"/>
        <v>0</v>
      </c>
      <c r="AC20" s="52">
        <f t="shared" si="8"/>
        <v>0</v>
      </c>
      <c r="AD20" s="52">
        <f t="shared" si="8"/>
        <v>0</v>
      </c>
      <c r="AE20" s="52">
        <f t="shared" si="8"/>
        <v>0</v>
      </c>
      <c r="AF20" s="52">
        <f t="shared" si="8"/>
        <v>0</v>
      </c>
      <c r="AG20" s="52">
        <f t="shared" si="8"/>
        <v>0</v>
      </c>
      <c r="AH20" s="52">
        <f t="shared" si="8"/>
        <v>0</v>
      </c>
      <c r="AI20" s="52">
        <f t="shared" si="8"/>
        <v>0</v>
      </c>
      <c r="AJ20" s="52">
        <f t="shared" si="8"/>
        <v>0</v>
      </c>
      <c r="AK20" s="52">
        <f t="shared" si="8"/>
        <v>0</v>
      </c>
      <c r="AL20" s="52">
        <f t="shared" si="8"/>
        <v>0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1403921596.8948393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0</v>
      </c>
      <c r="AB21" s="52">
        <f t="shared" si="10"/>
        <v>0</v>
      </c>
      <c r="AC21" s="52">
        <f t="shared" si="10"/>
        <v>0</v>
      </c>
      <c r="AD21" s="52">
        <f t="shared" si="10"/>
        <v>0</v>
      </c>
      <c r="AE21" s="52">
        <f t="shared" si="10"/>
        <v>0</v>
      </c>
      <c r="AF21" s="52">
        <f t="shared" si="10"/>
        <v>0</v>
      </c>
      <c r="AG21" s="52">
        <f t="shared" si="10"/>
        <v>0</v>
      </c>
      <c r="AH21" s="52">
        <f t="shared" si="10"/>
        <v>0</v>
      </c>
      <c r="AI21" s="52">
        <f t="shared" si="10"/>
        <v>0</v>
      </c>
      <c r="AJ21" s="52">
        <f t="shared" si="10"/>
        <v>0</v>
      </c>
      <c r="AK21" s="52">
        <f t="shared" si="10"/>
        <v>0</v>
      </c>
      <c r="AL21" s="52">
        <f t="shared" si="10"/>
        <v>0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1163049483.1587653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0</v>
      </c>
      <c r="AB22" s="52">
        <f t="shared" si="12"/>
        <v>0</v>
      </c>
      <c r="AC22" s="52">
        <f t="shared" si="12"/>
        <v>0</v>
      </c>
      <c r="AD22" s="52">
        <f t="shared" si="12"/>
        <v>0</v>
      </c>
      <c r="AE22" s="52">
        <f t="shared" si="12"/>
        <v>0</v>
      </c>
      <c r="AF22" s="52">
        <f t="shared" si="12"/>
        <v>0</v>
      </c>
      <c r="AG22" s="52">
        <f t="shared" si="12"/>
        <v>0</v>
      </c>
      <c r="AH22" s="52">
        <f t="shared" si="12"/>
        <v>0</v>
      </c>
      <c r="AI22" s="52">
        <f t="shared" si="12"/>
        <v>0</v>
      </c>
      <c r="AJ22" s="52">
        <f t="shared" si="12"/>
        <v>0</v>
      </c>
      <c r="AK22" s="52">
        <f t="shared" si="12"/>
        <v>0</v>
      </c>
      <c r="AL22" s="52">
        <f t="shared" si="12"/>
        <v>0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143316565.24856442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0</v>
      </c>
      <c r="AB23" s="52">
        <f t="shared" si="14"/>
        <v>0</v>
      </c>
      <c r="AC23" s="52">
        <f t="shared" si="14"/>
        <v>0</v>
      </c>
      <c r="AD23" s="52">
        <f t="shared" si="14"/>
        <v>0</v>
      </c>
      <c r="AE23" s="52">
        <f t="shared" si="14"/>
        <v>0</v>
      </c>
      <c r="AF23" s="52">
        <f t="shared" si="14"/>
        <v>0</v>
      </c>
      <c r="AG23" s="52">
        <f t="shared" si="14"/>
        <v>0</v>
      </c>
      <c r="AH23" s="52">
        <f t="shared" si="14"/>
        <v>0</v>
      </c>
      <c r="AI23" s="52">
        <f t="shared" si="14"/>
        <v>0</v>
      </c>
      <c r="AJ23" s="52">
        <f t="shared" si="14"/>
        <v>0</v>
      </c>
      <c r="AK23" s="52">
        <f t="shared" si="14"/>
        <v>0</v>
      </c>
      <c r="AL23" s="52">
        <f t="shared" si="14"/>
        <v>0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12495288.700130709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0</v>
      </c>
      <c r="AB24" s="52">
        <f t="shared" si="16"/>
        <v>0</v>
      </c>
      <c r="AC24" s="52">
        <f t="shared" si="16"/>
        <v>0</v>
      </c>
      <c r="AD24" s="52">
        <f t="shared" si="16"/>
        <v>0</v>
      </c>
      <c r="AE24" s="52">
        <f t="shared" si="16"/>
        <v>0</v>
      </c>
      <c r="AF24" s="52">
        <f t="shared" si="16"/>
        <v>0</v>
      </c>
      <c r="AG24" s="52">
        <f t="shared" si="16"/>
        <v>0</v>
      </c>
      <c r="AH24" s="52">
        <f t="shared" si="16"/>
        <v>0</v>
      </c>
      <c r="AI24" s="52">
        <f t="shared" si="16"/>
        <v>0</v>
      </c>
      <c r="AJ24" s="52">
        <f t="shared" si="16"/>
        <v>0</v>
      </c>
      <c r="AK24" s="52">
        <f t="shared" si="16"/>
        <v>0</v>
      </c>
      <c r="AL24" s="52">
        <f t="shared" si="16"/>
        <v>0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5771604611.1710215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-4.5231498974965353E-2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-4.1792288487570673E-3</v>
      </c>
      <c r="D4" s="155">
        <f>B4+C4</f>
        <v>7.3990771151242932E-2</v>
      </c>
      <c r="E4" s="118"/>
      <c r="F4" s="124" t="s">
        <v>93</v>
      </c>
      <c r="G4" s="122" t="s">
        <v>98</v>
      </c>
      <c r="H4" s="123">
        <f>'Rate Design'!E24</f>
        <v>-3.2952890291663949E-2</v>
      </c>
    </row>
    <row r="5" spans="1:9" ht="15" x14ac:dyDescent="0.25">
      <c r="A5" s="153" t="s">
        <v>89</v>
      </c>
      <c r="B5" s="167">
        <v>9.0490000000000001E-2</v>
      </c>
      <c r="C5" s="158">
        <f>C4</f>
        <v>-4.1792288487570673E-3</v>
      </c>
      <c r="D5" s="155">
        <f>B5+C5</f>
        <v>8.6310771151242929E-2</v>
      </c>
      <c r="E5" s="118"/>
      <c r="F5" s="124" t="s">
        <v>94</v>
      </c>
      <c r="G5" s="122" t="s">
        <v>99</v>
      </c>
      <c r="H5" s="123">
        <f>'Rate Design'!F24</f>
        <v>-4.3966935307790965E-2</v>
      </c>
    </row>
    <row r="6" spans="1:9" ht="15" x14ac:dyDescent="0.25">
      <c r="A6" s="115" t="s">
        <v>90</v>
      </c>
      <c r="B6" s="168">
        <v>0.1056</v>
      </c>
      <c r="C6" s="159">
        <f>C5</f>
        <v>-4.1792288487570673E-3</v>
      </c>
      <c r="D6" s="156">
        <f>C6+B6</f>
        <v>0.10142077115124293</v>
      </c>
      <c r="E6" s="118"/>
      <c r="F6" s="124" t="s">
        <v>144</v>
      </c>
      <c r="G6" s="122" t="s">
        <v>101</v>
      </c>
      <c r="H6" s="123">
        <f>'Rate Design'!G24</f>
        <v>-6.6450098826216247E-2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-4.3544229125864767E-2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-1.4597840996782109E-2</v>
      </c>
    </row>
    <row r="9" spans="1:9" ht="15" x14ac:dyDescent="0.25">
      <c r="E9" s="118"/>
      <c r="F9" s="125"/>
      <c r="G9" s="126" t="s">
        <v>104</v>
      </c>
      <c r="H9" s="127">
        <f>'Rate Design'!C24</f>
        <v>-4.5380982451098659E-2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-4.5231498974965326E-2</v>
      </c>
      <c r="I13" s="140">
        <f>'Rate Design'!D25</f>
        <v>-10071607.413757579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-3.2952890291663935E-2</v>
      </c>
      <c r="I14" s="140">
        <f>'Rate Design'!E25</f>
        <v>-2657650.6020226963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-4.3966935307790951E-2</v>
      </c>
      <c r="I15" s="140">
        <f>'Rate Design'!F25</f>
        <v>-5999640.0582305379</v>
      </c>
    </row>
    <row r="16" spans="1:9" ht="15" x14ac:dyDescent="0.25">
      <c r="A16" s="130" t="s">
        <v>120</v>
      </c>
      <c r="B16" s="185">
        <f>ROUND((ROUND('Rate Design'!D15,5)-ROUND('Rate Design'!D16,5))*918,2)</f>
        <v>-3.84</v>
      </c>
      <c r="D16" s="118"/>
      <c r="E16" s="118"/>
      <c r="F16" s="147" t="s">
        <v>144</v>
      </c>
      <c r="G16" s="148" t="s">
        <v>101</v>
      </c>
      <c r="H16" s="149">
        <f>'Rate Design'!G26</f>
        <v>-6.6450098826216206E-2</v>
      </c>
      <c r="I16" s="140">
        <f>'Rate Design'!G25</f>
        <v>-4606254.4005344808</v>
      </c>
    </row>
    <row r="17" spans="1:15" ht="15" x14ac:dyDescent="0.25">
      <c r="A17" s="130" t="s">
        <v>51</v>
      </c>
      <c r="B17" s="132">
        <f>B16/B23</f>
        <v>-4.6707475701773742E-2</v>
      </c>
      <c r="D17" s="118"/>
      <c r="E17" s="118"/>
      <c r="F17" s="147" t="s">
        <v>95</v>
      </c>
      <c r="G17" s="148" t="s">
        <v>100</v>
      </c>
      <c r="H17" s="149">
        <f>'Rate Design'!H26</f>
        <v>-4.3544229125864739E-2</v>
      </c>
      <c r="I17" s="140">
        <f>'Rate Design'!H25</f>
        <v>-569253.7073624297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-1.45978409967821E-2</v>
      </c>
      <c r="I18" s="140">
        <f>'Rate Design'!I25</f>
        <v>-98593.818092266301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-4.5380982451098659E-2</v>
      </c>
      <c r="I19" s="150">
        <f>SUM(I13:I18)</f>
        <v>-24002999.999999989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-3.84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78.373819999999995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52025D14-E953-4B28-9FE2-0FE6DE9CB94D}"/>
</file>

<file path=customXml/itemProps3.xml><?xml version="1.0" encoding="utf-8"?>
<ds:datastoreItem xmlns:ds="http://schemas.openxmlformats.org/officeDocument/2006/customXml" ds:itemID="{7FC19D03-91CD-49AE-887A-61F5AE373239}"/>
</file>

<file path=customXml/itemProps4.xml><?xml version="1.0" encoding="utf-8"?>
<ds:datastoreItem xmlns:ds="http://schemas.openxmlformats.org/officeDocument/2006/customXml" ds:itemID="{F39AA9EB-DB8D-453B-99BE-D35D6B8FB8A8}"/>
</file>

<file path=customXml/itemProps5.xml><?xml version="1.0" encoding="utf-8"?>
<ds:datastoreItem xmlns:ds="http://schemas.openxmlformats.org/officeDocument/2006/customXml" ds:itemID="{5D4E9341-66B3-4601-807D-6D837175EA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2020-03-26T14:30:45Z</cp:lastPrinted>
  <dcterms:created xsi:type="dcterms:W3CDTF">2016-02-09T19:01:57Z</dcterms:created>
  <dcterms:modified xsi:type="dcterms:W3CDTF">2020-03-26T14:31:03Z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